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sharedStrings.xml" ContentType="application/vnd.openxmlformats-officedocument.spreadsheetml.sharedStrings+xml"/>
  <Override PartName="/xl/worksheets/sheet3.xml" ContentType="application/vnd.openxmlformats-officedocument.spreadsheetml.worksheet+xml"/>
  <Override PartName="/xl/worksheets/sheet2.xml" ContentType="application/vnd.openxmlformats-officedocument.spreadsheetml.worksheet+xml"/>
  <Override PartName="/xl/styles.xml" ContentType="application/vnd.openxmlformats-officedocument.spreadsheetml.styles+xml"/>
  <Override PartName="/xl/worksheets/sheet1.xml" ContentType="application/vnd.openxmlformats-officedocument.spreadsheetml.worksheet+xml"/>
  <Override PartName="/xl/theme/theme1.xml" ContentType="application/vnd.openxmlformats-officedocument.theme+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1665" yWindow="1005" windowWidth="21720" windowHeight="11640" tabRatio="772" activeTab="1"/>
  </bookViews>
  <sheets>
    <sheet name="ReadMeFirst" sheetId="18" r:id="rId1"/>
    <sheet name="Summary" sheetId="8" r:id="rId2"/>
    <sheet name="InputSheets --&gt;" sheetId="16" r:id="rId3"/>
    <sheet name="GlobalInputs" sheetId="17" r:id="rId4"/>
    <sheet name="ServiceDescription" sheetId="19" r:id="rId5"/>
    <sheet name="ServiceHistory" sheetId="13" r:id="rId6"/>
    <sheet name="ServiceProjections" sheetId="12" r:id="rId7"/>
    <sheet name="OutputSheets --&gt;" sheetId="15" r:id="rId8"/>
    <sheet name="FeeConstruction" sheetId="11" r:id="rId9"/>
  </sheets>
  <externalReferences>
    <externalReference r:id="rId10"/>
  </externalReferences>
  <definedNames>
    <definedName name="_xlnm.Print_Area" localSheetId="8">FeeConstruction!#REF!</definedName>
    <definedName name="_xlnm.Print_Area" localSheetId="1">Summary!#REF!</definedName>
    <definedName name="_xlnm.Print_Titles" localSheetId="6">ServiceProjections!#REF!</definedName>
    <definedName name="TM1REBUILDOPTION">1</definedName>
  </definedNames>
  <calcPr calcId="145621"/>
</workbook>
</file>

<file path=xl/calcChain.xml><?xml version="1.0" encoding="utf-8"?>
<calcChain xmlns="http://schemas.openxmlformats.org/spreadsheetml/2006/main">
  <c r="D6" i="19" l="1"/>
  <c r="H27" i="17"/>
  <c r="H68" i="12"/>
  <c r="AH8" i="11" s="1"/>
  <c r="H28" i="17"/>
  <c r="H69" i="12"/>
  <c r="AH9" i="11" s="1"/>
  <c r="I28" i="17"/>
  <c r="H71" i="12"/>
  <c r="AH11" i="11" s="1"/>
  <c r="H72" i="12"/>
  <c r="AH12" i="11" s="1"/>
  <c r="I27" i="17"/>
  <c r="H26" i="17"/>
  <c r="H75" i="12"/>
  <c r="AH15" i="11" s="1"/>
  <c r="I26" i="17"/>
  <c r="H77" i="12"/>
  <c r="AH17" i="11"/>
  <c r="AJ17" i="11" s="1"/>
  <c r="H79" i="12"/>
  <c r="AH19" i="11" s="1"/>
  <c r="H81" i="12"/>
  <c r="AH21" i="11" s="1"/>
  <c r="F23" i="8"/>
  <c r="F22" i="8"/>
  <c r="S15" i="11"/>
  <c r="R15" i="11"/>
  <c r="Q15" i="11"/>
  <c r="P15" i="11"/>
  <c r="S14" i="11"/>
  <c r="R14" i="11"/>
  <c r="Q14" i="11"/>
  <c r="P14" i="11"/>
  <c r="O15" i="11"/>
  <c r="AT6" i="11"/>
  <c r="AS6" i="11"/>
  <c r="AR6" i="11"/>
  <c r="AQ6" i="11"/>
  <c r="AP6" i="11"/>
  <c r="O8" i="11"/>
  <c r="O9" i="11"/>
  <c r="O11" i="11"/>
  <c r="O12" i="11"/>
  <c r="O14" i="11"/>
  <c r="J14" i="11"/>
  <c r="N17" i="11"/>
  <c r="O17" i="11"/>
  <c r="N19" i="11"/>
  <c r="R19" i="11"/>
  <c r="N21" i="11"/>
  <c r="O21" i="11"/>
  <c r="P8" i="11"/>
  <c r="P9" i="11"/>
  <c r="P11" i="11"/>
  <c r="P12" i="11"/>
  <c r="P17" i="11"/>
  <c r="P21" i="11"/>
  <c r="Q8" i="11"/>
  <c r="Q9" i="11"/>
  <c r="Q11" i="11"/>
  <c r="Q12" i="11"/>
  <c r="Q19" i="11"/>
  <c r="R8" i="11"/>
  <c r="R9" i="11"/>
  <c r="R11" i="11"/>
  <c r="R12" i="11"/>
  <c r="R17" i="11"/>
  <c r="R21" i="11"/>
  <c r="S8" i="11"/>
  <c r="S9" i="11"/>
  <c r="S11" i="11"/>
  <c r="S12" i="11"/>
  <c r="S19" i="11"/>
  <c r="F21" i="11"/>
  <c r="F19" i="11"/>
  <c r="F17" i="11"/>
  <c r="F15" i="11"/>
  <c r="F14" i="11"/>
  <c r="F11" i="11"/>
  <c r="F12" i="11"/>
  <c r="F8" i="11"/>
  <c r="F9" i="11"/>
  <c r="E21" i="12"/>
  <c r="E62" i="12"/>
  <c r="E81" i="12"/>
  <c r="E100" i="12"/>
  <c r="E17" i="12"/>
  <c r="E58" i="12"/>
  <c r="E77" i="12"/>
  <c r="E96" i="12"/>
  <c r="E14" i="12"/>
  <c r="E29" i="12"/>
  <c r="E55" i="12"/>
  <c r="E74" i="12"/>
  <c r="E93" i="12"/>
  <c r="E15" i="12"/>
  <c r="E38" i="12"/>
  <c r="E56" i="12"/>
  <c r="E75" i="12"/>
  <c r="E94" i="12"/>
  <c r="E11" i="12"/>
  <c r="E35" i="12"/>
  <c r="E52" i="12"/>
  <c r="E71" i="12"/>
  <c r="E90" i="12"/>
  <c r="E12" i="12"/>
  <c r="E36" i="12"/>
  <c r="E53" i="12"/>
  <c r="E72" i="12"/>
  <c r="E91" i="12"/>
  <c r="E8" i="12"/>
  <c r="E26" i="12"/>
  <c r="E49" i="12"/>
  <c r="E68" i="12"/>
  <c r="E87" i="12"/>
  <c r="E9" i="12"/>
  <c r="E27" i="12"/>
  <c r="E50" i="12"/>
  <c r="E69" i="12"/>
  <c r="E88" i="12"/>
  <c r="E19" i="12"/>
  <c r="E60" i="12"/>
  <c r="E79" i="12"/>
  <c r="E98" i="12"/>
  <c r="D13" i="12"/>
  <c r="D28" i="12"/>
  <c r="D18" i="12"/>
  <c r="C11" i="8"/>
  <c r="C10" i="8"/>
  <c r="C9" i="8"/>
  <c r="C8" i="8"/>
  <c r="C7" i="8"/>
  <c r="E44" i="12"/>
  <c r="D20" i="12"/>
  <c r="D43" i="12"/>
  <c r="E42" i="12"/>
  <c r="D41" i="12"/>
  <c r="E40" i="12"/>
  <c r="D16" i="12"/>
  <c r="D39" i="12"/>
  <c r="D37" i="12"/>
  <c r="D10" i="12"/>
  <c r="D34" i="12"/>
  <c r="D7" i="12"/>
  <c r="D25" i="12"/>
  <c r="D7" i="19"/>
  <c r="D8" i="19"/>
  <c r="D9" i="19"/>
  <c r="D10" i="19"/>
  <c r="D5" i="19"/>
  <c r="A3" i="17"/>
  <c r="A3" i="8"/>
  <c r="A3" i="11"/>
  <c r="A3" i="12"/>
  <c r="A3" i="13"/>
  <c r="A3" i="19"/>
  <c r="P6" i="11"/>
  <c r="V6" i="11"/>
  <c r="AC6" i="11"/>
  <c r="AJ6" i="11"/>
  <c r="Q6" i="11"/>
  <c r="W6" i="11"/>
  <c r="AD6" i="11"/>
  <c r="AK6" i="11"/>
  <c r="R6" i="11"/>
  <c r="X6" i="11"/>
  <c r="AE6" i="11"/>
  <c r="AL6" i="11"/>
  <c r="S6" i="11"/>
  <c r="Y6" i="11"/>
  <c r="AF6" i="11"/>
  <c r="AM6" i="11"/>
  <c r="O6" i="11"/>
  <c r="U6" i="11"/>
  <c r="AB6" i="11"/>
  <c r="AI6" i="11"/>
  <c r="H50" i="8"/>
  <c r="I50" i="8"/>
  <c r="J50" i="8"/>
  <c r="K50" i="8"/>
  <c r="G50" i="8"/>
  <c r="F2" i="18"/>
  <c r="F3" i="8"/>
  <c r="E4" i="11"/>
  <c r="F2" i="12"/>
  <c r="F2" i="13"/>
  <c r="D2" i="19"/>
  <c r="F2" i="17"/>
  <c r="H41" i="8"/>
  <c r="I41" i="8"/>
  <c r="J41" i="8"/>
  <c r="K41" i="8"/>
  <c r="G41" i="8"/>
  <c r="H47" i="8"/>
  <c r="I47" i="8"/>
  <c r="J47" i="8"/>
  <c r="K47" i="8"/>
  <c r="G47" i="8"/>
  <c r="C15" i="8"/>
  <c r="J35" i="8"/>
  <c r="J33" i="8"/>
  <c r="J31" i="8"/>
  <c r="J29" i="8"/>
  <c r="J28" i="8"/>
  <c r="J26" i="8"/>
  <c r="J25" i="8"/>
  <c r="J23" i="8"/>
  <c r="J22" i="8"/>
  <c r="F31" i="8"/>
  <c r="I31" i="8"/>
  <c r="F35" i="8"/>
  <c r="I35" i="8"/>
  <c r="F33" i="8"/>
  <c r="I33" i="8"/>
  <c r="F29" i="8"/>
  <c r="I29" i="8"/>
  <c r="F28" i="8"/>
  <c r="I28" i="8"/>
  <c r="F26" i="8"/>
  <c r="I26" i="8"/>
  <c r="F25" i="8"/>
  <c r="I25" i="8"/>
  <c r="I23" i="8"/>
  <c r="I22" i="8"/>
  <c r="D8" i="11"/>
  <c r="D22" i="8"/>
  <c r="D9" i="11"/>
  <c r="D23" i="8"/>
  <c r="C10" i="11"/>
  <c r="C24" i="8"/>
  <c r="D11" i="11"/>
  <c r="D25" i="8"/>
  <c r="D12" i="11"/>
  <c r="D26" i="8"/>
  <c r="C13" i="11"/>
  <c r="C27" i="8"/>
  <c r="D14" i="11"/>
  <c r="D28" i="8"/>
  <c r="D15" i="11"/>
  <c r="D29" i="8"/>
  <c r="C16" i="11"/>
  <c r="C30" i="8"/>
  <c r="D17" i="11"/>
  <c r="D31" i="8"/>
  <c r="C18" i="11"/>
  <c r="C32" i="8"/>
  <c r="D19" i="11"/>
  <c r="D33" i="8"/>
  <c r="C20" i="11"/>
  <c r="C34" i="8"/>
  <c r="D21" i="11"/>
  <c r="D35" i="8"/>
  <c r="C7" i="11"/>
  <c r="C21" i="8"/>
  <c r="C6" i="8"/>
  <c r="D61" i="12"/>
  <c r="D80" i="12"/>
  <c r="D59" i="12"/>
  <c r="D78" i="12"/>
  <c r="D57" i="12"/>
  <c r="D76" i="12"/>
  <c r="D54" i="12"/>
  <c r="D73" i="12"/>
  <c r="D51" i="12"/>
  <c r="D70" i="12"/>
  <c r="D48" i="12"/>
  <c r="D67" i="12"/>
  <c r="I85" i="12"/>
  <c r="J85" i="12"/>
  <c r="K85" i="12"/>
  <c r="L85" i="12"/>
  <c r="H85" i="12"/>
  <c r="D99" i="12"/>
  <c r="D97" i="12"/>
  <c r="D95" i="12"/>
  <c r="D92" i="12"/>
  <c r="D89" i="12"/>
  <c r="D86" i="12"/>
  <c r="H62" i="12"/>
  <c r="H60" i="12"/>
  <c r="H58" i="12"/>
  <c r="H56" i="12"/>
  <c r="H55" i="12"/>
  <c r="H53" i="12"/>
  <c r="H52" i="12"/>
  <c r="H50" i="12"/>
  <c r="H49" i="12"/>
  <c r="A1" i="19"/>
  <c r="A1" i="18"/>
  <c r="S17" i="11"/>
  <c r="Q21" i="11"/>
  <c r="P19" i="11"/>
  <c r="O19" i="11"/>
  <c r="S21" i="11"/>
  <c r="Q17" i="11"/>
  <c r="G29" i="17"/>
  <c r="G27" i="17"/>
  <c r="G71" i="12" s="1"/>
  <c r="G26" i="17"/>
  <c r="G77" i="12" s="1"/>
  <c r="G28" i="17"/>
  <c r="G69" i="12" s="1"/>
  <c r="H29" i="17"/>
  <c r="J29" i="17" s="1"/>
  <c r="I29" i="17"/>
  <c r="AJ15" i="11" l="1"/>
  <c r="AI15" i="11"/>
  <c r="AL15" i="11"/>
  <c r="AM15" i="11"/>
  <c r="AK17" i="11"/>
  <c r="AI19" i="11"/>
  <c r="AK19" i="11"/>
  <c r="AL19" i="11"/>
  <c r="AJ19" i="11"/>
  <c r="AM19" i="11"/>
  <c r="AJ11" i="11"/>
  <c r="AI11" i="11"/>
  <c r="AK11" i="11"/>
  <c r="AL11" i="11"/>
  <c r="AM11" i="11"/>
  <c r="AI17" i="11"/>
  <c r="AK15" i="11"/>
  <c r="AM17" i="11"/>
  <c r="AL17" i="11"/>
  <c r="AI8" i="11"/>
  <c r="AM8" i="11"/>
  <c r="AJ8" i="11"/>
  <c r="AL8" i="11"/>
  <c r="AK8" i="11"/>
  <c r="AA11" i="11"/>
  <c r="I71" i="12"/>
  <c r="AM12" i="11"/>
  <c r="AL12" i="11"/>
  <c r="AK12" i="11"/>
  <c r="AJ12" i="11"/>
  <c r="AI12" i="11"/>
  <c r="AA9" i="11"/>
  <c r="I69" i="12"/>
  <c r="AA17" i="11"/>
  <c r="I77" i="12"/>
  <c r="AM21" i="11"/>
  <c r="AL21" i="11"/>
  <c r="AK21" i="11"/>
  <c r="AJ21" i="11"/>
  <c r="AI21" i="11"/>
  <c r="AK9" i="11"/>
  <c r="AI9" i="11"/>
  <c r="AJ9" i="11"/>
  <c r="AM9" i="11"/>
  <c r="AL9" i="11"/>
  <c r="G79" i="12"/>
  <c r="G75" i="12"/>
  <c r="G72" i="12"/>
  <c r="G81" i="12"/>
  <c r="J26" i="17"/>
  <c r="J28" i="17"/>
  <c r="J27" i="17"/>
  <c r="J71" i="12" s="1"/>
  <c r="K11" i="11" s="1"/>
  <c r="L11" i="11" s="1"/>
  <c r="G68" i="12"/>
  <c r="AA12" i="11" l="1"/>
  <c r="I72" i="12"/>
  <c r="J81" i="12"/>
  <c r="K21" i="11" s="1"/>
  <c r="L21" i="11" s="1"/>
  <c r="J79" i="12"/>
  <c r="K19" i="11" s="1"/>
  <c r="L19" i="11" s="1"/>
  <c r="J69" i="12"/>
  <c r="K9" i="11" s="1"/>
  <c r="L9" i="11" s="1"/>
  <c r="J72" i="12"/>
  <c r="K12" i="11" s="1"/>
  <c r="L12" i="11" s="1"/>
  <c r="AA15" i="11"/>
  <c r="I75" i="12"/>
  <c r="AF9" i="11"/>
  <c r="AE9" i="11"/>
  <c r="AC9" i="11"/>
  <c r="AD9" i="11"/>
  <c r="AB9" i="11"/>
  <c r="J77" i="12"/>
  <c r="K17" i="11" s="1"/>
  <c r="L17" i="11" s="1"/>
  <c r="J75" i="12"/>
  <c r="K15" i="11" s="1"/>
  <c r="L15" i="11" s="1"/>
  <c r="AO11" i="11"/>
  <c r="V11" i="11"/>
  <c r="X11" i="11"/>
  <c r="U11" i="11"/>
  <c r="W11" i="11"/>
  <c r="Y11" i="11"/>
  <c r="G25" i="8"/>
  <c r="AB11" i="11"/>
  <c r="AF11" i="11"/>
  <c r="AC11" i="11"/>
  <c r="AE11" i="11"/>
  <c r="AD11" i="11"/>
  <c r="AA8" i="11"/>
  <c r="I68" i="12"/>
  <c r="J68" i="12" s="1"/>
  <c r="K8" i="11" s="1"/>
  <c r="L8" i="11" s="1"/>
  <c r="AA21" i="11"/>
  <c r="I81" i="12"/>
  <c r="AA19" i="11"/>
  <c r="I79" i="12"/>
  <c r="AB17" i="11"/>
  <c r="AF17" i="11"/>
  <c r="AC17" i="11"/>
  <c r="AE17" i="11"/>
  <c r="AD17" i="11"/>
  <c r="U12" i="11" l="1"/>
  <c r="W12" i="11"/>
  <c r="Y12" i="11"/>
  <c r="AO12" i="11"/>
  <c r="V12" i="11"/>
  <c r="X12" i="11"/>
  <c r="G26" i="8"/>
  <c r="G22" i="8"/>
  <c r="U8" i="11"/>
  <c r="W8" i="11"/>
  <c r="Y8" i="11"/>
  <c r="AO8" i="11"/>
  <c r="V8" i="11"/>
  <c r="X8" i="11"/>
  <c r="AP11" i="11"/>
  <c r="AT11" i="11"/>
  <c r="AQ11" i="11"/>
  <c r="AS11" i="11"/>
  <c r="AR11" i="11"/>
  <c r="V9" i="11"/>
  <c r="X9" i="11"/>
  <c r="G23" i="8"/>
  <c r="AO9" i="11"/>
  <c r="U9" i="11"/>
  <c r="W9" i="11"/>
  <c r="Y9" i="11"/>
  <c r="AE8" i="11"/>
  <c r="AD8" i="11"/>
  <c r="AB8" i="11"/>
  <c r="AC8" i="11"/>
  <c r="AF8" i="11"/>
  <c r="AO17" i="11"/>
  <c r="V17" i="11"/>
  <c r="X17" i="11"/>
  <c r="U17" i="11"/>
  <c r="W17" i="11"/>
  <c r="Y17" i="11"/>
  <c r="G31" i="8"/>
  <c r="AO19" i="11"/>
  <c r="U19" i="11"/>
  <c r="W19" i="11"/>
  <c r="Y19" i="11"/>
  <c r="G33" i="8"/>
  <c r="V19" i="11"/>
  <c r="X19" i="11"/>
  <c r="AF19" i="11"/>
  <c r="AC19" i="11"/>
  <c r="AE19" i="11"/>
  <c r="AD19" i="11"/>
  <c r="AB19" i="11"/>
  <c r="AC21" i="11"/>
  <c r="AE21" i="11"/>
  <c r="AD21" i="11"/>
  <c r="AB21" i="11"/>
  <c r="AF21" i="11"/>
  <c r="V15" i="11"/>
  <c r="X15" i="11"/>
  <c r="G29" i="8"/>
  <c r="AO15" i="11"/>
  <c r="U15" i="11"/>
  <c r="W15" i="11"/>
  <c r="Y15" i="11"/>
  <c r="AF15" i="11"/>
  <c r="AC15" i="11"/>
  <c r="AE15" i="11"/>
  <c r="AD15" i="11"/>
  <c r="AB15" i="11"/>
  <c r="U21" i="11"/>
  <c r="W21" i="11"/>
  <c r="Y21" i="11"/>
  <c r="G35" i="8"/>
  <c r="AO21" i="11"/>
  <c r="V21" i="11"/>
  <c r="X21" i="11"/>
  <c r="AD12" i="11"/>
  <c r="AC12" i="11"/>
  <c r="AB12" i="11"/>
  <c r="AF12" i="11"/>
  <c r="AE12" i="11"/>
  <c r="AS17" i="11" l="1"/>
  <c r="AR17" i="11"/>
  <c r="AQ17" i="11"/>
  <c r="AP17" i="11"/>
  <c r="AT17" i="11"/>
  <c r="AQ8" i="11"/>
  <c r="AS8" i="11"/>
  <c r="AR8" i="11"/>
  <c r="AP8" i="11"/>
  <c r="AT8" i="11"/>
  <c r="AR12" i="11"/>
  <c r="AP12" i="11"/>
  <c r="AT12" i="11"/>
  <c r="AQ12" i="11"/>
  <c r="AS12" i="11"/>
  <c r="AQ21" i="11"/>
  <c r="AP21" i="11"/>
  <c r="AT21" i="11"/>
  <c r="AS21" i="11"/>
  <c r="AR21" i="11"/>
  <c r="AT9" i="11"/>
  <c r="AS9" i="11"/>
  <c r="AR9" i="11"/>
  <c r="AQ9" i="11"/>
  <c r="AP9" i="11"/>
  <c r="AR19" i="11"/>
  <c r="AQ19" i="11"/>
  <c r="AP19" i="11"/>
  <c r="AT19" i="11"/>
  <c r="AS19" i="11"/>
  <c r="AT15" i="11"/>
  <c r="AS15" i="11"/>
  <c r="AR15" i="11"/>
  <c r="AQ15" i="11"/>
  <c r="AP15" i="11"/>
  <c r="G25" i="17" l="1"/>
  <c r="H25" i="17"/>
  <c r="H74" i="12" s="1"/>
  <c r="AH14" i="11" s="1"/>
  <c r="G74" i="12" l="1"/>
  <c r="AJ14" i="11"/>
  <c r="AM14" i="11"/>
  <c r="AI14" i="11"/>
  <c r="AK14" i="11"/>
  <c r="AL14" i="11"/>
  <c r="I25" i="17"/>
  <c r="J25" i="17" s="1"/>
  <c r="J74" i="12" s="1"/>
  <c r="K14" i="11" s="1"/>
  <c r="L14" i="11" s="1"/>
  <c r="J55" i="8" l="1"/>
  <c r="AL22" i="11"/>
  <c r="H55" i="8"/>
  <c r="AJ22" i="11"/>
  <c r="I55" i="8"/>
  <c r="AK22" i="11"/>
  <c r="AI22" i="11"/>
  <c r="G55" i="8"/>
  <c r="U14" i="11"/>
  <c r="V14" i="11"/>
  <c r="X14" i="11"/>
  <c r="W14" i="11"/>
  <c r="Y14" i="11"/>
  <c r="G28" i="8"/>
  <c r="AM22" i="11"/>
  <c r="K55" i="8"/>
  <c r="I74" i="12"/>
  <c r="AA14" i="11"/>
  <c r="AD14" i="11" l="1"/>
  <c r="AC14" i="11"/>
  <c r="AE14" i="11"/>
  <c r="AF14" i="11"/>
  <c r="AB14" i="11"/>
  <c r="AO14" i="11"/>
  <c r="X22" i="11"/>
  <c r="J52" i="8"/>
  <c r="W22" i="11"/>
  <c r="I52" i="8"/>
  <c r="V22" i="11"/>
  <c r="H52" i="8"/>
  <c r="Y22" i="11"/>
  <c r="K52" i="8"/>
  <c r="G52" i="8"/>
  <c r="U22" i="11"/>
  <c r="K54" i="8" l="1"/>
  <c r="AF22" i="11"/>
  <c r="J54" i="8"/>
  <c r="AE22" i="11"/>
  <c r="AR14" i="11"/>
  <c r="AR22" i="11" s="1"/>
  <c r="I56" i="8" s="1"/>
  <c r="AP14" i="11"/>
  <c r="AP22" i="11" s="1"/>
  <c r="G56" i="8" s="1"/>
  <c r="AQ14" i="11"/>
  <c r="AQ22" i="11" s="1"/>
  <c r="H56" i="8" s="1"/>
  <c r="AT14" i="11"/>
  <c r="AT22" i="11" s="1"/>
  <c r="K56" i="8" s="1"/>
  <c r="AS14" i="11"/>
  <c r="AS22" i="11" s="1"/>
  <c r="J56" i="8" s="1"/>
  <c r="H54" i="8"/>
  <c r="AC22" i="11"/>
  <c r="AB22" i="11"/>
  <c r="G54" i="8"/>
  <c r="G57" i="8" s="1"/>
  <c r="I54" i="8"/>
  <c r="I57" i="8" s="1"/>
  <c r="AD22" i="11"/>
  <c r="J57" i="8" l="1"/>
  <c r="K57" i="8"/>
  <c r="H57" i="8"/>
</calcChain>
</file>

<file path=xl/sharedStrings.xml><?xml version="1.0" encoding="utf-8"?>
<sst xmlns="http://schemas.openxmlformats.org/spreadsheetml/2006/main" count="278" uniqueCount="159">
  <si>
    <t>Description</t>
  </si>
  <si>
    <t>2014-2019 Pricing Methodology for Service (Summary)</t>
  </si>
  <si>
    <t>2009/10</t>
  </si>
  <si>
    <t>2010/11</t>
  </si>
  <si>
    <t>2011/12</t>
  </si>
  <si>
    <t>2012/13</t>
  </si>
  <si>
    <t>2013/14</t>
  </si>
  <si>
    <t>2014/15</t>
  </si>
  <si>
    <t>2015/16</t>
  </si>
  <si>
    <t>2016/17</t>
  </si>
  <si>
    <t>2017/18</t>
  </si>
  <si>
    <t>2018/19</t>
  </si>
  <si>
    <t>This worksheet left blank intentionally</t>
  </si>
  <si>
    <t>Revenue</t>
  </si>
  <si>
    <t/>
  </si>
  <si>
    <t>Ancillary Network Services Pricing Model</t>
  </si>
  <si>
    <t>Global Inputs Sheet</t>
  </si>
  <si>
    <t>Model Description</t>
  </si>
  <si>
    <t>Business name</t>
  </si>
  <si>
    <t>Essential Energy</t>
  </si>
  <si>
    <t>Basic identification inputs</t>
  </si>
  <si>
    <t>Fixed inputs</t>
  </si>
  <si>
    <t>Historical periods</t>
  </si>
  <si>
    <t>Forecast periods</t>
  </si>
  <si>
    <t>General economic inputs</t>
  </si>
  <si>
    <t>CPI - to apply beyond 2014/15</t>
  </si>
  <si>
    <t>Labour rate inputs</t>
  </si>
  <si>
    <t>Loaded ordinary time labour rates - for regulatory period</t>
  </si>
  <si>
    <t>R1</t>
  </si>
  <si>
    <t>Administration</t>
  </si>
  <si>
    <t>$ / hour</t>
  </si>
  <si>
    <t>R2a</t>
  </si>
  <si>
    <t>Indoor technical officer</t>
  </si>
  <si>
    <t>R2b</t>
  </si>
  <si>
    <t>Outdoor technical officer</t>
  </si>
  <si>
    <t>R3</t>
  </si>
  <si>
    <t>Engineering Officer</t>
  </si>
  <si>
    <t>R4</t>
  </si>
  <si>
    <t>Field Worker</t>
  </si>
  <si>
    <t>Sources</t>
  </si>
  <si>
    <t>Historical revenues</t>
  </si>
  <si>
    <t>$</t>
  </si>
  <si>
    <t>Historical costs</t>
  </si>
  <si>
    <t>Historical volumes - services</t>
  </si>
  <si>
    <t>Historical volumes - hours / service</t>
  </si>
  <si>
    <t>Fee construction inputs</t>
  </si>
  <si>
    <t>Proposed fee basis</t>
  </si>
  <si>
    <t>/ hour</t>
  </si>
  <si>
    <t>Historical</t>
  </si>
  <si>
    <t>average</t>
  </si>
  <si>
    <t>Expected hours for / hour fees</t>
  </si>
  <si>
    <t>Expected service volumes</t>
  </si>
  <si>
    <t>Code</t>
  </si>
  <si>
    <t>Service descriptions</t>
  </si>
  <si>
    <t>Proposed services</t>
  </si>
  <si>
    <t>Short name</t>
  </si>
  <si>
    <t>Full name name</t>
  </si>
  <si>
    <t>Service description</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</si>
  <si>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employee position an average hourly rate ($2013/14) was calculated and multiplied by the applicable hours to determine the unit cost for each task. The unit cost of all tasks were then totalled to derive the overall unit rate for this service.     
-  The forecast unit rate was applied to the volumes forecast for the 2014 - 2019 regulatory period for this ancillary network service to calculate an estimate for direct operating expenditure for this ancillary network service.   
Overheads were applied to the direct costs based on our Cost Allocation Methodology (CAM).          </t>
  </si>
  <si>
    <t>Historical prices</t>
  </si>
  <si>
    <t>Service History Inputs Sheet</t>
  </si>
  <si>
    <t>Service Projections Inputs Sheet</t>
  </si>
  <si>
    <t>Fee Construction Sheet</t>
  </si>
  <si>
    <t>Proposed fee descriptions</t>
  </si>
  <si>
    <t>Standard hrs</t>
  </si>
  <si>
    <t>Rate</t>
  </si>
  <si>
    <t>Fee</t>
  </si>
  <si>
    <t>Proposed</t>
  </si>
  <si>
    <t>Standard</t>
  </si>
  <si>
    <t>Proposed fees</t>
  </si>
  <si>
    <t>Current fees</t>
  </si>
  <si>
    <t>Applicable hourly rates selection</t>
  </si>
  <si>
    <t>Hrs / service</t>
  </si>
  <si>
    <t>Summary</t>
  </si>
  <si>
    <t>Current fee</t>
  </si>
  <si>
    <t>Proposed fee</t>
  </si>
  <si>
    <t>Basis</t>
  </si>
  <si>
    <t>Fee methodology</t>
  </si>
  <si>
    <t>Historical and projected revenue and costs</t>
  </si>
  <si>
    <t>Historical financial information</t>
  </si>
  <si>
    <t>Direct costs</t>
  </si>
  <si>
    <t>Indirect costs</t>
  </si>
  <si>
    <t>Projected financial information</t>
  </si>
  <si>
    <t>It is best to work with the model locked - via Protection under the Tools tab.  This way you can't overwrite logic cells in error.</t>
  </si>
  <si>
    <t xml:space="preserve">Cells intended for input on the Inputs sheet are unlocked using Cell, Protection under the Format tab.  All other cells in the model are locked </t>
  </si>
  <si>
    <t>- but it is not activated until Protection is used to lock each sheet.</t>
  </si>
  <si>
    <t>The model has a Check Sheet.  How it works is that checks can be added that are designed to produce a zero result - if the check is passed.</t>
  </si>
  <si>
    <t>D5 on the Check Sheet summs the checks - and an IF formula at the top of each page of the model alerts users to any failed tests.</t>
  </si>
  <si>
    <r>
      <t>The</t>
    </r>
    <r>
      <rPr>
        <b/>
        <sz val="10"/>
        <color indexed="8"/>
        <rFont val="Arial"/>
        <family val="2"/>
      </rPr>
      <t xml:space="preserve"> only</t>
    </r>
    <r>
      <rPr>
        <sz val="11"/>
        <color theme="1"/>
        <rFont val="Calibri"/>
        <family val="2"/>
        <scheme val="minor"/>
      </rPr>
      <t xml:space="preserve"> place for inputs is the various Inputs sheets in cells shaded</t>
    </r>
  </si>
  <si>
    <t>Direct</t>
  </si>
  <si>
    <t>Indirect</t>
  </si>
  <si>
    <t>Finance</t>
  </si>
  <si>
    <t>Loaded</t>
  </si>
  <si>
    <t>all in 2013/14 $</t>
  </si>
  <si>
    <t>costs</t>
  </si>
  <si>
    <t>charge</t>
  </si>
  <si>
    <t>rate</t>
  </si>
  <si>
    <t>Selected hourly rate data</t>
  </si>
  <si>
    <t>13/14 rate</t>
  </si>
  <si>
    <t>Proposed fees (2013/14 $)</t>
  </si>
  <si>
    <t>Reg. per.</t>
  </si>
  <si>
    <t>Projected revenue (2013/14 $)</t>
  </si>
  <si>
    <t>Projected direct cost (2013/14 $)</t>
  </si>
  <si>
    <t>$ / service</t>
  </si>
  <si>
    <t>Projected indirect cost (2013/14 $)</t>
  </si>
  <si>
    <t>2013/14 $</t>
  </si>
  <si>
    <t>nominal $</t>
  </si>
  <si>
    <t>All historical data is presented in nominal $s.  All projections are presented in 2013/14 $.  This presentation is required by Appendix E</t>
  </si>
  <si>
    <t>13 - Customer interface coordination for contestable works</t>
  </si>
  <si>
    <t>15 - Connection offer service (basic or standard)</t>
  </si>
  <si>
    <t>20 - Connection/relocation process facilitation</t>
  </si>
  <si>
    <t>22 - Planning studies</t>
  </si>
  <si>
    <t>Summary description</t>
  </si>
  <si>
    <t>Connection related fees</t>
  </si>
  <si>
    <t>This model has been prepared to develop proposed ANS prices for connection related activities for the regulatory period 2014/15 to 2018/19.</t>
  </si>
  <si>
    <t>AER service categories</t>
  </si>
  <si>
    <t>(paras 1.9 and 1.10) of the Regulatory Information Notice (RIN) issued to Essential on 7 March 2014.</t>
  </si>
  <si>
    <t>detailed to comply with para 13.1 of Schedule 1 of the RIN.</t>
  </si>
  <si>
    <t xml:space="preserve">  are for a description of the source of inputs shown to the left.  The description is to be sufficiently</t>
  </si>
  <si>
    <t>Cells that are shaded</t>
  </si>
  <si>
    <t>14 - Preliminary enquiry service</t>
  </si>
  <si>
    <t>Customer i/face coord - basic</t>
  </si>
  <si>
    <t>Customer i/face coord - complex</t>
  </si>
  <si>
    <t xml:space="preserve">Customer interface coordination for4 contestable works - basic </t>
  </si>
  <si>
    <t xml:space="preserve">Customer interface coordination for4 contestable works - complex </t>
  </si>
  <si>
    <t>Preliminary enquiry service - basic</t>
  </si>
  <si>
    <t>Preliminary enquiry service - complex</t>
  </si>
  <si>
    <t>Prelim. enquiry service - basic</t>
  </si>
  <si>
    <t>Prelim. enquiry service - complex</t>
  </si>
  <si>
    <t>Connection offer service - basic</t>
  </si>
  <si>
    <t>Connection offer service - standard</t>
  </si>
  <si>
    <t>Conn. offer service - basic</t>
  </si>
  <si>
    <t>Conn. offer service - standard</t>
  </si>
  <si>
    <t xml:space="preserve">Connection / relocation process facilitation     </t>
  </si>
  <si>
    <t xml:space="preserve">Conn. / reloc. process facilitation   </t>
  </si>
  <si>
    <t>Carrying out planning studies and analysis in relation to distribution (including sub-transmission and dual-function assets) connection applications</t>
  </si>
  <si>
    <t>Connection planning studies</t>
  </si>
  <si>
    <t>Services involved in obtaining deeds of agreement in relation to property rights associated with contestable connection works</t>
  </si>
  <si>
    <t>Deeds of agreement studies</t>
  </si>
  <si>
    <t xml:space="preserve">All services in this model are new </t>
  </si>
  <si>
    <t>23 - Services involved in obtaining deeds of agreement</t>
  </si>
  <si>
    <t>/ application</t>
  </si>
  <si>
    <t>Standard hours for / application fees</t>
  </si>
  <si>
    <t>AER current</t>
  </si>
  <si>
    <t>standard</t>
  </si>
  <si>
    <t>n.a</t>
  </si>
  <si>
    <t>Management estimates an increase in FY2017 based on the switch to gross solar metering.</t>
  </si>
  <si>
    <t xml:space="preserve">13 - This service is proposed where customer developments may require a high level of DNSP involvement in order to coordinate a range of inputs from the DNSP to help establish the development.  Usually projects with the following characteristics:
-  Multiple components. For example, relocation and connection works associated with the one development, or works ≤ 11 kV and works at higher voltages.
-  Projects with scheduling challenges such as rapid deployment requirements or constrained timeframes for particular tasks.
-  Multiple and/or conflicting works to be undertaken in tandem or cooperation with other services or utilities.
-  Projects where there are significant inter-relationships between capital and contestable works which would benefit from coordination.
The form of this service includes, but is not limited to, attendance at internal and external project meetings in accordance with the needs of particular customers.  It requires strong communication skills and technical understanding.  The nature of the project would determine the skill level of the assigned officer and the number of hours required.
</t>
  </si>
  <si>
    <t>14 - Providing prospective connection applicants with specific information and advice in relation to the connection, process, and requirements associated with establishing a new or altered connection, or a relocation of existing network assets. This service is for initial advice and excludes more detailed investigations/advice which may subsequently be required from Strategic Planning Studies and Analysis and Process Facilitation.</t>
  </si>
  <si>
    <t>15 - Services provided by DNSP in assessing connection applications and making basic or standard connection offers.  This may include without limitation:
-  Assessment of application by relevant staff.
    -  If the application is deemed to require a basic connection offer service the application is forwarded for processing.
    -  If the application is deemed to require a standard connection offer service the application is allocated to Network Connections. 
Network Connections is responsible for deriving the estimated loading on the electrical distribution network, technically known as the ADMD (After Diversity Maximum Demand).  This estimate depends on such factors as the number of customers served and specific features of the customer’s demand.  Once the ADMD is derived the customer is advised what is required to connect to the electrical distribution network.  This could be one of the following methods of supply;
-  A direct distributor from an existing substation,
-  A direct distributor from a new kiosk substation,
-  A direct distributor from a new pole mounted transformer substation,
-  A direct distributor from a new chamber substation.
Once the assessment has been completed by Network Connections, relevant staff forward the assessment of the standard connection offer to the customer.</t>
  </si>
  <si>
    <t>20 - Providing connection applicants with ongoing information and advice in relation to the connection process and requirements associated with establishing a new or altered connection or a relocation of existing network assets. This service is additional to the published instructions available to all applicants and is not a mandatory requirement of the connection process for standard connections to the distribution network (≤ 11kV).  It would be recommended for first time contestable customers or customers with complex or challenging projects.  The intent would be to help minimise project delays caused by customers not taking the required action at the optimum time in the process.  This would be achieved by staff taking a proactive approach to communication and engagement with connection applicants.  It is an essential requirement for major connection projects (greater than 10MW load or connected at &gt;11 kV) because the process varies to meet particular project requirements (the electrical component potentially being a smaller but often critical part of a much larger project).
The form of this service includes, but is not limited to, 
-  Project coordination activities;
-  One-on-one engagement to review project or process particulars;
-  Consultation of connection particulars;
-  Facilitation</t>
  </si>
  <si>
    <t>22 - Planning studies and associated technical analysis to  determine suitable/feasible connection options for further consideration by proponents.  The service applies mainly to large loads and generators where suitable connection options are not necessarily obvious and may result in potentially significant impacts on Essential Energy's existing network development strategies and augmentation requirements.</t>
  </si>
  <si>
    <t>23 - Services related to the acquisition of tenure over and access to DNSP assets associated with contestable connection works.  New assets being connected to the network may be positioned on land not legally accessible to DNSP.  To ensure DNSP has appropriate tenure and access to these new assets into the future, a Deed of Agreement is established in advance of connecting the new assets to facilitate the necessary execution of formal arrangements that create appropriate easement or lease arrangements to be registered on the land title deed.
Services provided in relation to obtaining deeds of agreement for property rights associated with contestable connection works, including processes associated with obtaining registered leases and easements for land on which DNSP assets are located (i.e. those assets assigned or “gifted” to DNSPs on electrification). These property rights are necessary in order to ensure that the DNSP is able to carry out ongoing maintenance in relation to its assets. As DNSPs often connect assets before registered leases or easements have been obtained, it is necessary to obtain deeds of agreement from landowners in the interim.</t>
  </si>
  <si>
    <t>Finance Charge</t>
  </si>
  <si>
    <t>Estimates of the average time taken to provide each service have been made by business subject matter experts and reviewed by the Manager New Connections (Basic) and Customer Connections Manager (Complex)</t>
  </si>
  <si>
    <t>Projected financing cost (2013/14 $)</t>
  </si>
  <si>
    <t>Financing Costs</t>
  </si>
  <si>
    <t xml:space="preserve">These labour rates are based on 2013/14 base year, and escalated in line with Essential Energy's forecast real wage movement over the regulatory period. An average rate for the 2015-2019 regulatory period has then been calculated, to allow a single rate for pricing. The average rate includes forecast Labour Oncosts and Plant Recovery in line with Essential Energy's costing methodology.
The indirect costs consist of forecast divisional and corporate overheads, averaged for the regulatory period. The finance charge represents financing costs over the time period between provision of the service and receipt of payment.
</t>
  </si>
  <si>
    <t>n.a.</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</si>
</sst>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_-;\-* #,##0.00_-;_-* &quot;-&quot;??_-;_-@_-"/>
    <numFmt numFmtId="164" formatCode="_(&quot;$&quot;* #,##0.00_);_(&quot;$&quot;* \(#,##0.00\);_(&quot;$&quot;* &quot;-&quot;??_);_(@_)"/>
    <numFmt numFmtId="165" formatCode="_(* #,##0.00_);_(* \(#,##0.00\);_(* &quot;-&quot;??_);_(@_)"/>
    <numFmt numFmtId="166" formatCode="_(* #,##0_);_(* \(#,##0\);_(* &quot;-&quot;??_);_(@_)"/>
    <numFmt numFmtId="167" formatCode="_(* #,##0.0_);_(* \(#,##0.0\);_(* &quot;-&quot;??_);_(@_)"/>
    <numFmt numFmtId="168" formatCode="_-* #,##0_-;\-* #,##0_-;_-* &quot;-&quot;??_-;_-@_-"/>
    <numFmt numFmtId="170" formatCode="_-* #,##0.00000_-;\-* #,##0.00000_-;_-* &quot;-&quot;??_-;_-@_-"/>
  </numFmts>
  <fonts count="20"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b/>
      <sz val="11"/>
      <color theme="1"/>
      <name val="Calibri"/>
      <family val="2"/>
      <scheme val="minor"/>
    </font>
    <font>
      <sz val="10"/>
      <name val="Arial"/>
      <family val="2"/>
    </font>
    <font>
      <sz val="11"/>
      <color theme="1"/>
      <name val="Arial"/>
      <family val="2"/>
    </font>
    <font>
      <b/>
      <sz val="12"/>
      <color theme="1"/>
      <name val="Calibri"/>
      <family val="2"/>
      <scheme val="minor"/>
    </font>
    <font>
      <u/>
      <sz val="11"/>
      <color theme="10"/>
      <name val="Calibri"/>
      <family val="2"/>
      <scheme val="minor"/>
    </font>
    <font>
      <u/>
      <sz val="11"/>
      <color theme="11"/>
      <name val="Calibri"/>
      <family val="2"/>
      <scheme val="minor"/>
    </font>
    <font>
      <b/>
      <sz val="10"/>
      <color theme="1"/>
      <name val="Arial"/>
      <family val="2"/>
    </font>
    <font>
      <b/>
      <sz val="11"/>
      <color theme="1"/>
      <name val="Arial"/>
      <family val="2"/>
    </font>
    <font>
      <sz val="11"/>
      <color theme="0" tint="-0.499984740745262"/>
      <name val="Calibri"/>
      <family val="2"/>
      <scheme val="minor"/>
    </font>
    <font>
      <sz val="10"/>
      <color rgb="FFFF0000"/>
      <name val="Arial"/>
      <family val="2"/>
    </font>
    <font>
      <b/>
      <sz val="10"/>
      <color indexed="8"/>
      <name val="Arial"/>
      <family val="2"/>
    </font>
    <font>
      <sz val="11"/>
      <color rgb="FFFF0000"/>
      <name val="Arial"/>
      <family val="2"/>
    </font>
    <font>
      <b/>
      <sz val="14"/>
      <color theme="1"/>
      <name val="Arial"/>
      <family val="2"/>
    </font>
    <font>
      <sz val="10"/>
      <color rgb="FF000000"/>
      <name val="Arial"/>
      <family val="2"/>
    </font>
    <font>
      <b/>
      <sz val="12"/>
      <color theme="1"/>
      <name val="Arial"/>
      <family val="2"/>
    </font>
    <font>
      <sz val="11"/>
      <color theme="0"/>
      <name val="Calibri"/>
      <family val="2"/>
      <scheme val="minor"/>
    </font>
  </fonts>
  <fills count="10">
    <fill>
      <patternFill patternType="none"/>
    </fill>
    <fill>
      <patternFill patternType="gray125"/>
    </fill>
    <fill>
      <patternFill patternType="solid">
        <fgColor theme="6" tint="0.39997558519241921"/>
        <bgColor indexed="64"/>
      </patternFill>
    </fill>
    <fill>
      <patternFill patternType="solid">
        <fgColor rgb="FFFFFFCC"/>
      </patternFill>
    </fill>
    <fill>
      <patternFill patternType="solid">
        <fgColor theme="9" tint="0.59999389629810485"/>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3" tint="0.59999389629810485"/>
        <bgColor indexed="64"/>
      </patternFill>
    </fill>
    <fill>
      <patternFill patternType="solid">
        <fgColor theme="8" tint="-0.249977111117893"/>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s>
  <cellStyleXfs count="520">
    <xf numFmtId="0" fontId="0" fillId="0" borderId="0"/>
    <xf numFmtId="9"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0" fontId="5" fillId="0" borderId="0"/>
    <xf numFmtId="0" fontId="6" fillId="0" borderId="0"/>
    <xf numFmtId="0" fontId="2" fillId="0" borderId="0"/>
    <xf numFmtId="9" fontId="6" fillId="0" borderId="0" applyFont="0" applyFill="0" applyBorder="0" applyAlignment="0" applyProtection="0"/>
    <xf numFmtId="9" fontId="2" fillId="0" borderId="0" applyFont="0" applyFill="0" applyBorder="0" applyAlignment="0" applyProtection="0"/>
    <xf numFmtId="165" fontId="5" fillId="0" borderId="0" applyFont="0" applyFill="0" applyBorder="0" applyAlignment="0" applyProtection="0"/>
    <xf numFmtId="165" fontId="6" fillId="0" borderId="0" applyFont="0" applyFill="0" applyBorder="0" applyAlignment="0" applyProtection="0"/>
    <xf numFmtId="0" fontId="5" fillId="0" borderId="0"/>
    <xf numFmtId="0" fontId="2" fillId="0" borderId="0"/>
    <xf numFmtId="0" fontId="3" fillId="3" borderId="13" applyNumberFormat="0" applyFont="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165" fontId="3" fillId="0" borderId="0" applyFont="0" applyFill="0" applyBorder="0" applyAlignment="0" applyProtection="0"/>
    <xf numFmtId="164" fontId="3" fillId="0" borderId="0" applyFont="0" applyFill="0" applyBorder="0" applyAlignment="0" applyProtection="0"/>
  </cellStyleXfs>
  <cellXfs count="164">
    <xf numFmtId="0" fontId="0" fillId="0" borderId="0" xfId="0"/>
    <xf numFmtId="0" fontId="4" fillId="0" borderId="0" xfId="0" applyFont="1"/>
    <xf numFmtId="0" fontId="0" fillId="0" borderId="0" xfId="0" applyFill="1"/>
    <xf numFmtId="0" fontId="7" fillId="0" borderId="0" xfId="0" applyFont="1"/>
    <xf numFmtId="0" fontId="2" fillId="0" borderId="0" xfId="0" applyFont="1" applyAlignment="1">
      <alignment vertical="center"/>
    </xf>
    <xf numFmtId="0" fontId="2" fillId="0" borderId="0" xfId="0" applyFont="1" applyAlignment="1">
      <alignment horizontal="left" vertical="center"/>
    </xf>
    <xf numFmtId="0" fontId="2" fillId="0" borderId="10" xfId="0" applyFont="1" applyBorder="1" applyAlignment="1">
      <alignment vertical="center"/>
    </xf>
    <xf numFmtId="0" fontId="2" fillId="0" borderId="10" xfId="0" applyFont="1" applyBorder="1" applyAlignment="1">
      <alignment horizontal="center" vertical="center"/>
    </xf>
    <xf numFmtId="0" fontId="2" fillId="0" borderId="6" xfId="0" applyFont="1" applyBorder="1" applyAlignment="1">
      <alignment vertical="center"/>
    </xf>
    <xf numFmtId="0" fontId="2" fillId="0" borderId="0" xfId="0" applyFont="1" applyBorder="1" applyAlignment="1">
      <alignment vertical="center"/>
    </xf>
    <xf numFmtId="0" fontId="2" fillId="0" borderId="7" xfId="0" applyFont="1" applyBorder="1" applyAlignment="1">
      <alignment vertical="center"/>
    </xf>
    <xf numFmtId="0" fontId="2" fillId="0" borderId="0" xfId="0" applyFont="1" applyAlignment="1">
      <alignment horizontal="center" vertical="center"/>
    </xf>
    <xf numFmtId="0" fontId="2" fillId="0" borderId="0" xfId="0" applyFont="1"/>
    <xf numFmtId="0" fontId="10" fillId="0" borderId="0" xfId="0" applyFont="1"/>
    <xf numFmtId="0" fontId="11" fillId="0" borderId="0" xfId="0" applyFont="1"/>
    <xf numFmtId="0" fontId="2" fillId="2" borderId="0" xfId="0" applyFont="1" applyFill="1" applyAlignment="1">
      <alignment vertical="top" wrapText="1"/>
    </xf>
    <xf numFmtId="0" fontId="2" fillId="0" borderId="0" xfId="0" applyFont="1" applyAlignment="1">
      <alignment vertical="top" wrapText="1"/>
    </xf>
    <xf numFmtId="0" fontId="10" fillId="0" borderId="0" xfId="0" applyFont="1" applyAlignment="1">
      <alignment vertical="top" wrapText="1"/>
    </xf>
    <xf numFmtId="166" fontId="2" fillId="0" borderId="0" xfId="0" applyNumberFormat="1" applyFont="1" applyAlignment="1">
      <alignment vertical="center"/>
    </xf>
    <xf numFmtId="165" fontId="2" fillId="0" borderId="0" xfId="2" applyFont="1" applyAlignment="1">
      <alignment vertical="center"/>
    </xf>
    <xf numFmtId="166" fontId="2" fillId="0" borderId="0" xfId="2" applyNumberFormat="1" applyFont="1" applyAlignment="1">
      <alignment vertical="center"/>
    </xf>
    <xf numFmtId="0" fontId="2" fillId="0" borderId="0" xfId="0" applyFont="1" applyBorder="1" applyAlignment="1">
      <alignment horizontal="center" vertical="center"/>
    </xf>
    <xf numFmtId="0" fontId="2" fillId="0" borderId="9" xfId="0" applyFont="1" applyBorder="1" applyAlignment="1">
      <alignment horizontal="center" vertical="center"/>
    </xf>
    <xf numFmtId="168" fontId="2" fillId="0" borderId="6" xfId="0" applyNumberFormat="1" applyFont="1" applyBorder="1" applyAlignment="1">
      <alignment vertical="center"/>
    </xf>
    <xf numFmtId="0" fontId="2" fillId="0" borderId="5" xfId="0" applyFont="1" applyBorder="1" applyAlignment="1">
      <alignment vertical="center"/>
    </xf>
    <xf numFmtId="0" fontId="2" fillId="0" borderId="12" xfId="0" applyFont="1" applyBorder="1" applyAlignment="1">
      <alignment vertical="center"/>
    </xf>
    <xf numFmtId="0" fontId="2" fillId="0" borderId="8" xfId="0" applyFont="1" applyBorder="1" applyAlignment="1">
      <alignment vertical="center"/>
    </xf>
    <xf numFmtId="0" fontId="2" fillId="0" borderId="9" xfId="0" applyFont="1" applyBorder="1" applyAlignment="1">
      <alignment vertical="center"/>
    </xf>
    <xf numFmtId="0" fontId="2" fillId="0" borderId="11" xfId="0" applyFont="1" applyBorder="1" applyAlignment="1">
      <alignment vertical="center"/>
    </xf>
    <xf numFmtId="0" fontId="2" fillId="0" borderId="11" xfId="0" applyFont="1" applyBorder="1" applyAlignment="1">
      <alignment horizontal="center" vertical="center"/>
    </xf>
    <xf numFmtId="165" fontId="2" fillId="0" borderId="7" xfId="2" applyFont="1" applyBorder="1" applyAlignment="1">
      <alignment vertical="center"/>
    </xf>
    <xf numFmtId="165" fontId="2" fillId="0" borderId="0" xfId="2" applyFont="1" applyBorder="1" applyAlignment="1">
      <alignment vertical="center"/>
    </xf>
    <xf numFmtId="165" fontId="2" fillId="0" borderId="8" xfId="2" applyFont="1" applyBorder="1" applyAlignment="1">
      <alignment vertical="center"/>
    </xf>
    <xf numFmtId="165" fontId="2" fillId="0" borderId="0" xfId="0" applyNumberFormat="1" applyFont="1" applyBorder="1" applyAlignment="1">
      <alignment vertical="center"/>
    </xf>
    <xf numFmtId="165" fontId="2" fillId="0" borderId="8" xfId="0" applyNumberFormat="1" applyFont="1" applyBorder="1" applyAlignment="1">
      <alignment vertical="center"/>
    </xf>
    <xf numFmtId="168" fontId="2" fillId="0" borderId="0" xfId="0" applyNumberFormat="1" applyFont="1" applyBorder="1" applyAlignment="1">
      <alignment vertical="center"/>
    </xf>
    <xf numFmtId="168" fontId="2" fillId="0" borderId="8" xfId="0" applyNumberFormat="1" applyFont="1" applyBorder="1" applyAlignment="1">
      <alignment vertical="center"/>
    </xf>
    <xf numFmtId="166" fontId="2" fillId="0" borderId="0" xfId="2" applyNumberFormat="1" applyFont="1" applyBorder="1" applyAlignment="1">
      <alignment vertical="center"/>
    </xf>
    <xf numFmtId="166" fontId="2" fillId="0" borderId="8" xfId="2" applyNumberFormat="1" applyFont="1" applyBorder="1" applyAlignment="1">
      <alignment vertical="center"/>
    </xf>
    <xf numFmtId="168" fontId="2" fillId="0" borderId="7" xfId="0" applyNumberFormat="1" applyFont="1" applyBorder="1" applyAlignment="1">
      <alignment vertical="center"/>
    </xf>
    <xf numFmtId="165" fontId="2" fillId="0" borderId="7" xfId="0" applyNumberFormat="1" applyFont="1" applyBorder="1" applyAlignment="1">
      <alignment vertical="center"/>
    </xf>
    <xf numFmtId="0" fontId="0" fillId="0" borderId="0" xfId="0" applyAlignment="1">
      <alignment horizontal="center"/>
    </xf>
    <xf numFmtId="0" fontId="12" fillId="0" borderId="0" xfId="0" applyFont="1" applyAlignment="1">
      <alignment horizontal="center"/>
    </xf>
    <xf numFmtId="0" fontId="12" fillId="0" borderId="0" xfId="0" applyFont="1"/>
    <xf numFmtId="0" fontId="0" fillId="0" borderId="0" xfId="0" applyBorder="1"/>
    <xf numFmtId="0" fontId="0" fillId="0" borderId="0" xfId="0" applyBorder="1" applyAlignment="1">
      <alignment horizontal="center"/>
    </xf>
    <xf numFmtId="0" fontId="12" fillId="0" borderId="0" xfId="0" applyFont="1" applyBorder="1"/>
    <xf numFmtId="165" fontId="0" fillId="0" borderId="0" xfId="2" applyFont="1" applyBorder="1"/>
    <xf numFmtId="2" fontId="12" fillId="0" borderId="0" xfId="0" applyNumberFormat="1" applyFont="1" applyBorder="1"/>
    <xf numFmtId="0" fontId="0" fillId="0" borderId="10" xfId="0" applyBorder="1"/>
    <xf numFmtId="0" fontId="0" fillId="0" borderId="10" xfId="0" applyBorder="1" applyAlignment="1">
      <alignment horizontal="center"/>
    </xf>
    <xf numFmtId="0" fontId="12" fillId="0" borderId="10" xfId="0" applyFont="1" applyBorder="1" applyAlignment="1">
      <alignment horizontal="center"/>
    </xf>
    <xf numFmtId="0" fontId="0" fillId="0" borderId="0" xfId="0" applyBorder="1" applyAlignment="1">
      <alignment vertical="top" wrapText="1"/>
    </xf>
    <xf numFmtId="0" fontId="0" fillId="8" borderId="7" xfId="0" applyFill="1" applyBorder="1"/>
    <xf numFmtId="0" fontId="0" fillId="8" borderId="8" xfId="0" applyFill="1" applyBorder="1"/>
    <xf numFmtId="166" fontId="0" fillId="0" borderId="0" xfId="2" applyNumberFormat="1" applyFont="1"/>
    <xf numFmtId="166" fontId="0" fillId="0" borderId="6" xfId="0" applyNumberFormat="1" applyBorder="1"/>
    <xf numFmtId="0" fontId="12" fillId="0" borderId="10" xfId="0" applyFont="1" applyBorder="1"/>
    <xf numFmtId="166" fontId="12" fillId="0" borderId="0" xfId="2" applyNumberFormat="1" applyFont="1"/>
    <xf numFmtId="166" fontId="12" fillId="0" borderId="6" xfId="0" applyNumberFormat="1" applyFont="1" applyBorder="1"/>
    <xf numFmtId="0" fontId="13" fillId="0" borderId="0" xfId="0" applyFont="1" applyAlignment="1" applyProtection="1">
      <alignment horizontal="center"/>
      <protection locked="0"/>
    </xf>
    <xf numFmtId="0" fontId="0" fillId="4" borderId="0" xfId="0" applyFill="1"/>
    <xf numFmtId="0" fontId="0" fillId="0" borderId="0" xfId="0" quotePrefix="1"/>
    <xf numFmtId="0" fontId="2" fillId="0" borderId="0" xfId="0" applyFont="1" applyProtection="1"/>
    <xf numFmtId="0" fontId="2" fillId="0" borderId="0" xfId="0" applyFont="1" applyAlignment="1" applyProtection="1">
      <alignment vertical="top" wrapText="1"/>
    </xf>
    <xf numFmtId="0" fontId="2" fillId="0" borderId="0" xfId="0" applyFont="1" applyAlignment="1" applyProtection="1">
      <alignment vertical="center"/>
    </xf>
    <xf numFmtId="0" fontId="11" fillId="0" borderId="0" xfId="0" applyFont="1" applyProtection="1"/>
    <xf numFmtId="0" fontId="10" fillId="0" borderId="0" xfId="0" applyFont="1" applyProtection="1"/>
    <xf numFmtId="0" fontId="13" fillId="0" borderId="0" xfId="0" applyFont="1" applyAlignment="1" applyProtection="1">
      <alignment horizontal="center"/>
    </xf>
    <xf numFmtId="0" fontId="10" fillId="0" borderId="0" xfId="0" applyFont="1" applyAlignment="1" applyProtection="1">
      <alignment vertical="top" wrapText="1"/>
    </xf>
    <xf numFmtId="0" fontId="2" fillId="2" borderId="0" xfId="0" applyFont="1" applyFill="1" applyAlignment="1" applyProtection="1">
      <alignment vertical="top" wrapText="1"/>
    </xf>
    <xf numFmtId="167" fontId="2" fillId="0" borderId="7" xfId="0" applyNumberFormat="1" applyFont="1" applyBorder="1" applyAlignment="1" applyProtection="1">
      <alignment vertical="center"/>
    </xf>
    <xf numFmtId="166" fontId="2" fillId="4" borderId="0" xfId="2" applyNumberFormat="1" applyFont="1" applyFill="1" applyAlignment="1" applyProtection="1">
      <alignment vertical="center"/>
      <protection locked="0"/>
    </xf>
    <xf numFmtId="0" fontId="2" fillId="4" borderId="0" xfId="0" applyFont="1" applyFill="1" applyAlignment="1" applyProtection="1">
      <alignment horizontal="left" vertical="center"/>
      <protection locked="0"/>
    </xf>
    <xf numFmtId="0" fontId="2" fillId="4" borderId="0" xfId="0" applyFont="1" applyFill="1" applyAlignment="1" applyProtection="1">
      <alignment horizontal="center" vertical="center"/>
      <protection locked="0"/>
    </xf>
    <xf numFmtId="0" fontId="0" fillId="7" borderId="0" xfId="0" applyFill="1"/>
    <xf numFmtId="0" fontId="6" fillId="4" borderId="5" xfId="0" applyFont="1" applyFill="1" applyBorder="1" applyAlignment="1" applyProtection="1">
      <alignment vertical="top"/>
      <protection locked="0"/>
    </xf>
    <xf numFmtId="0" fontId="6" fillId="4" borderId="6" xfId="0" applyFont="1" applyFill="1" applyBorder="1" applyAlignment="1" applyProtection="1">
      <alignment vertical="top"/>
      <protection locked="0"/>
    </xf>
    <xf numFmtId="0" fontId="6" fillId="4" borderId="7" xfId="0" applyFont="1" applyFill="1" applyBorder="1" applyAlignment="1" applyProtection="1">
      <alignment vertical="top"/>
      <protection locked="0"/>
    </xf>
    <xf numFmtId="0" fontId="6" fillId="4" borderId="10" xfId="0" applyFont="1" applyFill="1" applyBorder="1" applyAlignment="1" applyProtection="1">
      <alignment horizontal="center" vertical="top"/>
      <protection locked="0"/>
    </xf>
    <xf numFmtId="0" fontId="6" fillId="4" borderId="11" xfId="0" applyFont="1" applyFill="1" applyBorder="1" applyAlignment="1" applyProtection="1">
      <alignment horizontal="center" vertical="top"/>
      <protection locked="0"/>
    </xf>
    <xf numFmtId="0" fontId="6" fillId="4" borderId="0" xfId="0" applyFont="1" applyFill="1" applyBorder="1" applyAlignment="1" applyProtection="1">
      <alignment vertical="top"/>
      <protection locked="0"/>
    </xf>
    <xf numFmtId="0" fontId="6" fillId="4" borderId="9" xfId="0" applyFont="1" applyFill="1" applyBorder="1" applyAlignment="1" applyProtection="1">
      <alignment vertical="top"/>
      <protection locked="0"/>
    </xf>
    <xf numFmtId="0" fontId="6" fillId="4" borderId="10" xfId="0" applyFont="1" applyFill="1" applyBorder="1" applyAlignment="1" applyProtection="1">
      <alignment vertical="top"/>
      <protection locked="0"/>
    </xf>
    <xf numFmtId="0" fontId="6" fillId="0" borderId="0" xfId="0" applyFont="1"/>
    <xf numFmtId="0" fontId="15" fillId="0" borderId="0" xfId="0" applyFont="1" applyAlignment="1" applyProtection="1">
      <alignment horizontal="center"/>
      <protection locked="0"/>
    </xf>
    <xf numFmtId="0" fontId="6" fillId="4" borderId="0" xfId="0" applyFont="1" applyFill="1" applyProtection="1">
      <protection locked="0"/>
    </xf>
    <xf numFmtId="0" fontId="6" fillId="4" borderId="0" xfId="0" applyFont="1" applyFill="1"/>
    <xf numFmtId="0" fontId="6" fillId="2" borderId="0" xfId="0" applyFont="1" applyFill="1" applyAlignment="1">
      <alignment vertical="top" wrapText="1"/>
    </xf>
    <xf numFmtId="0" fontId="6" fillId="5" borderId="0" xfId="0" applyFont="1" applyFill="1" applyAlignment="1">
      <alignment horizontal="center"/>
    </xf>
    <xf numFmtId="10" fontId="6" fillId="4" borderId="0" xfId="1" applyNumberFormat="1" applyFont="1" applyFill="1" applyProtection="1">
      <protection locked="0"/>
    </xf>
    <xf numFmtId="0" fontId="6" fillId="7" borderId="1" xfId="0" applyFont="1" applyFill="1" applyBorder="1" applyAlignment="1" applyProtection="1">
      <alignment vertical="top" wrapText="1"/>
      <protection locked="0"/>
    </xf>
    <xf numFmtId="165" fontId="6" fillId="4" borderId="0" xfId="2" applyFont="1" applyFill="1" applyBorder="1" applyAlignment="1" applyProtection="1">
      <alignment vertical="top"/>
      <protection locked="0"/>
    </xf>
    <xf numFmtId="165" fontId="6" fillId="4" borderId="8" xfId="2" applyFont="1" applyFill="1" applyBorder="1" applyAlignment="1" applyProtection="1">
      <alignment vertical="top"/>
      <protection locked="0"/>
    </xf>
    <xf numFmtId="165" fontId="6" fillId="4" borderId="10" xfId="2" applyFont="1" applyFill="1" applyBorder="1" applyAlignment="1" applyProtection="1">
      <alignment vertical="top"/>
      <protection locked="0"/>
    </xf>
    <xf numFmtId="165" fontId="6" fillId="4" borderId="11" xfId="2" applyFont="1" applyFill="1" applyBorder="1" applyAlignment="1" applyProtection="1">
      <alignment vertical="top"/>
      <protection locked="0"/>
    </xf>
    <xf numFmtId="0" fontId="16" fillId="0" borderId="0" xfId="0" applyFont="1"/>
    <xf numFmtId="0" fontId="6" fillId="4" borderId="6" xfId="0" applyFont="1" applyFill="1" applyBorder="1" applyAlignment="1" applyProtection="1">
      <alignment horizontal="center" vertical="top"/>
      <protection locked="0"/>
    </xf>
    <xf numFmtId="0" fontId="6" fillId="4" borderId="12" xfId="0" applyFont="1" applyFill="1" applyBorder="1" applyAlignment="1" applyProtection="1">
      <alignment horizontal="center" vertical="top"/>
      <protection locked="0"/>
    </xf>
    <xf numFmtId="0" fontId="2" fillId="0" borderId="10" xfId="0" applyFont="1" applyBorder="1" applyAlignment="1">
      <alignment horizontal="right" vertical="center"/>
    </xf>
    <xf numFmtId="0" fontId="6" fillId="0" borderId="10" xfId="0" applyFont="1" applyFill="1" applyBorder="1" applyAlignment="1" applyProtection="1">
      <alignment horizontal="center" vertical="top"/>
      <protection locked="0"/>
    </xf>
    <xf numFmtId="0" fontId="6" fillId="0" borderId="0" xfId="0" applyFont="1" applyFill="1" applyBorder="1" applyAlignment="1" applyProtection="1">
      <alignment horizontal="center" vertical="top"/>
      <protection locked="0"/>
    </xf>
    <xf numFmtId="165" fontId="17" fillId="0" borderId="8" xfId="0" applyNumberFormat="1" applyFont="1" applyBorder="1" applyAlignment="1">
      <alignment vertical="center"/>
    </xf>
    <xf numFmtId="0" fontId="12" fillId="0" borderId="10" xfId="0" applyFont="1" applyBorder="1" applyAlignment="1">
      <alignment horizontal="right"/>
    </xf>
    <xf numFmtId="0" fontId="0" fillId="0" borderId="10" xfId="0" applyBorder="1" applyAlignment="1">
      <alignment horizontal="right"/>
    </xf>
    <xf numFmtId="0" fontId="2" fillId="4" borderId="0" xfId="0" applyFont="1" applyFill="1" applyBorder="1" applyAlignment="1">
      <alignment horizontal="center" vertical="center"/>
    </xf>
    <xf numFmtId="167" fontId="2" fillId="0" borderId="0" xfId="0" applyNumberFormat="1" applyFont="1" applyAlignment="1">
      <alignment vertical="center"/>
    </xf>
    <xf numFmtId="167" fontId="2" fillId="4" borderId="0" xfId="0" applyNumberFormat="1" applyFont="1" applyFill="1" applyAlignment="1" applyProtection="1">
      <alignment vertical="center"/>
      <protection locked="0"/>
    </xf>
    <xf numFmtId="167" fontId="2" fillId="0" borderId="0" xfId="0" applyNumberFormat="1" applyFont="1" applyFill="1" applyAlignment="1" applyProtection="1">
      <alignment vertical="center"/>
      <protection locked="0"/>
    </xf>
    <xf numFmtId="167" fontId="2" fillId="4" borderId="0" xfId="2" applyNumberFormat="1" applyFont="1" applyFill="1" applyBorder="1" applyAlignment="1">
      <alignment horizontal="center" vertical="center"/>
    </xf>
    <xf numFmtId="165" fontId="2" fillId="0" borderId="7" xfId="2" applyFont="1" applyBorder="1" applyAlignment="1">
      <alignment horizontal="left" vertical="center"/>
    </xf>
    <xf numFmtId="165" fontId="2" fillId="0" borderId="8" xfId="0" applyNumberFormat="1" applyFont="1" applyBorder="1" applyAlignment="1">
      <alignment vertical="center"/>
    </xf>
    <xf numFmtId="0" fontId="2" fillId="0" borderId="7" xfId="0" applyFont="1" applyBorder="1" applyAlignment="1">
      <alignment horizontal="left" vertical="center"/>
    </xf>
    <xf numFmtId="2" fontId="2" fillId="0" borderId="7" xfId="0" applyNumberFormat="1" applyFont="1" applyBorder="1" applyAlignment="1">
      <alignment vertical="center"/>
    </xf>
    <xf numFmtId="165" fontId="2" fillId="4" borderId="0" xfId="2" applyNumberFormat="1" applyFont="1" applyFill="1" applyAlignment="1" applyProtection="1">
      <alignment vertical="center"/>
      <protection locked="0"/>
    </xf>
    <xf numFmtId="166" fontId="2" fillId="0" borderId="6" xfId="0" applyNumberFormat="1" applyFont="1" applyBorder="1" applyAlignment="1">
      <alignment vertical="center"/>
    </xf>
    <xf numFmtId="166" fontId="2" fillId="0" borderId="5" xfId="0" applyNumberFormat="1" applyFont="1" applyBorder="1" applyAlignment="1">
      <alignment vertical="center"/>
    </xf>
    <xf numFmtId="166" fontId="2" fillId="0" borderId="12" xfId="0" applyNumberFormat="1" applyFont="1" applyBorder="1" applyAlignment="1">
      <alignment vertical="center"/>
    </xf>
    <xf numFmtId="43" fontId="2" fillId="0" borderId="0" xfId="0" applyNumberFormat="1" applyFont="1" applyAlignment="1">
      <alignment vertical="center"/>
    </xf>
    <xf numFmtId="165" fontId="2" fillId="0" borderId="10" xfId="2" applyFont="1" applyBorder="1" applyAlignment="1">
      <alignment vertical="center"/>
    </xf>
    <xf numFmtId="43" fontId="2" fillId="0" borderId="7" xfId="0" applyNumberFormat="1" applyFont="1" applyBorder="1" applyAlignment="1">
      <alignment vertical="center"/>
    </xf>
    <xf numFmtId="165" fontId="2" fillId="0" borderId="11" xfId="2" applyFont="1" applyBorder="1" applyAlignment="1">
      <alignment vertical="center"/>
    </xf>
    <xf numFmtId="168" fontId="2" fillId="0" borderId="12" xfId="0" applyNumberFormat="1" applyFont="1" applyBorder="1" applyAlignment="1">
      <alignment vertical="center"/>
    </xf>
    <xf numFmtId="168" fontId="2" fillId="0" borderId="0" xfId="0" applyNumberFormat="1" applyFont="1" applyBorder="1" applyAlignment="1">
      <alignment horizontal="left" vertical="center"/>
    </xf>
    <xf numFmtId="168" fontId="2" fillId="0" borderId="8" xfId="0" applyNumberFormat="1" applyFont="1" applyBorder="1" applyAlignment="1">
      <alignment horizontal="left" vertical="center"/>
    </xf>
    <xf numFmtId="170" fontId="2" fillId="0" borderId="0" xfId="0" applyNumberFormat="1" applyFont="1" applyAlignment="1">
      <alignment vertical="center"/>
    </xf>
    <xf numFmtId="0" fontId="0" fillId="0" borderId="0" xfId="0" applyBorder="1" applyAlignment="1">
      <alignment vertical="top" wrapText="1"/>
    </xf>
    <xf numFmtId="0" fontId="0" fillId="0" borderId="0" xfId="0" applyBorder="1" applyAlignment="1">
      <alignment horizontal="center"/>
    </xf>
    <xf numFmtId="0" fontId="12" fillId="0" borderId="0" xfId="0" applyFont="1" applyBorder="1" applyAlignment="1">
      <alignment horizontal="center"/>
    </xf>
    <xf numFmtId="0" fontId="6" fillId="7" borderId="2" xfId="0" applyFont="1" applyFill="1" applyBorder="1" applyAlignment="1" applyProtection="1">
      <alignment horizontal="left" vertical="top" wrapText="1"/>
      <protection locked="0"/>
    </xf>
    <xf numFmtId="0" fontId="6" fillId="7" borderId="3" xfId="0" applyFont="1" applyFill="1" applyBorder="1" applyAlignment="1" applyProtection="1">
      <alignment horizontal="left" vertical="top" wrapText="1"/>
      <protection locked="0"/>
    </xf>
    <xf numFmtId="0" fontId="6" fillId="7" borderId="4" xfId="0" applyFont="1" applyFill="1" applyBorder="1" applyAlignment="1" applyProtection="1">
      <alignment horizontal="left" vertical="top" wrapText="1"/>
      <protection locked="0"/>
    </xf>
    <xf numFmtId="0" fontId="6" fillId="4" borderId="0" xfId="0" applyFont="1" applyFill="1" applyAlignment="1" applyProtection="1">
      <alignment vertical="top" wrapText="1"/>
      <protection locked="0"/>
    </xf>
    <xf numFmtId="0" fontId="2" fillId="7" borderId="2" xfId="0" applyFont="1" applyFill="1" applyBorder="1" applyAlignment="1" applyProtection="1">
      <alignment vertical="top" wrapText="1"/>
      <protection locked="0"/>
    </xf>
    <xf numFmtId="0" fontId="2" fillId="7" borderId="3" xfId="0" applyFont="1" applyFill="1" applyBorder="1" applyAlignment="1" applyProtection="1">
      <alignment vertical="top" wrapText="1"/>
      <protection locked="0"/>
    </xf>
    <xf numFmtId="0" fontId="2" fillId="7" borderId="4" xfId="0" applyFont="1" applyFill="1" applyBorder="1" applyAlignment="1" applyProtection="1">
      <alignment vertical="top" wrapText="1"/>
      <protection locked="0"/>
    </xf>
    <xf numFmtId="0" fontId="2" fillId="7" borderId="2" xfId="0" applyFont="1" applyFill="1" applyBorder="1" applyAlignment="1" applyProtection="1">
      <alignment horizontal="left" vertical="top" wrapText="1"/>
      <protection locked="0"/>
    </xf>
    <xf numFmtId="0" fontId="2" fillId="7" borderId="3" xfId="0" applyFont="1" applyFill="1" applyBorder="1" applyAlignment="1" applyProtection="1">
      <alignment horizontal="left" vertical="top" wrapText="1"/>
      <protection locked="0"/>
    </xf>
    <xf numFmtId="0" fontId="2" fillId="7" borderId="4" xfId="0" applyFont="1" applyFill="1" applyBorder="1" applyAlignment="1" applyProtection="1">
      <alignment horizontal="left" vertical="top" wrapText="1"/>
      <protection locked="0"/>
    </xf>
    <xf numFmtId="0" fontId="2" fillId="7" borderId="2" xfId="0" applyFont="1" applyFill="1" applyBorder="1" applyAlignment="1" applyProtection="1">
      <alignment horizontal="left" vertical="center" wrapText="1"/>
      <protection locked="0"/>
    </xf>
    <xf numFmtId="0" fontId="2" fillId="7" borderId="3" xfId="0" applyFont="1" applyFill="1" applyBorder="1" applyAlignment="1" applyProtection="1">
      <alignment horizontal="left" vertical="center" wrapText="1"/>
      <protection locked="0"/>
    </xf>
    <xf numFmtId="0" fontId="2" fillId="7" borderId="4" xfId="0" applyFont="1" applyFill="1" applyBorder="1" applyAlignment="1" applyProtection="1">
      <alignment horizontal="left" vertical="center" wrapText="1"/>
      <protection locked="0"/>
    </xf>
    <xf numFmtId="0" fontId="2" fillId="6" borderId="5" xfId="0" applyFont="1" applyFill="1" applyBorder="1" applyAlignment="1">
      <alignment horizontal="center" vertical="center"/>
    </xf>
    <xf numFmtId="0" fontId="2" fillId="6" borderId="6" xfId="0" applyFont="1" applyFill="1" applyBorder="1" applyAlignment="1">
      <alignment horizontal="center" vertical="center"/>
    </xf>
    <xf numFmtId="0" fontId="2" fillId="6" borderId="12" xfId="0" applyFont="1" applyFill="1" applyBorder="1" applyAlignment="1">
      <alignment horizontal="center" vertical="center"/>
    </xf>
    <xf numFmtId="0" fontId="6" fillId="0" borderId="0" xfId="0" applyFont="1" applyAlignment="1">
      <alignment horizontal="left"/>
    </xf>
    <xf numFmtId="0" fontId="18" fillId="0" borderId="0" xfId="0" applyFont="1"/>
    <xf numFmtId="0" fontId="1" fillId="0" borderId="0" xfId="0" applyFont="1"/>
    <xf numFmtId="0" fontId="6" fillId="4" borderId="0" xfId="0" applyFont="1" applyFill="1" applyAlignment="1" applyProtection="1">
      <alignment horizontal="left" vertical="top" wrapText="1"/>
      <protection locked="0"/>
    </xf>
    <xf numFmtId="0" fontId="6" fillId="0" borderId="10" xfId="0" applyFont="1" applyBorder="1" applyAlignment="1">
      <alignment horizontal="left"/>
    </xf>
    <xf numFmtId="0" fontId="1" fillId="4" borderId="0" xfId="0" applyFont="1" applyFill="1" applyAlignment="1" applyProtection="1">
      <alignment vertical="top"/>
      <protection locked="0"/>
    </xf>
    <xf numFmtId="0" fontId="1" fillId="0" borderId="0" xfId="0" applyFont="1" applyAlignment="1">
      <alignment vertical="top"/>
    </xf>
    <xf numFmtId="0" fontId="1" fillId="0" borderId="0" xfId="0" applyFont="1" applyAlignment="1" applyProtection="1">
      <alignment vertical="top"/>
    </xf>
    <xf numFmtId="0" fontId="19" fillId="9" borderId="5" xfId="0" applyFont="1" applyFill="1" applyBorder="1"/>
    <xf numFmtId="0" fontId="19" fillId="9" borderId="6" xfId="0" applyFont="1" applyFill="1" applyBorder="1"/>
    <xf numFmtId="0" fontId="19" fillId="9" borderId="12" xfId="0" applyFont="1" applyFill="1" applyBorder="1"/>
    <xf numFmtId="0" fontId="19" fillId="9" borderId="8" xfId="0" applyFont="1" applyFill="1" applyBorder="1"/>
    <xf numFmtId="0" fontId="19" fillId="9" borderId="7" xfId="0" applyFont="1" applyFill="1" applyBorder="1"/>
    <xf numFmtId="0" fontId="19" fillId="9" borderId="9" xfId="0" applyFont="1" applyFill="1" applyBorder="1"/>
    <xf numFmtId="0" fontId="19" fillId="9" borderId="10" xfId="0" applyFont="1" applyFill="1" applyBorder="1" applyAlignment="1">
      <alignment vertical="top" wrapText="1"/>
    </xf>
    <xf numFmtId="0" fontId="19" fillId="9" borderId="11" xfId="0" applyFont="1" applyFill="1" applyBorder="1"/>
    <xf numFmtId="0" fontId="19" fillId="9" borderId="6" xfId="0" applyFont="1" applyFill="1" applyBorder="1" applyAlignment="1">
      <alignment vertical="top" wrapText="1"/>
    </xf>
    <xf numFmtId="0" fontId="19" fillId="9" borderId="10" xfId="0" applyFont="1" applyFill="1" applyBorder="1"/>
    <xf numFmtId="0" fontId="19" fillId="9" borderId="0" xfId="0" applyFont="1" applyFill="1"/>
  </cellXfs>
  <cellStyles count="520">
    <cellStyle name="Comma" xfId="2" builtinId="3"/>
    <cellStyle name="Comma 2" xfId="9"/>
    <cellStyle name="Comma 3" xfId="10"/>
    <cellStyle name="Comma 4" xfId="518"/>
    <cellStyle name="Currency 2" xfId="3"/>
    <cellStyle name="Currency 2 2" xfId="519"/>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Followed Hyperlink" xfId="45"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7" builtinId="9" hidden="1"/>
    <cellStyle name="Followed Hyperlink" xfId="59" builtinId="9" hidden="1"/>
    <cellStyle name="Followed Hyperlink" xfId="61" builtinId="9" hidden="1"/>
    <cellStyle name="Followed Hyperlink" xfId="63" builtinId="9" hidden="1"/>
    <cellStyle name="Followed Hyperlink" xfId="65" builtinId="9" hidden="1"/>
    <cellStyle name="Followed Hyperlink" xfId="67" builtinId="9" hidden="1"/>
    <cellStyle name="Followed Hyperlink" xfId="69" builtinId="9" hidden="1"/>
    <cellStyle name="Followed Hyperlink" xfId="71" builtinId="9" hidden="1"/>
    <cellStyle name="Followed Hyperlink" xfId="73" builtinId="9" hidden="1"/>
    <cellStyle name="Followed Hyperlink" xfId="75" builtinId="9" hidden="1"/>
    <cellStyle name="Followed Hyperlink" xfId="77" builtinId="9" hidden="1"/>
    <cellStyle name="Followed Hyperlink" xfId="79" builtinId="9" hidden="1"/>
    <cellStyle name="Followed Hyperlink" xfId="81" builtinId="9" hidden="1"/>
    <cellStyle name="Followed Hyperlink" xfId="83" builtinId="9" hidden="1"/>
    <cellStyle name="Followed Hyperlink" xfId="85" builtinId="9" hidden="1"/>
    <cellStyle name="Followed Hyperlink" xfId="87" builtinId="9" hidden="1"/>
    <cellStyle name="Followed Hyperlink" xfId="89" builtinId="9" hidden="1"/>
    <cellStyle name="Followed Hyperlink" xfId="91" builtinId="9" hidden="1"/>
    <cellStyle name="Followed Hyperlink" xfId="93" builtinId="9" hidden="1"/>
    <cellStyle name="Followed Hyperlink" xfId="95" builtinId="9" hidden="1"/>
    <cellStyle name="Followed Hyperlink" xfId="97" builtinId="9" hidden="1"/>
    <cellStyle name="Followed Hyperlink" xfId="99" builtinId="9" hidden="1"/>
    <cellStyle name="Followed Hyperlink" xfId="101" builtinId="9" hidden="1"/>
    <cellStyle name="Followed Hyperlink" xfId="103" builtinId="9" hidden="1"/>
    <cellStyle name="Followed Hyperlink" xfId="105"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Followed Hyperlink" xfId="135" builtinId="9" hidden="1"/>
    <cellStyle name="Followed Hyperlink" xfId="137" builtinId="9" hidden="1"/>
    <cellStyle name="Followed Hyperlink" xfId="139" builtinId="9" hidden="1"/>
    <cellStyle name="Followed Hyperlink" xfId="141" builtinId="9" hidden="1"/>
    <cellStyle name="Followed Hyperlink" xfId="143" builtinId="9" hidden="1"/>
    <cellStyle name="Followed Hyperlink" xfId="145" builtinId="9" hidden="1"/>
    <cellStyle name="Followed Hyperlink" xfId="147" builtinId="9" hidden="1"/>
    <cellStyle name="Followed Hyperlink" xfId="149" builtinId="9" hidden="1"/>
    <cellStyle name="Followed Hyperlink" xfId="151" builtinId="9" hidden="1"/>
    <cellStyle name="Followed Hyperlink" xfId="153" builtinId="9" hidden="1"/>
    <cellStyle name="Followed Hyperlink" xfId="155" builtinId="9" hidden="1"/>
    <cellStyle name="Followed Hyperlink" xfId="157" builtinId="9" hidden="1"/>
    <cellStyle name="Followed Hyperlink" xfId="159" builtinId="9" hidden="1"/>
    <cellStyle name="Followed Hyperlink" xfId="161" builtinId="9" hidden="1"/>
    <cellStyle name="Followed Hyperlink" xfId="163" builtinId="9" hidden="1"/>
    <cellStyle name="Followed Hyperlink" xfId="165" builtinId="9" hidden="1"/>
    <cellStyle name="Followed Hyperlink" xfId="167" builtinId="9" hidden="1"/>
    <cellStyle name="Followed Hyperlink" xfId="169" builtinId="9" hidden="1"/>
    <cellStyle name="Followed Hyperlink" xfId="171" builtinId="9" hidden="1"/>
    <cellStyle name="Followed Hyperlink" xfId="173" builtinId="9" hidden="1"/>
    <cellStyle name="Followed Hyperlink" xfId="175" builtinId="9" hidden="1"/>
    <cellStyle name="Followed Hyperlink" xfId="177" builtinId="9" hidden="1"/>
    <cellStyle name="Followed Hyperlink" xfId="179" builtinId="9" hidden="1"/>
    <cellStyle name="Followed Hyperlink" xfId="181" builtinId="9" hidden="1"/>
    <cellStyle name="Followed Hyperlink" xfId="183" builtinId="9" hidden="1"/>
    <cellStyle name="Followed Hyperlink" xfId="185" builtinId="9" hidden="1"/>
    <cellStyle name="Followed Hyperlink" xfId="187" builtinId="9" hidden="1"/>
    <cellStyle name="Followed Hyperlink" xfId="189" builtinId="9" hidden="1"/>
    <cellStyle name="Followed Hyperlink" xfId="191" builtinId="9" hidden="1"/>
    <cellStyle name="Followed Hyperlink" xfId="193" builtinId="9" hidden="1"/>
    <cellStyle name="Followed Hyperlink" xfId="195" builtinId="9" hidden="1"/>
    <cellStyle name="Followed Hyperlink" xfId="197" builtinId="9" hidden="1"/>
    <cellStyle name="Followed Hyperlink" xfId="199" builtinId="9" hidden="1"/>
    <cellStyle name="Followed Hyperlink" xfId="201" builtinId="9" hidden="1"/>
    <cellStyle name="Followed Hyperlink" xfId="203" builtinId="9" hidden="1"/>
    <cellStyle name="Followed Hyperlink" xfId="205" builtinId="9" hidden="1"/>
    <cellStyle name="Followed Hyperlink" xfId="207" builtinId="9" hidden="1"/>
    <cellStyle name="Followed Hyperlink" xfId="209" builtinId="9" hidden="1"/>
    <cellStyle name="Followed Hyperlink" xfId="211" builtinId="9" hidden="1"/>
    <cellStyle name="Followed Hyperlink" xfId="213" builtinId="9" hidden="1"/>
    <cellStyle name="Followed Hyperlink" xfId="215" builtinId="9" hidden="1"/>
    <cellStyle name="Followed Hyperlink" xfId="217" builtinId="9" hidden="1"/>
    <cellStyle name="Followed Hyperlink" xfId="219" builtinId="9" hidden="1"/>
    <cellStyle name="Followed Hyperlink" xfId="221" builtinId="9" hidden="1"/>
    <cellStyle name="Followed Hyperlink" xfId="223" builtinId="9" hidden="1"/>
    <cellStyle name="Followed Hyperlink" xfId="225" builtinId="9" hidden="1"/>
    <cellStyle name="Followed Hyperlink" xfId="227" builtinId="9" hidden="1"/>
    <cellStyle name="Followed Hyperlink" xfId="229" builtinId="9" hidden="1"/>
    <cellStyle name="Followed Hyperlink" xfId="231" builtinId="9" hidden="1"/>
    <cellStyle name="Followed Hyperlink" xfId="233" builtinId="9" hidden="1"/>
    <cellStyle name="Followed Hyperlink" xfId="235" builtinId="9" hidden="1"/>
    <cellStyle name="Followed Hyperlink" xfId="237" builtinId="9" hidden="1"/>
    <cellStyle name="Followed Hyperlink" xfId="239" builtinId="9" hidden="1"/>
    <cellStyle name="Followed Hyperlink" xfId="241" builtinId="9" hidden="1"/>
    <cellStyle name="Followed Hyperlink" xfId="243" builtinId="9" hidden="1"/>
    <cellStyle name="Followed Hyperlink" xfId="245" builtinId="9" hidden="1"/>
    <cellStyle name="Followed Hyperlink" xfId="247" builtinId="9" hidden="1"/>
    <cellStyle name="Followed Hyperlink" xfId="249" builtinId="9" hidden="1"/>
    <cellStyle name="Followed Hyperlink" xfId="251" builtinId="9" hidden="1"/>
    <cellStyle name="Followed Hyperlink" xfId="253" builtinId="9" hidden="1"/>
    <cellStyle name="Followed Hyperlink" xfId="255" builtinId="9" hidden="1"/>
    <cellStyle name="Followed Hyperlink" xfId="257" builtinId="9" hidden="1"/>
    <cellStyle name="Followed Hyperlink" xfId="259" builtinId="9" hidden="1"/>
    <cellStyle name="Followed Hyperlink" xfId="261" builtinId="9" hidden="1"/>
    <cellStyle name="Followed Hyperlink" xfId="263" builtinId="9" hidden="1"/>
    <cellStyle name="Followed Hyperlink" xfId="265" builtinId="9" hidden="1"/>
    <cellStyle name="Followed Hyperlink" xfId="267" builtinId="9" hidden="1"/>
    <cellStyle name="Followed Hyperlink" xfId="269" builtinId="9" hidden="1"/>
    <cellStyle name="Followed Hyperlink" xfId="271" builtinId="9" hidden="1"/>
    <cellStyle name="Followed Hyperlink" xfId="273" builtinId="9" hidden="1"/>
    <cellStyle name="Followed Hyperlink" xfId="275" builtinId="9" hidden="1"/>
    <cellStyle name="Followed Hyperlink" xfId="277" builtinId="9" hidden="1"/>
    <cellStyle name="Followed Hyperlink" xfId="279" builtinId="9" hidden="1"/>
    <cellStyle name="Followed Hyperlink" xfId="281" builtinId="9" hidden="1"/>
    <cellStyle name="Followed Hyperlink" xfId="283" builtinId="9" hidden="1"/>
    <cellStyle name="Followed Hyperlink" xfId="285" builtinId="9" hidden="1"/>
    <cellStyle name="Followed Hyperlink" xfId="287" builtinId="9" hidden="1"/>
    <cellStyle name="Followed Hyperlink" xfId="289" builtinId="9" hidden="1"/>
    <cellStyle name="Followed Hyperlink" xfId="291" builtinId="9" hidden="1"/>
    <cellStyle name="Followed Hyperlink" xfId="293" builtinId="9" hidden="1"/>
    <cellStyle name="Followed Hyperlink" xfId="295" builtinId="9" hidden="1"/>
    <cellStyle name="Followed Hyperlink" xfId="297" builtinId="9" hidden="1"/>
    <cellStyle name="Followed Hyperlink" xfId="299" builtinId="9" hidden="1"/>
    <cellStyle name="Followed Hyperlink" xfId="301" builtinId="9" hidden="1"/>
    <cellStyle name="Followed Hyperlink" xfId="303" builtinId="9" hidden="1"/>
    <cellStyle name="Followed Hyperlink" xfId="305" builtinId="9" hidden="1"/>
    <cellStyle name="Followed Hyperlink" xfId="307" builtinId="9" hidden="1"/>
    <cellStyle name="Followed Hyperlink" xfId="309" builtinId="9" hidden="1"/>
    <cellStyle name="Followed Hyperlink" xfId="311" builtinId="9" hidden="1"/>
    <cellStyle name="Followed Hyperlink" xfId="313" builtinId="9" hidden="1"/>
    <cellStyle name="Followed Hyperlink" xfId="315" builtinId="9" hidden="1"/>
    <cellStyle name="Followed Hyperlink" xfId="317" builtinId="9" hidden="1"/>
    <cellStyle name="Followed Hyperlink" xfId="319" builtinId="9" hidden="1"/>
    <cellStyle name="Followed Hyperlink" xfId="321" builtinId="9" hidden="1"/>
    <cellStyle name="Followed Hyperlink" xfId="323" builtinId="9" hidden="1"/>
    <cellStyle name="Followed Hyperlink" xfId="325" builtinId="9" hidden="1"/>
    <cellStyle name="Followed Hyperlink" xfId="327" builtinId="9" hidden="1"/>
    <cellStyle name="Followed Hyperlink" xfId="329" builtinId="9" hidden="1"/>
    <cellStyle name="Followed Hyperlink" xfId="331" builtinId="9" hidden="1"/>
    <cellStyle name="Followed Hyperlink" xfId="333" builtinId="9" hidden="1"/>
    <cellStyle name="Followed Hyperlink" xfId="335" builtinId="9" hidden="1"/>
    <cellStyle name="Followed Hyperlink" xfId="337" builtinId="9" hidden="1"/>
    <cellStyle name="Followed Hyperlink" xfId="339" builtinId="9" hidden="1"/>
    <cellStyle name="Followed Hyperlink" xfId="341" builtinId="9" hidden="1"/>
    <cellStyle name="Followed Hyperlink" xfId="343" builtinId="9" hidden="1"/>
    <cellStyle name="Followed Hyperlink" xfId="345" builtinId="9" hidden="1"/>
    <cellStyle name="Followed Hyperlink" xfId="347" builtinId="9" hidden="1"/>
    <cellStyle name="Followed Hyperlink" xfId="349" builtinId="9" hidden="1"/>
    <cellStyle name="Followed Hyperlink" xfId="351" builtinId="9" hidden="1"/>
    <cellStyle name="Followed Hyperlink" xfId="353" builtinId="9" hidden="1"/>
    <cellStyle name="Followed Hyperlink" xfId="355" builtinId="9" hidden="1"/>
    <cellStyle name="Followed Hyperlink" xfId="357" builtinId="9" hidden="1"/>
    <cellStyle name="Followed Hyperlink" xfId="359" builtinId="9" hidden="1"/>
    <cellStyle name="Followed Hyperlink" xfId="361" builtinId="9" hidden="1"/>
    <cellStyle name="Followed Hyperlink" xfId="363" builtinId="9" hidden="1"/>
    <cellStyle name="Followed Hyperlink" xfId="365" builtinId="9" hidden="1"/>
    <cellStyle name="Followed Hyperlink" xfId="367" builtinId="9" hidden="1"/>
    <cellStyle name="Followed Hyperlink" xfId="369" builtinId="9" hidden="1"/>
    <cellStyle name="Followed Hyperlink" xfId="371" builtinId="9" hidden="1"/>
    <cellStyle name="Followed Hyperlink" xfId="373" builtinId="9" hidden="1"/>
    <cellStyle name="Followed Hyperlink" xfId="375" builtinId="9" hidden="1"/>
    <cellStyle name="Followed Hyperlink" xfId="377" builtinId="9" hidden="1"/>
    <cellStyle name="Followed Hyperlink" xfId="379" builtinId="9" hidden="1"/>
    <cellStyle name="Followed Hyperlink" xfId="381" builtinId="9" hidden="1"/>
    <cellStyle name="Followed Hyperlink" xfId="383" builtinId="9" hidden="1"/>
    <cellStyle name="Followed Hyperlink" xfId="385" builtinId="9" hidden="1"/>
    <cellStyle name="Followed Hyperlink" xfId="387" builtinId="9" hidden="1"/>
    <cellStyle name="Followed Hyperlink" xfId="389" builtinId="9" hidden="1"/>
    <cellStyle name="Followed Hyperlink" xfId="391" builtinId="9" hidden="1"/>
    <cellStyle name="Followed Hyperlink" xfId="393" builtinId="9" hidden="1"/>
    <cellStyle name="Followed Hyperlink" xfId="395" builtinId="9" hidden="1"/>
    <cellStyle name="Followed Hyperlink" xfId="397" builtinId="9" hidden="1"/>
    <cellStyle name="Followed Hyperlink" xfId="399" builtinId="9" hidden="1"/>
    <cellStyle name="Followed Hyperlink" xfId="401" builtinId="9" hidden="1"/>
    <cellStyle name="Followed Hyperlink" xfId="403" builtinId="9" hidden="1"/>
    <cellStyle name="Followed Hyperlink" xfId="405" builtinId="9" hidden="1"/>
    <cellStyle name="Followed Hyperlink" xfId="407" builtinId="9" hidden="1"/>
    <cellStyle name="Followed Hyperlink" xfId="409" builtinId="9" hidden="1"/>
    <cellStyle name="Followed Hyperlink" xfId="411" builtinId="9" hidden="1"/>
    <cellStyle name="Followed Hyperlink" xfId="413" builtinId="9" hidden="1"/>
    <cellStyle name="Followed Hyperlink" xfId="415" builtinId="9" hidden="1"/>
    <cellStyle name="Followed Hyperlink" xfId="417" builtinId="9" hidden="1"/>
    <cellStyle name="Followed Hyperlink" xfId="419" builtinId="9" hidden="1"/>
    <cellStyle name="Followed Hyperlink" xfId="421" builtinId="9" hidden="1"/>
    <cellStyle name="Followed Hyperlink" xfId="423" builtinId="9" hidden="1"/>
    <cellStyle name="Followed Hyperlink" xfId="425" builtinId="9" hidden="1"/>
    <cellStyle name="Followed Hyperlink" xfId="427" builtinId="9" hidden="1"/>
    <cellStyle name="Followed Hyperlink" xfId="429" builtinId="9" hidden="1"/>
    <cellStyle name="Followed Hyperlink" xfId="431" builtinId="9" hidden="1"/>
    <cellStyle name="Followed Hyperlink" xfId="433" builtinId="9" hidden="1"/>
    <cellStyle name="Followed Hyperlink" xfId="435" builtinId="9" hidden="1"/>
    <cellStyle name="Followed Hyperlink" xfId="437" builtinId="9" hidden="1"/>
    <cellStyle name="Followed Hyperlink" xfId="439" builtinId="9" hidden="1"/>
    <cellStyle name="Followed Hyperlink" xfId="441" builtinId="9" hidden="1"/>
    <cellStyle name="Followed Hyperlink" xfId="443" builtinId="9" hidden="1"/>
    <cellStyle name="Followed Hyperlink" xfId="445" builtinId="9" hidden="1"/>
    <cellStyle name="Followed Hyperlink" xfId="447" builtinId="9" hidden="1"/>
    <cellStyle name="Followed Hyperlink" xfId="449" builtinId="9" hidden="1"/>
    <cellStyle name="Followed Hyperlink" xfId="451" builtinId="9" hidden="1"/>
    <cellStyle name="Followed Hyperlink" xfId="453" builtinId="9" hidden="1"/>
    <cellStyle name="Followed Hyperlink" xfId="455" builtinId="9" hidden="1"/>
    <cellStyle name="Followed Hyperlink" xfId="457" builtinId="9" hidden="1"/>
    <cellStyle name="Followed Hyperlink" xfId="459" builtinId="9" hidden="1"/>
    <cellStyle name="Followed Hyperlink" xfId="461" builtinId="9" hidden="1"/>
    <cellStyle name="Followed Hyperlink" xfId="463" builtinId="9" hidden="1"/>
    <cellStyle name="Followed Hyperlink" xfId="465" builtinId="9" hidden="1"/>
    <cellStyle name="Followed Hyperlink" xfId="467" builtinId="9" hidden="1"/>
    <cellStyle name="Followed Hyperlink" xfId="469" builtinId="9" hidden="1"/>
    <cellStyle name="Followed Hyperlink" xfId="471" builtinId="9" hidden="1"/>
    <cellStyle name="Followed Hyperlink" xfId="473" builtinId="9" hidden="1"/>
    <cellStyle name="Followed Hyperlink" xfId="475" builtinId="9" hidden="1"/>
    <cellStyle name="Followed Hyperlink" xfId="477" builtinId="9" hidden="1"/>
    <cellStyle name="Followed Hyperlink" xfId="479" builtinId="9" hidden="1"/>
    <cellStyle name="Followed Hyperlink" xfId="481" builtinId="9" hidden="1"/>
    <cellStyle name="Followed Hyperlink" xfId="483" builtinId="9" hidden="1"/>
    <cellStyle name="Followed Hyperlink" xfId="485" builtinId="9" hidden="1"/>
    <cellStyle name="Followed Hyperlink" xfId="487" builtinId="9" hidden="1"/>
    <cellStyle name="Followed Hyperlink" xfId="489" builtinId="9" hidden="1"/>
    <cellStyle name="Followed Hyperlink" xfId="491" builtinId="9" hidden="1"/>
    <cellStyle name="Followed Hyperlink" xfId="493" builtinId="9" hidden="1"/>
    <cellStyle name="Followed Hyperlink" xfId="495" builtinId="9" hidden="1"/>
    <cellStyle name="Followed Hyperlink" xfId="497" builtinId="9" hidden="1"/>
    <cellStyle name="Followed Hyperlink" xfId="499" builtinId="9" hidden="1"/>
    <cellStyle name="Followed Hyperlink" xfId="501" builtinId="9" hidden="1"/>
    <cellStyle name="Followed Hyperlink" xfId="503" builtinId="9" hidden="1"/>
    <cellStyle name="Followed Hyperlink" xfId="505" builtinId="9" hidden="1"/>
    <cellStyle name="Followed Hyperlink" xfId="507" builtinId="9" hidden="1"/>
    <cellStyle name="Followed Hyperlink" xfId="509" builtinId="9" hidden="1"/>
    <cellStyle name="Followed Hyperlink" xfId="511" builtinId="9" hidden="1"/>
    <cellStyle name="Followed Hyperlink" xfId="513" builtinId="9" hidden="1"/>
    <cellStyle name="Followed Hyperlink" xfId="515" builtinId="9" hidden="1"/>
    <cellStyle name="Followed Hyperlink" xfId="517" builtinId="9"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68" builtinId="8" hidden="1"/>
    <cellStyle name="Hyperlink" xfId="70" builtinId="8" hidden="1"/>
    <cellStyle name="Hyperlink" xfId="72" builtinId="8" hidden="1"/>
    <cellStyle name="Hyperlink" xfId="74" builtinId="8" hidden="1"/>
    <cellStyle name="Hyperlink" xfId="76" builtinId="8" hidden="1"/>
    <cellStyle name="Hyperlink" xfId="78" builtinId="8" hidden="1"/>
    <cellStyle name="Hyperlink" xfId="80" builtinId="8" hidden="1"/>
    <cellStyle name="Hyperlink" xfId="82" builtinId="8" hidden="1"/>
    <cellStyle name="Hyperlink" xfId="84" builtinId="8" hidden="1"/>
    <cellStyle name="Hyperlink" xfId="86" builtinId="8" hidden="1"/>
    <cellStyle name="Hyperlink" xfId="88" builtinId="8" hidden="1"/>
    <cellStyle name="Hyperlink" xfId="90" builtinId="8" hidden="1"/>
    <cellStyle name="Hyperlink" xfId="92" builtinId="8" hidden="1"/>
    <cellStyle name="Hyperlink" xfId="94" builtinId="8" hidden="1"/>
    <cellStyle name="Hyperlink" xfId="96" builtinId="8" hidden="1"/>
    <cellStyle name="Hyperlink" xfId="98" builtinId="8" hidden="1"/>
    <cellStyle name="Hyperlink" xfId="100" builtinId="8" hidden="1"/>
    <cellStyle name="Hyperlink" xfId="102" builtinId="8" hidden="1"/>
    <cellStyle name="Hyperlink" xfId="104" builtinId="8" hidden="1"/>
    <cellStyle name="Hyperlink" xfId="106"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Hyperlink" xfId="134" builtinId="8" hidden="1"/>
    <cellStyle name="Hyperlink" xfId="136" builtinId="8" hidden="1"/>
    <cellStyle name="Hyperlink" xfId="138" builtinId="8" hidden="1"/>
    <cellStyle name="Hyperlink" xfId="140" builtinId="8" hidden="1"/>
    <cellStyle name="Hyperlink" xfId="142" builtinId="8" hidden="1"/>
    <cellStyle name="Hyperlink" xfId="144" builtinId="8" hidden="1"/>
    <cellStyle name="Hyperlink" xfId="146" builtinId="8" hidden="1"/>
    <cellStyle name="Hyperlink" xfId="148" builtinId="8" hidden="1"/>
    <cellStyle name="Hyperlink" xfId="150" builtinId="8" hidden="1"/>
    <cellStyle name="Hyperlink" xfId="152" builtinId="8" hidden="1"/>
    <cellStyle name="Hyperlink" xfId="154" builtinId="8" hidden="1"/>
    <cellStyle name="Hyperlink" xfId="156" builtinId="8" hidden="1"/>
    <cellStyle name="Hyperlink" xfId="158" builtinId="8" hidden="1"/>
    <cellStyle name="Hyperlink" xfId="160" builtinId="8" hidden="1"/>
    <cellStyle name="Hyperlink" xfId="162" builtinId="8" hidden="1"/>
    <cellStyle name="Hyperlink" xfId="164" builtinId="8" hidden="1"/>
    <cellStyle name="Hyperlink" xfId="166" builtinId="8" hidden="1"/>
    <cellStyle name="Hyperlink" xfId="168" builtinId="8" hidden="1"/>
    <cellStyle name="Hyperlink" xfId="170" builtinId="8" hidden="1"/>
    <cellStyle name="Hyperlink" xfId="172" builtinId="8" hidden="1"/>
    <cellStyle name="Hyperlink" xfId="174" builtinId="8" hidden="1"/>
    <cellStyle name="Hyperlink" xfId="176" builtinId="8" hidden="1"/>
    <cellStyle name="Hyperlink" xfId="178" builtinId="8" hidden="1"/>
    <cellStyle name="Hyperlink" xfId="180" builtinId="8" hidden="1"/>
    <cellStyle name="Hyperlink" xfId="182" builtinId="8" hidden="1"/>
    <cellStyle name="Hyperlink" xfId="184" builtinId="8" hidden="1"/>
    <cellStyle name="Hyperlink" xfId="186" builtinId="8" hidden="1"/>
    <cellStyle name="Hyperlink" xfId="188" builtinId="8" hidden="1"/>
    <cellStyle name="Hyperlink" xfId="190" builtinId="8" hidden="1"/>
    <cellStyle name="Hyperlink" xfId="192" builtinId="8" hidden="1"/>
    <cellStyle name="Hyperlink" xfId="194" builtinId="8" hidden="1"/>
    <cellStyle name="Hyperlink" xfId="196" builtinId="8" hidden="1"/>
    <cellStyle name="Hyperlink" xfId="198" builtinId="8" hidden="1"/>
    <cellStyle name="Hyperlink" xfId="200" builtinId="8" hidden="1"/>
    <cellStyle name="Hyperlink" xfId="202" builtinId="8" hidden="1"/>
    <cellStyle name="Hyperlink" xfId="204" builtinId="8" hidden="1"/>
    <cellStyle name="Hyperlink" xfId="206" builtinId="8" hidden="1"/>
    <cellStyle name="Hyperlink" xfId="208" builtinId="8" hidden="1"/>
    <cellStyle name="Hyperlink" xfId="210" builtinId="8" hidden="1"/>
    <cellStyle name="Hyperlink" xfId="212" builtinId="8" hidden="1"/>
    <cellStyle name="Hyperlink" xfId="214" builtinId="8" hidden="1"/>
    <cellStyle name="Hyperlink" xfId="216" builtinId="8" hidden="1"/>
    <cellStyle name="Hyperlink" xfId="218" builtinId="8" hidden="1"/>
    <cellStyle name="Hyperlink" xfId="220" builtinId="8" hidden="1"/>
    <cellStyle name="Hyperlink" xfId="222" builtinId="8" hidden="1"/>
    <cellStyle name="Hyperlink" xfId="224" builtinId="8" hidden="1"/>
    <cellStyle name="Hyperlink" xfId="226" builtinId="8" hidden="1"/>
    <cellStyle name="Hyperlink" xfId="228" builtinId="8" hidden="1"/>
    <cellStyle name="Hyperlink" xfId="230" builtinId="8" hidden="1"/>
    <cellStyle name="Hyperlink" xfId="232" builtinId="8" hidden="1"/>
    <cellStyle name="Hyperlink" xfId="234" builtinId="8" hidden="1"/>
    <cellStyle name="Hyperlink" xfId="236" builtinId="8" hidden="1"/>
    <cellStyle name="Hyperlink" xfId="238" builtinId="8" hidden="1"/>
    <cellStyle name="Hyperlink" xfId="240" builtinId="8" hidden="1"/>
    <cellStyle name="Hyperlink" xfId="242" builtinId="8" hidden="1"/>
    <cellStyle name="Hyperlink" xfId="244" builtinId="8" hidden="1"/>
    <cellStyle name="Hyperlink" xfId="246" builtinId="8" hidden="1"/>
    <cellStyle name="Hyperlink" xfId="248" builtinId="8" hidden="1"/>
    <cellStyle name="Hyperlink" xfId="250" builtinId="8" hidden="1"/>
    <cellStyle name="Hyperlink" xfId="252" builtinId="8" hidden="1"/>
    <cellStyle name="Hyperlink" xfId="254" builtinId="8" hidden="1"/>
    <cellStyle name="Hyperlink" xfId="256" builtinId="8" hidden="1"/>
    <cellStyle name="Hyperlink" xfId="258" builtinId="8" hidden="1"/>
    <cellStyle name="Hyperlink" xfId="260" builtinId="8" hidden="1"/>
    <cellStyle name="Hyperlink" xfId="262" builtinId="8" hidden="1"/>
    <cellStyle name="Hyperlink" xfId="264" builtinId="8" hidden="1"/>
    <cellStyle name="Hyperlink" xfId="266" builtinId="8" hidden="1"/>
    <cellStyle name="Hyperlink" xfId="268" builtinId="8" hidden="1"/>
    <cellStyle name="Hyperlink" xfId="270" builtinId="8" hidden="1"/>
    <cellStyle name="Hyperlink" xfId="272" builtinId="8" hidden="1"/>
    <cellStyle name="Hyperlink" xfId="274" builtinId="8" hidden="1"/>
    <cellStyle name="Hyperlink" xfId="276" builtinId="8" hidden="1"/>
    <cellStyle name="Hyperlink" xfId="278" builtinId="8" hidden="1"/>
    <cellStyle name="Hyperlink" xfId="280" builtinId="8" hidden="1"/>
    <cellStyle name="Hyperlink" xfId="282" builtinId="8" hidden="1"/>
    <cellStyle name="Hyperlink" xfId="284" builtinId="8" hidden="1"/>
    <cellStyle name="Hyperlink" xfId="286" builtinId="8" hidden="1"/>
    <cellStyle name="Hyperlink" xfId="288" builtinId="8" hidden="1"/>
    <cellStyle name="Hyperlink" xfId="290" builtinId="8" hidden="1"/>
    <cellStyle name="Hyperlink" xfId="292" builtinId="8" hidden="1"/>
    <cellStyle name="Hyperlink" xfId="294" builtinId="8" hidden="1"/>
    <cellStyle name="Hyperlink" xfId="296" builtinId="8" hidden="1"/>
    <cellStyle name="Hyperlink" xfId="298" builtinId="8" hidden="1"/>
    <cellStyle name="Hyperlink" xfId="300" builtinId="8" hidden="1"/>
    <cellStyle name="Hyperlink" xfId="302" builtinId="8" hidden="1"/>
    <cellStyle name="Hyperlink" xfId="304" builtinId="8" hidden="1"/>
    <cellStyle name="Hyperlink" xfId="306" builtinId="8" hidden="1"/>
    <cellStyle name="Hyperlink" xfId="308" builtinId="8" hidden="1"/>
    <cellStyle name="Hyperlink" xfId="310" builtinId="8" hidden="1"/>
    <cellStyle name="Hyperlink" xfId="312" builtinId="8" hidden="1"/>
    <cellStyle name="Hyperlink" xfId="314" builtinId="8" hidden="1"/>
    <cellStyle name="Hyperlink" xfId="316" builtinId="8" hidden="1"/>
    <cellStyle name="Hyperlink" xfId="318" builtinId="8" hidden="1"/>
    <cellStyle name="Hyperlink" xfId="320" builtinId="8" hidden="1"/>
    <cellStyle name="Hyperlink" xfId="322" builtinId="8" hidden="1"/>
    <cellStyle name="Hyperlink" xfId="324" builtinId="8" hidden="1"/>
    <cellStyle name="Hyperlink" xfId="326" builtinId="8" hidden="1"/>
    <cellStyle name="Hyperlink" xfId="328" builtinId="8" hidden="1"/>
    <cellStyle name="Hyperlink" xfId="330" builtinId="8" hidden="1"/>
    <cellStyle name="Hyperlink" xfId="332" builtinId="8" hidden="1"/>
    <cellStyle name="Hyperlink" xfId="334" builtinId="8" hidden="1"/>
    <cellStyle name="Hyperlink" xfId="336" builtinId="8" hidden="1"/>
    <cellStyle name="Hyperlink" xfId="338" builtinId="8" hidden="1"/>
    <cellStyle name="Hyperlink" xfId="340" builtinId="8" hidden="1"/>
    <cellStyle name="Hyperlink" xfId="342" builtinId="8" hidden="1"/>
    <cellStyle name="Hyperlink" xfId="344" builtinId="8" hidden="1"/>
    <cellStyle name="Hyperlink" xfId="346" builtinId="8" hidden="1"/>
    <cellStyle name="Hyperlink" xfId="348" builtinId="8" hidden="1"/>
    <cellStyle name="Hyperlink" xfId="350" builtinId="8" hidden="1"/>
    <cellStyle name="Hyperlink" xfId="352" builtinId="8" hidden="1"/>
    <cellStyle name="Hyperlink" xfId="354" builtinId="8" hidden="1"/>
    <cellStyle name="Hyperlink" xfId="356" builtinId="8" hidden="1"/>
    <cellStyle name="Hyperlink" xfId="358" builtinId="8" hidden="1"/>
    <cellStyle name="Hyperlink" xfId="360" builtinId="8" hidden="1"/>
    <cellStyle name="Hyperlink" xfId="362" builtinId="8" hidden="1"/>
    <cellStyle name="Hyperlink" xfId="364" builtinId="8" hidden="1"/>
    <cellStyle name="Hyperlink" xfId="366" builtinId="8" hidden="1"/>
    <cellStyle name="Hyperlink" xfId="368" builtinId="8" hidden="1"/>
    <cellStyle name="Hyperlink" xfId="370" builtinId="8" hidden="1"/>
    <cellStyle name="Hyperlink" xfId="372" builtinId="8" hidden="1"/>
    <cellStyle name="Hyperlink" xfId="374" builtinId="8" hidden="1"/>
    <cellStyle name="Hyperlink" xfId="376" builtinId="8" hidden="1"/>
    <cellStyle name="Hyperlink" xfId="378" builtinId="8" hidden="1"/>
    <cellStyle name="Hyperlink" xfId="380" builtinId="8" hidden="1"/>
    <cellStyle name="Hyperlink" xfId="382" builtinId="8" hidden="1"/>
    <cellStyle name="Hyperlink" xfId="384" builtinId="8" hidden="1"/>
    <cellStyle name="Hyperlink" xfId="386" builtinId="8" hidden="1"/>
    <cellStyle name="Hyperlink" xfId="388" builtinId="8" hidden="1"/>
    <cellStyle name="Hyperlink" xfId="390" builtinId="8" hidden="1"/>
    <cellStyle name="Hyperlink" xfId="392" builtinId="8" hidden="1"/>
    <cellStyle name="Hyperlink" xfId="394" builtinId="8" hidden="1"/>
    <cellStyle name="Hyperlink" xfId="396" builtinId="8" hidden="1"/>
    <cellStyle name="Hyperlink" xfId="398" builtinId="8" hidden="1"/>
    <cellStyle name="Hyperlink" xfId="400" builtinId="8" hidden="1"/>
    <cellStyle name="Hyperlink" xfId="402" builtinId="8" hidden="1"/>
    <cellStyle name="Hyperlink" xfId="404" builtinId="8" hidden="1"/>
    <cellStyle name="Hyperlink" xfId="406" builtinId="8" hidden="1"/>
    <cellStyle name="Hyperlink" xfId="408" builtinId="8" hidden="1"/>
    <cellStyle name="Hyperlink" xfId="410" builtinId="8" hidden="1"/>
    <cellStyle name="Hyperlink" xfId="412" builtinId="8" hidden="1"/>
    <cellStyle name="Hyperlink" xfId="414" builtinId="8" hidden="1"/>
    <cellStyle name="Hyperlink" xfId="416" builtinId="8" hidden="1"/>
    <cellStyle name="Hyperlink" xfId="418" builtinId="8" hidden="1"/>
    <cellStyle name="Hyperlink" xfId="420" builtinId="8" hidden="1"/>
    <cellStyle name="Hyperlink" xfId="422" builtinId="8" hidden="1"/>
    <cellStyle name="Hyperlink" xfId="424" builtinId="8" hidden="1"/>
    <cellStyle name="Hyperlink" xfId="426" builtinId="8" hidden="1"/>
    <cellStyle name="Hyperlink" xfId="428" builtinId="8" hidden="1"/>
    <cellStyle name="Hyperlink" xfId="430" builtinId="8" hidden="1"/>
    <cellStyle name="Hyperlink" xfId="432" builtinId="8" hidden="1"/>
    <cellStyle name="Hyperlink" xfId="434" builtinId="8" hidden="1"/>
    <cellStyle name="Hyperlink" xfId="436" builtinId="8" hidden="1"/>
    <cellStyle name="Hyperlink" xfId="438" builtinId="8" hidden="1"/>
    <cellStyle name="Hyperlink" xfId="440" builtinId="8" hidden="1"/>
    <cellStyle name="Hyperlink" xfId="442" builtinId="8" hidden="1"/>
    <cellStyle name="Hyperlink" xfId="444" builtinId="8" hidden="1"/>
    <cellStyle name="Hyperlink" xfId="446" builtinId="8" hidden="1"/>
    <cellStyle name="Hyperlink" xfId="448" builtinId="8" hidden="1"/>
    <cellStyle name="Hyperlink" xfId="450" builtinId="8" hidden="1"/>
    <cellStyle name="Hyperlink" xfId="452" builtinId="8" hidden="1"/>
    <cellStyle name="Hyperlink" xfId="454" builtinId="8" hidden="1"/>
    <cellStyle name="Hyperlink" xfId="456" builtinId="8" hidden="1"/>
    <cellStyle name="Hyperlink" xfId="458" builtinId="8" hidden="1"/>
    <cellStyle name="Hyperlink" xfId="460" builtinId="8" hidden="1"/>
    <cellStyle name="Hyperlink" xfId="462" builtinId="8" hidden="1"/>
    <cellStyle name="Hyperlink" xfId="464" builtinId="8" hidden="1"/>
    <cellStyle name="Hyperlink" xfId="466" builtinId="8" hidden="1"/>
    <cellStyle name="Hyperlink" xfId="468" builtinId="8" hidden="1"/>
    <cellStyle name="Hyperlink" xfId="470" builtinId="8" hidden="1"/>
    <cellStyle name="Hyperlink" xfId="472" builtinId="8" hidden="1"/>
    <cellStyle name="Hyperlink" xfId="474" builtinId="8" hidden="1"/>
    <cellStyle name="Hyperlink" xfId="476" builtinId="8" hidden="1"/>
    <cellStyle name="Hyperlink" xfId="478" builtinId="8" hidden="1"/>
    <cellStyle name="Hyperlink" xfId="480" builtinId="8" hidden="1"/>
    <cellStyle name="Hyperlink" xfId="482" builtinId="8" hidden="1"/>
    <cellStyle name="Hyperlink" xfId="484" builtinId="8" hidden="1"/>
    <cellStyle name="Hyperlink" xfId="486" builtinId="8" hidden="1"/>
    <cellStyle name="Hyperlink" xfId="488" builtinId="8" hidden="1"/>
    <cellStyle name="Hyperlink" xfId="490" builtinId="8" hidden="1"/>
    <cellStyle name="Hyperlink" xfId="492" builtinId="8" hidden="1"/>
    <cellStyle name="Hyperlink" xfId="494" builtinId="8" hidden="1"/>
    <cellStyle name="Hyperlink" xfId="496" builtinId="8" hidden="1"/>
    <cellStyle name="Hyperlink" xfId="498" builtinId="8" hidden="1"/>
    <cellStyle name="Hyperlink" xfId="500" builtinId="8" hidden="1"/>
    <cellStyle name="Hyperlink" xfId="502" builtinId="8" hidden="1"/>
    <cellStyle name="Hyperlink" xfId="504" builtinId="8" hidden="1"/>
    <cellStyle name="Hyperlink" xfId="506" builtinId="8" hidden="1"/>
    <cellStyle name="Hyperlink" xfId="508" builtinId="8" hidden="1"/>
    <cellStyle name="Hyperlink" xfId="510" builtinId="8" hidden="1"/>
    <cellStyle name="Hyperlink" xfId="512" builtinId="8" hidden="1"/>
    <cellStyle name="Hyperlink" xfId="514" builtinId="8" hidden="1"/>
    <cellStyle name="Hyperlink" xfId="516" builtinId="8" hidden="1"/>
    <cellStyle name="Normal" xfId="0" builtinId="0"/>
    <cellStyle name="Normal 2" xfId="4"/>
    <cellStyle name="Normal 2 2" xfId="5"/>
    <cellStyle name="Normal 2 2 2" xfId="11"/>
    <cellStyle name="Normal 3" xfId="6"/>
    <cellStyle name="Normal 4" xfId="12"/>
    <cellStyle name="Note 2" xfId="13"/>
    <cellStyle name="Percent" xfId="1" builtinId="5"/>
    <cellStyle name="Percent 2" xfId="7"/>
    <cellStyle name="Percent 3" xfId="8"/>
  </cellStyles>
  <dxfs count="0"/>
  <tableStyles count="0" defaultTableStyle="TableStyleMedium9" defaultPivotStyle="PivotStyleLight16"/>
  <colors>
    <mruColors>
      <color rgb="FF0065A6"/>
      <color rgb="FF76AD1C"/>
      <color rgb="FF13294B"/>
      <color rgb="FF209AD2"/>
      <color rgb="FFACDC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EssentialLabourRatesModel%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heets --&gt;"/>
      <sheetName val="Inputs"/>
      <sheetName val="OutputSheets --&gt;"/>
      <sheetName val="Calculations"/>
      <sheetName val="CheckSheet"/>
    </sheetNames>
    <sheetDataSet>
      <sheetData sheetId="0"/>
      <sheetData sheetId="1"/>
      <sheetData sheetId="2"/>
      <sheetData sheetId="3"/>
      <sheetData sheetId="4">
        <row r="29">
          <cell r="G29">
            <v>73.447575462512177</v>
          </cell>
          <cell r="H29">
            <v>26.67</v>
          </cell>
          <cell r="I29">
            <v>2.21</v>
          </cell>
        </row>
        <row r="30">
          <cell r="G30">
            <v>95.71</v>
          </cell>
          <cell r="H30">
            <v>34.760000000000005</v>
          </cell>
          <cell r="I30">
            <v>2.88</v>
          </cell>
        </row>
        <row r="31">
          <cell r="G31">
            <v>114.66</v>
          </cell>
          <cell r="H31">
            <v>41.64168322187129</v>
          </cell>
          <cell r="I31">
            <v>3.4503635655389178</v>
          </cell>
        </row>
        <row r="32">
          <cell r="G32">
            <v>128.88999999999999</v>
          </cell>
          <cell r="H32">
            <v>46.811683221871284</v>
          </cell>
          <cell r="I32">
            <v>3.8803635655389179</v>
          </cell>
        </row>
        <row r="33">
          <cell r="G33">
            <v>87.320000000000007</v>
          </cell>
          <cell r="H33">
            <v>31.711683221871283</v>
          </cell>
          <cell r="I33">
            <v>2.6303635655389179</v>
          </cell>
        </row>
      </sheetData>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zoomScale="90" zoomScaleNormal="90" zoomScalePageLayoutView="125" workbookViewId="0">
      <selection activeCell="H21" sqref="H21"/>
    </sheetView>
  </sheetViews>
  <sheetFormatPr defaultColWidth="11.42578125" defaultRowHeight="15" x14ac:dyDescent="0.25"/>
  <cols>
    <col min="1" max="2" width="2.28515625" customWidth="1"/>
    <col min="3" max="3" width="2.85546875" customWidth="1"/>
  </cols>
  <sheetData>
    <row r="1" spans="1:9" x14ac:dyDescent="0.25">
      <c r="A1" t="str">
        <f>GlobalInputs!A1</f>
        <v>Ancillary Network Services Pricing Model</v>
      </c>
    </row>
    <row r="2" spans="1:9" ht="15.75" x14ac:dyDescent="0.25">
      <c r="A2" s="3" t="s">
        <v>17</v>
      </c>
      <c r="F2" s="60" t="str">
        <f>IF(ROUND($E$8,6)=0,"ok","Problem - review CheckSheet")</f>
        <v>ok</v>
      </c>
    </row>
    <row r="4" spans="1:9" x14ac:dyDescent="0.25">
      <c r="B4" t="s">
        <v>114</v>
      </c>
    </row>
    <row r="6" spans="1:9" x14ac:dyDescent="0.25">
      <c r="B6" t="s">
        <v>107</v>
      </c>
    </row>
    <row r="7" spans="1:9" x14ac:dyDescent="0.25">
      <c r="B7" t="s">
        <v>116</v>
      </c>
    </row>
    <row r="9" spans="1:9" x14ac:dyDescent="0.25">
      <c r="B9" t="s">
        <v>88</v>
      </c>
      <c r="I9" s="61"/>
    </row>
    <row r="10" spans="1:9" x14ac:dyDescent="0.25">
      <c r="B10" t="s">
        <v>83</v>
      </c>
    </row>
    <row r="11" spans="1:9" x14ac:dyDescent="0.25">
      <c r="B11" t="s">
        <v>84</v>
      </c>
    </row>
    <row r="12" spans="1:9" x14ac:dyDescent="0.25">
      <c r="B12" s="62" t="s">
        <v>85</v>
      </c>
    </row>
    <row r="14" spans="1:9" x14ac:dyDescent="0.25">
      <c r="B14" t="s">
        <v>119</v>
      </c>
      <c r="E14" s="75"/>
      <c r="F14" t="s">
        <v>118</v>
      </c>
    </row>
    <row r="15" spans="1:9" x14ac:dyDescent="0.25">
      <c r="B15" t="s">
        <v>117</v>
      </c>
      <c r="E15" s="2"/>
    </row>
    <row r="17" spans="2:2" x14ac:dyDescent="0.25">
      <c r="B17" t="s">
        <v>86</v>
      </c>
    </row>
    <row r="18" spans="2:2" x14ac:dyDescent="0.25">
      <c r="B18" t="s">
        <v>87</v>
      </c>
    </row>
  </sheetData>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tint="-0.249977111117893"/>
    <pageSetUpPr fitToPage="1"/>
  </sheetPr>
  <dimension ref="A1:L58"/>
  <sheetViews>
    <sheetView tabSelected="1" zoomScale="90" zoomScaleNormal="90" zoomScalePageLayoutView="125" workbookViewId="0">
      <selection activeCell="O44" sqref="O44"/>
    </sheetView>
  </sheetViews>
  <sheetFormatPr defaultColWidth="9.140625" defaultRowHeight="15" x14ac:dyDescent="0.25"/>
  <cols>
    <col min="1" max="4" width="2.28515625" customWidth="1"/>
    <col min="5" max="5" width="33.140625" customWidth="1"/>
    <col min="6" max="6" width="10.42578125" customWidth="1"/>
    <col min="7" max="8" width="11.140625" bestFit="1" customWidth="1"/>
    <col min="9" max="9" width="12.5703125" bestFit="1" customWidth="1"/>
    <col min="10" max="11" width="11.140625" bestFit="1" customWidth="1"/>
    <col min="12" max="12" width="2.85546875" customWidth="1"/>
    <col min="13" max="20" width="10.42578125" customWidth="1"/>
  </cols>
  <sheetData>
    <row r="1" spans="1:12" x14ac:dyDescent="0.25">
      <c r="A1" s="12" t="s">
        <v>15</v>
      </c>
    </row>
    <row r="2" spans="1:12" x14ac:dyDescent="0.25">
      <c r="A2" s="14" t="s">
        <v>73</v>
      </c>
    </row>
    <row r="3" spans="1:12" x14ac:dyDescent="0.25">
      <c r="A3" s="4" t="str">
        <f>GlobalInputs!A3</f>
        <v>Connection related fees</v>
      </c>
      <c r="F3" s="60" t="str">
        <f>IF(ROUND($E$5,6)=0,"ok","Problem - review CheckSheet")</f>
        <v>ok</v>
      </c>
    </row>
    <row r="5" spans="1:12" x14ac:dyDescent="0.25">
      <c r="B5" s="153" t="s">
        <v>57</v>
      </c>
      <c r="C5" s="154"/>
      <c r="D5" s="154"/>
      <c r="E5" s="154"/>
      <c r="F5" s="154"/>
      <c r="G5" s="154"/>
      <c r="H5" s="154"/>
      <c r="I5" s="154"/>
      <c r="J5" s="154"/>
      <c r="K5" s="154"/>
      <c r="L5" s="155"/>
    </row>
    <row r="6" spans="1:12" ht="227.25" customHeight="1" x14ac:dyDescent="0.25">
      <c r="B6" s="157"/>
      <c r="C6" s="126" t="str">
        <f>ServiceDescription!C13</f>
        <v xml:space="preserve">13 - This service is proposed where customer developments may require a high level of DNSP involvement in order to coordinate a range of inputs from the DNSP to help establish the development.  Usually projects with the following characteristics:
-  Multiple components. For example, relocation and connection works associated with the one development, or works ≤ 11 kV and works at higher voltages.
-  Projects with scheduling challenges such as rapid deployment requirements or constrained timeframes for particular tasks.
-  Multiple and/or conflicting works to be undertaken in tandem or cooperation with other services or utilities.
-  Projects where there are significant inter-relationships between capital and contestable works which would benefit from coordination.
The form of this service includes, but is not limited to, attendance at internal and external project meetings in accordance with the needs of particular customers.  It requires strong communication skills and technical understanding.  The nature of the project would determine the skill level of the assigned officer and the number of hours required.
</v>
      </c>
      <c r="D6" s="126"/>
      <c r="E6" s="126"/>
      <c r="F6" s="126"/>
      <c r="G6" s="126"/>
      <c r="H6" s="126"/>
      <c r="I6" s="126"/>
      <c r="J6" s="126"/>
      <c r="K6" s="126"/>
      <c r="L6" s="156"/>
    </row>
    <row r="7" spans="1:12" ht="78" customHeight="1" x14ac:dyDescent="0.25">
      <c r="B7" s="157"/>
      <c r="C7" s="126" t="str">
        <f>ServiceDescription!C14</f>
        <v>14 - Providing prospective connection applicants with specific information and advice in relation to the connection, process, and requirements associated with establishing a new or altered connection, or a relocation of existing network assets. This service is for initial advice and excludes more detailed investigations/advice which may subsequently be required from Strategic Planning Studies and Analysis and Process Facilitation.</v>
      </c>
      <c r="D7" s="126"/>
      <c r="E7" s="126"/>
      <c r="F7" s="126"/>
      <c r="G7" s="126"/>
      <c r="H7" s="126"/>
      <c r="I7" s="126"/>
      <c r="J7" s="126"/>
      <c r="K7" s="126"/>
      <c r="L7" s="156"/>
    </row>
    <row r="8" spans="1:12" ht="261.75" customHeight="1" x14ac:dyDescent="0.25">
      <c r="B8" s="157"/>
      <c r="C8" s="126" t="str">
        <f>ServiceDescription!C15</f>
        <v>15 - Services provided by DNSP in assessing connection applications and making basic or standard connection offers.  This may include without limitation:
-  Assessment of application by relevant staff.
    -  If the application is deemed to require a basic connection offer service the application is forwarded for processing.
    -  If the application is deemed to require a standard connection offer service the application is allocated to Network Connections. 
Network Connections is responsible for deriving the estimated loading on the electrical distribution network, technically known as the ADMD (After Diversity Maximum Demand).  This estimate depends on such factors as the number of customers served and specific features of the customer’s demand.  Once the ADMD is derived the customer is advised what is required to connect to the electrical distribution network.  This could be one of the following methods of supply;
-  A direct distributor from an existing substation,
-  A direct distributor from a new kiosk substation,
-  A direct distributor from a new pole mounted transformer substation,
-  A direct distributor from a new chamber substation.
Once the assessment has been completed by Network Connections, relevant staff forward the assessment of the standard connection offer to the customer.</v>
      </c>
      <c r="D8" s="126"/>
      <c r="E8" s="126"/>
      <c r="F8" s="126"/>
      <c r="G8" s="126"/>
      <c r="H8" s="126"/>
      <c r="I8" s="126"/>
      <c r="J8" s="126"/>
      <c r="K8" s="126"/>
      <c r="L8" s="156"/>
    </row>
    <row r="9" spans="1:12" ht="245.25" customHeight="1" x14ac:dyDescent="0.25">
      <c r="B9" s="157"/>
      <c r="C9" s="126" t="str">
        <f>ServiceDescription!C16</f>
        <v>20 - Providing connection applicants with ongoing information and advice in relation to the connection process and requirements associated with establishing a new or altered connection or a relocation of existing network assets. This service is additional to the published instructions available to all applicants and is not a mandatory requirement of the connection process for standard connections to the distribution network (≤ 11kV).  It would be recommended for first time contestable customers or customers with complex or challenging projects.  The intent would be to help minimise project delays caused by customers not taking the required action at the optimum time in the process.  This would be achieved by staff taking a proactive approach to communication and engagement with connection applicants.  It is an essential requirement for major connection projects (greater than 10MW load or connected at &gt;11 kV) because the process varies to meet particular project requirements (the electrical component potentially being a smaller but often critical part of a much larger project).
The form of this service includes, but is not limited to, 
-  Project coordination activities;
-  One-on-one engagement to review project or process particulars;
-  Consultation of connection particulars;
-  Facilitation</v>
      </c>
      <c r="D9" s="126"/>
      <c r="E9" s="126"/>
      <c r="F9" s="126"/>
      <c r="G9" s="126"/>
      <c r="H9" s="126"/>
      <c r="I9" s="126"/>
      <c r="J9" s="126"/>
      <c r="K9" s="126"/>
      <c r="L9" s="156"/>
    </row>
    <row r="10" spans="1:12" ht="77.25" customHeight="1" x14ac:dyDescent="0.25">
      <c r="B10" s="53"/>
      <c r="C10" s="126" t="str">
        <f>ServiceDescription!C17</f>
        <v>22 - Planning studies and associated technical analysis to  determine suitable/feasible connection options for further consideration by proponents.  The service applies mainly to large loads and generators where suitable connection options are not necessarily obvious and may result in potentially significant impacts on Essential Energy's existing network development strategies and augmentation requirements.</v>
      </c>
      <c r="D10" s="126"/>
      <c r="E10" s="126"/>
      <c r="F10" s="126"/>
      <c r="G10" s="126"/>
      <c r="H10" s="126"/>
      <c r="I10" s="126"/>
      <c r="J10" s="126"/>
      <c r="K10" s="126"/>
      <c r="L10" s="54"/>
    </row>
    <row r="11" spans="1:12" ht="195.75" customHeight="1" x14ac:dyDescent="0.25">
      <c r="B11" s="157"/>
      <c r="C11" s="126" t="str">
        <f>ServiceDescription!C18</f>
        <v>23 - Services related to the acquisition of tenure over and access to DNSP assets associated with contestable connection works.  New assets being connected to the network may be positioned on land not legally accessible to DNSP.  To ensure DNSP has appropriate tenure and access to these new assets into the future, a Deed of Agreement is established in advance of connecting the new assets to facilitate the necessary execution of formal arrangements that create appropriate easement or lease arrangements to be registered on the land title deed.
Services provided in relation to obtaining deeds of agreement for property rights associated with contestable connection works, including processes associated with obtaining registered leases and easements for land on which DNSP assets are located (i.e. those assets assigned or “gifted” to DNSPs on electrification). These property rights are necessary in order to ensure that the DNSP is able to carry out ongoing maintenance in relation to its assets. As DNSPs often connect assets before registered leases or easements have been obtained, it is necessary to obtain deeds of agreement from landowners in the interim.</v>
      </c>
      <c r="D11" s="126"/>
      <c r="E11" s="126"/>
      <c r="F11" s="126"/>
      <c r="G11" s="126"/>
      <c r="H11" s="126"/>
      <c r="I11" s="126"/>
      <c r="J11" s="126"/>
      <c r="K11" s="126"/>
      <c r="L11" s="156"/>
    </row>
    <row r="12" spans="1:12" ht="14.1" customHeight="1" x14ac:dyDescent="0.25">
      <c r="B12" s="158"/>
      <c r="C12" s="159"/>
      <c r="D12" s="159"/>
      <c r="E12" s="159"/>
      <c r="F12" s="159"/>
      <c r="G12" s="159"/>
      <c r="H12" s="159"/>
      <c r="I12" s="159"/>
      <c r="J12" s="159"/>
      <c r="K12" s="159"/>
      <c r="L12" s="160"/>
    </row>
    <row r="13" spans="1:12" ht="14.1" customHeight="1" x14ac:dyDescent="0.25">
      <c r="B13" s="44"/>
      <c r="C13" s="52"/>
      <c r="D13" s="52"/>
      <c r="E13" s="52"/>
      <c r="F13" s="52"/>
      <c r="G13" s="52"/>
      <c r="H13" s="52"/>
      <c r="I13" s="52"/>
      <c r="J13" s="52"/>
      <c r="K13" s="52"/>
    </row>
    <row r="14" spans="1:12" ht="14.1" customHeight="1" x14ac:dyDescent="0.25">
      <c r="B14" s="153" t="s">
        <v>77</v>
      </c>
      <c r="C14" s="161"/>
      <c r="D14" s="161"/>
      <c r="E14" s="161"/>
      <c r="F14" s="161"/>
      <c r="G14" s="161"/>
      <c r="H14" s="161"/>
      <c r="I14" s="161"/>
      <c r="J14" s="161"/>
      <c r="K14" s="161"/>
      <c r="L14" s="155"/>
    </row>
    <row r="15" spans="1:12" ht="152.25" customHeight="1" x14ac:dyDescent="0.25">
      <c r="B15" s="157"/>
      <c r="C15" s="126" t="str">
        <f>ServiceDescription!C21</f>
        <v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employee position an average hourly rate ($2013/14) was calculated and multiplied by the applicable hours to determine the unit cost for each task. The unit cost of all tasks were then totalled to derive the overall unit rate for this service.     
-  The forecast unit rate was applied to the volumes forecast for the 2014 - 2019 regulatory period for this ancillary network service to calculate an estimate for direct operating expenditure for this ancillary network service.   
Overheads were applied to the direct costs based on our Cost Allocation Methodology (CAM).          </v>
      </c>
      <c r="D15" s="126"/>
      <c r="E15" s="126"/>
      <c r="F15" s="126"/>
      <c r="G15" s="126"/>
      <c r="H15" s="126"/>
      <c r="I15" s="126"/>
      <c r="J15" s="126"/>
      <c r="K15" s="126"/>
      <c r="L15" s="156"/>
    </row>
    <row r="16" spans="1:12" ht="14.1" customHeight="1" x14ac:dyDescent="0.25">
      <c r="B16" s="158"/>
      <c r="C16" s="159"/>
      <c r="D16" s="159"/>
      <c r="E16" s="159"/>
      <c r="F16" s="159"/>
      <c r="G16" s="159"/>
      <c r="H16" s="159"/>
      <c r="I16" s="159"/>
      <c r="J16" s="159"/>
      <c r="K16" s="159"/>
      <c r="L16" s="160"/>
    </row>
    <row r="17" spans="2:12" ht="14.1" customHeight="1" x14ac:dyDescent="0.25">
      <c r="B17" s="44"/>
      <c r="C17" s="52"/>
      <c r="D17" s="52"/>
      <c r="E17" s="52"/>
      <c r="F17" s="52"/>
      <c r="G17" s="52"/>
      <c r="H17" s="52"/>
      <c r="I17" s="52"/>
      <c r="J17" s="52"/>
      <c r="K17" s="52"/>
    </row>
    <row r="18" spans="2:12" x14ac:dyDescent="0.25">
      <c r="B18" s="153" t="s">
        <v>69</v>
      </c>
      <c r="C18" s="154"/>
      <c r="D18" s="154"/>
      <c r="E18" s="154"/>
      <c r="F18" s="154"/>
      <c r="G18" s="154"/>
      <c r="H18" s="154"/>
      <c r="I18" s="154"/>
      <c r="J18" s="154"/>
      <c r="K18" s="154"/>
      <c r="L18" s="155"/>
    </row>
    <row r="19" spans="2:12" x14ac:dyDescent="0.25">
      <c r="B19" s="157"/>
      <c r="C19" s="44"/>
      <c r="D19" s="44"/>
      <c r="E19" s="44"/>
      <c r="F19" s="127" t="s">
        <v>75</v>
      </c>
      <c r="G19" s="127"/>
      <c r="H19" s="44"/>
      <c r="I19" s="128" t="s">
        <v>74</v>
      </c>
      <c r="J19" s="128"/>
      <c r="K19" s="45"/>
      <c r="L19" s="156"/>
    </row>
    <row r="20" spans="2:12" x14ac:dyDescent="0.25">
      <c r="B20" s="157"/>
      <c r="C20" s="49"/>
      <c r="D20" s="49"/>
      <c r="E20" s="49"/>
      <c r="F20" s="50" t="s">
        <v>76</v>
      </c>
      <c r="G20" s="50" t="s">
        <v>105</v>
      </c>
      <c r="H20" s="50"/>
      <c r="I20" s="51" t="s">
        <v>76</v>
      </c>
      <c r="J20" s="51" t="s">
        <v>66</v>
      </c>
      <c r="K20" s="45"/>
      <c r="L20" s="156"/>
    </row>
    <row r="21" spans="2:12" x14ac:dyDescent="0.25">
      <c r="B21" s="157"/>
      <c r="C21" s="44" t="str">
        <f>FeeConstruction!C7</f>
        <v>13 - Customer interface coordination for contestable works</v>
      </c>
      <c r="D21" s="44"/>
      <c r="E21" s="44"/>
      <c r="F21" s="44"/>
      <c r="G21" s="44"/>
      <c r="H21" s="44"/>
      <c r="I21" s="46"/>
      <c r="J21" s="46"/>
      <c r="K21" s="44"/>
      <c r="L21" s="156"/>
    </row>
    <row r="22" spans="2:12" x14ac:dyDescent="0.25">
      <c r="B22" s="157"/>
      <c r="C22" s="44"/>
      <c r="D22" s="44" t="str">
        <f>FeeConstruction!D8</f>
        <v>Customer i/face coord - basic</v>
      </c>
      <c r="E22" s="44"/>
      <c r="F22" s="44" t="str">
        <f>ServiceProjections!G8</f>
        <v>/ hour</v>
      </c>
      <c r="G22" s="47">
        <f>FeeConstruction!L8</f>
        <v>159.75595042107463</v>
      </c>
      <c r="H22" s="44"/>
      <c r="I22" s="46" t="str">
        <f>F22</f>
        <v>/ hour</v>
      </c>
      <c r="J22" s="48" t="str">
        <f>FeeConstruction!H8</f>
        <v>n.a</v>
      </c>
      <c r="K22" s="44"/>
      <c r="L22" s="156"/>
    </row>
    <row r="23" spans="2:12" x14ac:dyDescent="0.25">
      <c r="B23" s="157"/>
      <c r="C23" s="44"/>
      <c r="D23" s="44" t="str">
        <f>FeeConstruction!D9</f>
        <v>Customer i/face coord - complex</v>
      </c>
      <c r="E23" s="44"/>
      <c r="F23" s="44" t="str">
        <f>ServiceProjections!G9</f>
        <v>/ hour</v>
      </c>
      <c r="G23" s="47">
        <f>FeeConstruction!L9</f>
        <v>179.58204678741018</v>
      </c>
      <c r="H23" s="44"/>
      <c r="I23" s="46" t="str">
        <f t="shared" ref="I23" si="0">F23</f>
        <v>/ hour</v>
      </c>
      <c r="J23" s="48" t="str">
        <f>FeeConstruction!H9</f>
        <v>n.a</v>
      </c>
      <c r="K23" s="44"/>
      <c r="L23" s="156"/>
    </row>
    <row r="24" spans="2:12" x14ac:dyDescent="0.25">
      <c r="B24" s="157"/>
      <c r="C24" s="44" t="str">
        <f>FeeConstruction!C10</f>
        <v>14 - Preliminary enquiry service</v>
      </c>
      <c r="D24" s="44"/>
      <c r="E24" s="44"/>
      <c r="F24" s="44"/>
      <c r="G24" s="44"/>
      <c r="H24" s="44"/>
      <c r="I24" s="46"/>
      <c r="J24" s="46"/>
      <c r="K24" s="44"/>
      <c r="L24" s="156"/>
    </row>
    <row r="25" spans="2:12" x14ac:dyDescent="0.25">
      <c r="B25" s="157"/>
      <c r="C25" s="44"/>
      <c r="D25" s="44" t="str">
        <f>FeeConstruction!D11</f>
        <v>Prelim. enquiry service - basic</v>
      </c>
      <c r="E25" s="44"/>
      <c r="F25" s="44" t="str">
        <f>ServiceProjections!G11</f>
        <v>/ hour</v>
      </c>
      <c r="G25" s="47">
        <f>FeeConstruction!L11</f>
        <v>159.75204678741019</v>
      </c>
      <c r="H25" s="44"/>
      <c r="I25" s="46" t="str">
        <f t="shared" ref="I25:I26" si="1">F25</f>
        <v>/ hour</v>
      </c>
      <c r="J25" s="48" t="str">
        <f>FeeConstruction!H11</f>
        <v>n.a</v>
      </c>
      <c r="K25" s="44"/>
      <c r="L25" s="156"/>
    </row>
    <row r="26" spans="2:12" x14ac:dyDescent="0.25">
      <c r="B26" s="157"/>
      <c r="C26" s="44"/>
      <c r="D26" s="44" t="str">
        <f>FeeConstruction!D12</f>
        <v>Prelim. enquiry service - complex</v>
      </c>
      <c r="E26" s="44"/>
      <c r="F26" s="44" t="str">
        <f>ServiceProjections!G12</f>
        <v>/ hour</v>
      </c>
      <c r="G26" s="47">
        <f>FeeConstruction!L12</f>
        <v>179.58204678741018</v>
      </c>
      <c r="H26" s="44"/>
      <c r="I26" s="46" t="str">
        <f t="shared" si="1"/>
        <v>/ hour</v>
      </c>
      <c r="J26" s="48" t="str">
        <f>FeeConstruction!H12</f>
        <v>n.a</v>
      </c>
      <c r="K26" s="44"/>
      <c r="L26" s="156"/>
    </row>
    <row r="27" spans="2:12" x14ac:dyDescent="0.25">
      <c r="B27" s="157"/>
      <c r="C27" s="44" t="str">
        <f>FeeConstruction!C13</f>
        <v>15 - Connection offer service (basic or standard)</v>
      </c>
      <c r="D27" s="44"/>
      <c r="E27" s="44"/>
      <c r="F27" s="44"/>
      <c r="G27" s="44"/>
      <c r="H27" s="44"/>
      <c r="I27" s="46"/>
      <c r="J27" s="46"/>
      <c r="K27" s="44"/>
      <c r="L27" s="156"/>
    </row>
    <row r="28" spans="2:12" x14ac:dyDescent="0.25">
      <c r="B28" s="157"/>
      <c r="C28" s="44"/>
      <c r="D28" s="44" t="str">
        <f>FeeConstruction!D14</f>
        <v>Conn. offer service - basic</v>
      </c>
      <c r="E28" s="44"/>
      <c r="F28" s="44" t="str">
        <f>ServiceProjections!G14</f>
        <v>/ application</v>
      </c>
      <c r="G28" s="47">
        <f>FeeConstruction!L14</f>
        <v>25.581893865628043</v>
      </c>
      <c r="H28" s="44"/>
      <c r="I28" s="46" t="str">
        <f t="shared" ref="I28:I29" si="2">F28</f>
        <v>/ application</v>
      </c>
      <c r="J28" s="48" t="str">
        <f>FeeConstruction!H14</f>
        <v>n.a</v>
      </c>
      <c r="K28" s="44"/>
      <c r="L28" s="156"/>
    </row>
    <row r="29" spans="2:12" x14ac:dyDescent="0.25">
      <c r="B29" s="157"/>
      <c r="C29" s="44"/>
      <c r="D29" s="44" t="str">
        <f>FeeConstruction!D15</f>
        <v>Conn. offer service - standard</v>
      </c>
      <c r="E29" s="44"/>
      <c r="F29" s="44" t="str">
        <f>ServiceProjections!G15</f>
        <v>/ hour</v>
      </c>
      <c r="G29" s="47">
        <f>FeeConstruction!L15</f>
        <v>133.35</v>
      </c>
      <c r="H29" s="44"/>
      <c r="I29" s="46" t="str">
        <f t="shared" si="2"/>
        <v>/ hour</v>
      </c>
      <c r="J29" s="48" t="str">
        <f>FeeConstruction!H15</f>
        <v>n.a</v>
      </c>
      <c r="K29" s="44"/>
      <c r="L29" s="156"/>
    </row>
    <row r="30" spans="2:12" x14ac:dyDescent="0.25">
      <c r="B30" s="157"/>
      <c r="C30" s="44" t="str">
        <f>FeeConstruction!C16</f>
        <v>20 - Connection/relocation process facilitation</v>
      </c>
      <c r="D30" s="44"/>
      <c r="E30" s="44"/>
      <c r="F30" s="44"/>
      <c r="G30" s="44"/>
      <c r="H30" s="44"/>
      <c r="I30" s="46"/>
      <c r="J30" s="46"/>
      <c r="K30" s="44"/>
      <c r="L30" s="156"/>
    </row>
    <row r="31" spans="2:12" x14ac:dyDescent="0.25">
      <c r="B31" s="157"/>
      <c r="C31" s="44"/>
      <c r="D31" s="44" t="str">
        <f>FeeConstruction!D17</f>
        <v xml:space="preserve">Conn. / reloc. process facilitation   </v>
      </c>
      <c r="E31" s="44"/>
      <c r="F31" s="44" t="str">
        <f>ServiceProjections!G17</f>
        <v>/ hour</v>
      </c>
      <c r="G31" s="47">
        <f>FeeConstruction!L17</f>
        <v>133.35</v>
      </c>
      <c r="H31" s="44"/>
      <c r="I31" s="46" t="str">
        <f>F31</f>
        <v>/ hour</v>
      </c>
      <c r="J31" s="48" t="str">
        <f>FeeConstruction!H17</f>
        <v>n.a</v>
      </c>
      <c r="K31" s="44"/>
      <c r="L31" s="156"/>
    </row>
    <row r="32" spans="2:12" x14ac:dyDescent="0.25">
      <c r="B32" s="157"/>
      <c r="C32" s="44" t="str">
        <f>FeeConstruction!C18</f>
        <v>22 - Planning studies</v>
      </c>
      <c r="D32" s="44"/>
      <c r="E32" s="44"/>
      <c r="F32" s="44"/>
      <c r="G32" s="44"/>
      <c r="H32" s="44"/>
      <c r="I32" s="46"/>
      <c r="J32" s="46"/>
      <c r="K32" s="44"/>
      <c r="L32" s="156"/>
    </row>
    <row r="33" spans="2:12" x14ac:dyDescent="0.25">
      <c r="B33" s="157"/>
      <c r="C33" s="44"/>
      <c r="D33" s="44" t="str">
        <f>FeeConstruction!D19</f>
        <v>Connection planning studies</v>
      </c>
      <c r="E33" s="44"/>
      <c r="F33" s="44" t="str">
        <f>ServiceProjections!G19</f>
        <v>/ hour</v>
      </c>
      <c r="G33" s="47">
        <f>FeeConstruction!L19</f>
        <v>179.58204678741018</v>
      </c>
      <c r="H33" s="44"/>
      <c r="I33" s="46" t="str">
        <f t="shared" ref="I33" si="3">F33</f>
        <v>/ hour</v>
      </c>
      <c r="J33" s="48" t="str">
        <f>FeeConstruction!H19</f>
        <v>n.a</v>
      </c>
      <c r="K33" s="44"/>
      <c r="L33" s="156"/>
    </row>
    <row r="34" spans="2:12" x14ac:dyDescent="0.25">
      <c r="B34" s="157"/>
      <c r="C34" s="44" t="str">
        <f>FeeConstruction!C20</f>
        <v>23 - Services involved in obtaining deeds of agreement</v>
      </c>
      <c r="D34" s="44"/>
      <c r="E34" s="44"/>
      <c r="F34" s="44"/>
      <c r="G34" s="44"/>
      <c r="H34" s="44"/>
      <c r="I34" s="46"/>
      <c r="J34" s="46"/>
      <c r="K34" s="44"/>
      <c r="L34" s="156"/>
    </row>
    <row r="35" spans="2:12" x14ac:dyDescent="0.25">
      <c r="B35" s="157"/>
      <c r="C35" s="44"/>
      <c r="D35" s="44" t="str">
        <f>FeeConstruction!D21</f>
        <v>Deeds of agreement studies</v>
      </c>
      <c r="E35" s="44"/>
      <c r="F35" s="44" t="str">
        <f>ServiceProjections!G21</f>
        <v>/ hour</v>
      </c>
      <c r="G35" s="47">
        <f>FeeConstruction!L21</f>
        <v>179.58204678741018</v>
      </c>
      <c r="H35" s="44"/>
      <c r="I35" s="46" t="str">
        <f t="shared" ref="I35" si="4">F35</f>
        <v>/ hour</v>
      </c>
      <c r="J35" s="48" t="str">
        <f>FeeConstruction!H21</f>
        <v>n.a</v>
      </c>
      <c r="K35" s="44"/>
      <c r="L35" s="156"/>
    </row>
    <row r="36" spans="2:12" x14ac:dyDescent="0.25">
      <c r="B36" s="158"/>
      <c r="C36" s="162"/>
      <c r="D36" s="162"/>
      <c r="E36" s="162"/>
      <c r="F36" s="162"/>
      <c r="G36" s="162"/>
      <c r="H36" s="162"/>
      <c r="I36" s="162"/>
      <c r="J36" s="162"/>
      <c r="K36" s="162"/>
      <c r="L36" s="160"/>
    </row>
    <row r="38" spans="2:12" x14ac:dyDescent="0.25">
      <c r="B38" s="163" t="s">
        <v>78</v>
      </c>
      <c r="C38" s="163"/>
      <c r="D38" s="163"/>
      <c r="E38" s="163"/>
      <c r="F38" s="163"/>
      <c r="G38" s="163"/>
      <c r="H38" s="163"/>
      <c r="I38" s="163"/>
      <c r="J38" s="163"/>
      <c r="K38" s="163"/>
      <c r="L38" s="163"/>
    </row>
    <row r="39" spans="2:12" x14ac:dyDescent="0.25">
      <c r="B39" s="163"/>
      <c r="L39" s="163"/>
    </row>
    <row r="40" spans="2:12" x14ac:dyDescent="0.25">
      <c r="B40" s="163"/>
      <c r="C40" s="43" t="s">
        <v>79</v>
      </c>
      <c r="D40" s="43"/>
      <c r="E40" s="43"/>
      <c r="F40" s="43"/>
      <c r="G40" s="43"/>
      <c r="H40" s="43"/>
      <c r="I40" s="43"/>
      <c r="J40" s="43"/>
      <c r="K40" s="43"/>
      <c r="L40" s="163"/>
    </row>
    <row r="41" spans="2:12" x14ac:dyDescent="0.25">
      <c r="B41" s="163"/>
      <c r="C41" s="43"/>
      <c r="D41" s="57"/>
      <c r="E41" s="103" t="s">
        <v>106</v>
      </c>
      <c r="F41" s="57"/>
      <c r="G41" s="51" t="str">
        <f>GlobalInputs!G16</f>
        <v>2009/10</v>
      </c>
      <c r="H41" s="51" t="str">
        <f>GlobalInputs!H16</f>
        <v>2010/11</v>
      </c>
      <c r="I41" s="51" t="str">
        <f>GlobalInputs!I16</f>
        <v>2011/12</v>
      </c>
      <c r="J41" s="51" t="str">
        <f>GlobalInputs!J16</f>
        <v>2012/13</v>
      </c>
      <c r="K41" s="51" t="str">
        <f>GlobalInputs!K16</f>
        <v>2013/14</v>
      </c>
      <c r="L41" s="163"/>
    </row>
    <row r="42" spans="2:12" x14ac:dyDescent="0.25">
      <c r="B42" s="163"/>
      <c r="C42" s="43"/>
      <c r="D42" s="43"/>
      <c r="E42" s="43"/>
      <c r="F42" s="43"/>
      <c r="G42" s="42"/>
      <c r="H42" s="42"/>
      <c r="I42" s="42"/>
      <c r="J42" s="42"/>
      <c r="K42" s="42"/>
      <c r="L42" s="163"/>
    </row>
    <row r="43" spans="2:12" x14ac:dyDescent="0.25">
      <c r="B43" s="163"/>
      <c r="C43" s="43"/>
      <c r="D43" s="43" t="s">
        <v>13</v>
      </c>
      <c r="E43" s="43"/>
      <c r="F43" s="43" t="s">
        <v>41</v>
      </c>
      <c r="G43" s="58"/>
      <c r="H43" s="58"/>
      <c r="I43" s="58"/>
      <c r="J43" s="58"/>
      <c r="K43" s="58"/>
      <c r="L43" s="163"/>
    </row>
    <row r="44" spans="2:12" x14ac:dyDescent="0.25">
      <c r="B44" s="163"/>
      <c r="C44" s="43"/>
      <c r="D44" s="43"/>
      <c r="E44" s="43"/>
      <c r="F44" s="43"/>
      <c r="G44" s="43"/>
      <c r="H44" s="43"/>
      <c r="I44" s="43"/>
      <c r="J44" s="43"/>
      <c r="K44" s="43"/>
      <c r="L44" s="163"/>
    </row>
    <row r="45" spans="2:12" x14ac:dyDescent="0.25">
      <c r="B45" s="163"/>
      <c r="C45" s="43"/>
      <c r="D45" s="43" t="s">
        <v>80</v>
      </c>
      <c r="E45" s="43"/>
      <c r="F45" s="43" t="s">
        <v>41</v>
      </c>
      <c r="G45" s="58"/>
      <c r="H45" s="58"/>
      <c r="I45" s="58"/>
      <c r="J45" s="58"/>
      <c r="K45" s="58"/>
      <c r="L45" s="163"/>
    </row>
    <row r="46" spans="2:12" x14ac:dyDescent="0.25">
      <c r="B46" s="163"/>
      <c r="C46" s="43"/>
      <c r="D46" s="43" t="s">
        <v>81</v>
      </c>
      <c r="E46" s="43"/>
      <c r="F46" s="43"/>
      <c r="G46" s="58"/>
      <c r="H46" s="58"/>
      <c r="I46" s="58"/>
      <c r="J46" s="58"/>
      <c r="K46" s="58"/>
      <c r="L46" s="163"/>
    </row>
    <row r="47" spans="2:12" x14ac:dyDescent="0.25">
      <c r="B47" s="163"/>
      <c r="C47" s="43"/>
      <c r="D47" s="43"/>
      <c r="E47" s="43"/>
      <c r="F47" s="43" t="s">
        <v>41</v>
      </c>
      <c r="G47" s="59">
        <f>SUM(G45:G46)</f>
        <v>0</v>
      </c>
      <c r="H47" s="59">
        <f t="shared" ref="H47:K47" si="5">SUM(H45:H46)</f>
        <v>0</v>
      </c>
      <c r="I47" s="59">
        <f t="shared" si="5"/>
        <v>0</v>
      </c>
      <c r="J47" s="59">
        <f t="shared" si="5"/>
        <v>0</v>
      </c>
      <c r="K47" s="59">
        <f t="shared" si="5"/>
        <v>0</v>
      </c>
      <c r="L47" s="163"/>
    </row>
    <row r="48" spans="2:12" x14ac:dyDescent="0.25">
      <c r="B48" s="163"/>
      <c r="L48" s="163"/>
    </row>
    <row r="49" spans="2:12" x14ac:dyDescent="0.25">
      <c r="B49" s="163"/>
      <c r="C49" t="s">
        <v>82</v>
      </c>
      <c r="L49" s="163"/>
    </row>
    <row r="50" spans="2:12" x14ac:dyDescent="0.25">
      <c r="B50" s="163"/>
      <c r="D50" s="49"/>
      <c r="E50" s="104" t="s">
        <v>93</v>
      </c>
      <c r="F50" s="49"/>
      <c r="G50" s="50" t="str">
        <f>GlobalInputs!G17</f>
        <v>2014/15</v>
      </c>
      <c r="H50" s="50" t="str">
        <f>GlobalInputs!H17</f>
        <v>2015/16</v>
      </c>
      <c r="I50" s="50" t="str">
        <f>GlobalInputs!I17</f>
        <v>2016/17</v>
      </c>
      <c r="J50" s="50" t="str">
        <f>GlobalInputs!J17</f>
        <v>2017/18</v>
      </c>
      <c r="K50" s="50" t="str">
        <f>GlobalInputs!K17</f>
        <v>2018/19</v>
      </c>
      <c r="L50" s="163"/>
    </row>
    <row r="51" spans="2:12" x14ac:dyDescent="0.25">
      <c r="B51" s="163"/>
      <c r="G51" s="41"/>
      <c r="H51" s="41"/>
      <c r="I51" s="41"/>
      <c r="J51" s="41"/>
      <c r="K51" s="41"/>
      <c r="L51" s="163"/>
    </row>
    <row r="52" spans="2:12" x14ac:dyDescent="0.25">
      <c r="B52" s="163"/>
      <c r="D52" t="s">
        <v>13</v>
      </c>
      <c r="F52" t="s">
        <v>41</v>
      </c>
      <c r="G52" s="55">
        <f>SUM(FeeConstruction!U8:U21)</f>
        <v>1129576.0529848486</v>
      </c>
      <c r="H52" s="55">
        <f>SUM(FeeConstruction!V8:V21)</f>
        <v>1129576.0529848486</v>
      </c>
      <c r="I52" s="55">
        <f>SUM(FeeConstruction!W8:W21)</f>
        <v>2887926.8866284806</v>
      </c>
      <c r="J52" s="55">
        <f>SUM(FeeConstruction!X8:X21)</f>
        <v>1129576.0529848486</v>
      </c>
      <c r="K52" s="55">
        <f>SUM(FeeConstruction!Y8:Y21)</f>
        <v>1129576.0529848486</v>
      </c>
      <c r="L52" s="163"/>
    </row>
    <row r="53" spans="2:12" x14ac:dyDescent="0.25">
      <c r="B53" s="163"/>
      <c r="L53" s="163"/>
    </row>
    <row r="54" spans="2:12" x14ac:dyDescent="0.25">
      <c r="B54" s="163"/>
      <c r="D54" t="s">
        <v>80</v>
      </c>
      <c r="F54" t="s">
        <v>41</v>
      </c>
      <c r="G54" s="55">
        <f>SUM(FeeConstruction!AB8:AB21)</f>
        <v>810766.39529698167</v>
      </c>
      <c r="H54" s="55">
        <f>SUM(FeeConstruction!AC8:AC21)</f>
        <v>810766.39529698167</v>
      </c>
      <c r="I54" s="55">
        <f>SUM(FeeConstruction!AD8:AD21)</f>
        <v>2072841.0885783834</v>
      </c>
      <c r="J54" s="55">
        <f>SUM(FeeConstruction!AE8:AE21)</f>
        <v>810766.39529698167</v>
      </c>
      <c r="K54" s="55">
        <f>SUM(FeeConstruction!AF8:AF21)</f>
        <v>810766.39529698167</v>
      </c>
      <c r="L54" s="163"/>
    </row>
    <row r="55" spans="2:12" x14ac:dyDescent="0.25">
      <c r="B55" s="163"/>
      <c r="D55" t="s">
        <v>81</v>
      </c>
      <c r="G55" s="55">
        <f>SUM(FeeConstruction!AI8:AI21)</f>
        <v>294412.70383408567</v>
      </c>
      <c r="H55" s="55">
        <f>SUM(FeeConstruction!AJ8:AJ21)</f>
        <v>294412.70383408567</v>
      </c>
      <c r="I55" s="55">
        <f>SUM(FeeConstruction!AK8:AK21)</f>
        <v>752712.75349969952</v>
      </c>
      <c r="J55" s="55">
        <f>SUM(FeeConstruction!AL8:AL21)</f>
        <v>294412.70383408567</v>
      </c>
      <c r="K55" s="55">
        <f>SUM(FeeConstruction!AM8:AM21)</f>
        <v>294412.70383408567</v>
      </c>
      <c r="L55" s="163"/>
    </row>
    <row r="56" spans="2:12" x14ac:dyDescent="0.25">
      <c r="B56" s="163"/>
      <c r="D56" t="s">
        <v>156</v>
      </c>
      <c r="G56" s="55">
        <f>FeeConstruction!AP22</f>
        <v>24396.953853781484</v>
      </c>
      <c r="H56" s="55">
        <f>FeeConstruction!AQ22</f>
        <v>24396.953853781484</v>
      </c>
      <c r="I56" s="55">
        <f>FeeConstruction!AR22</f>
        <v>62373.044550398125</v>
      </c>
      <c r="J56" s="55">
        <f>FeeConstruction!AS22</f>
        <v>24396.953853781484</v>
      </c>
      <c r="K56" s="55">
        <f>FeeConstruction!AT22</f>
        <v>24396.953853781484</v>
      </c>
      <c r="L56" s="163"/>
    </row>
    <row r="57" spans="2:12" x14ac:dyDescent="0.25">
      <c r="B57" s="163"/>
      <c r="F57" t="s">
        <v>41</v>
      </c>
      <c r="G57" s="56">
        <f>SUM(G54:G56)</f>
        <v>1129576.0529848489</v>
      </c>
      <c r="H57" s="56">
        <f t="shared" ref="H57:K57" si="6">SUM(H54:H56)</f>
        <v>1129576.0529848489</v>
      </c>
      <c r="I57" s="56">
        <f t="shared" si="6"/>
        <v>2887926.8866284811</v>
      </c>
      <c r="J57" s="56">
        <f t="shared" si="6"/>
        <v>1129576.0529848489</v>
      </c>
      <c r="K57" s="56">
        <f t="shared" si="6"/>
        <v>1129576.0529848489</v>
      </c>
      <c r="L57" s="163"/>
    </row>
    <row r="58" spans="2:12" x14ac:dyDescent="0.25">
      <c r="B58" s="163"/>
      <c r="C58" s="163"/>
      <c r="D58" s="163"/>
      <c r="E58" s="163"/>
      <c r="F58" s="163"/>
      <c r="G58" s="163"/>
      <c r="H58" s="163"/>
      <c r="I58" s="163"/>
      <c r="J58" s="163"/>
      <c r="K58" s="163"/>
      <c r="L58" s="163"/>
    </row>
  </sheetData>
  <mergeCells count="9">
    <mergeCell ref="C15:K15"/>
    <mergeCell ref="C6:K6"/>
    <mergeCell ref="F19:G19"/>
    <mergeCell ref="I19:J19"/>
    <mergeCell ref="C7:K7"/>
    <mergeCell ref="C8:K8"/>
    <mergeCell ref="C9:K9"/>
    <mergeCell ref="C10:K10"/>
    <mergeCell ref="C11:K11"/>
  </mergeCells>
  <pageMargins left="0.39370078740157483" right="0.39370078740157483" top="0.39370078740157483" bottom="0.39370078740157483" header="0.19685039370078741" footer="0.19685039370078741"/>
  <pageSetup paperSize="9" scale="40" orientation="portrait" r:id="rId1"/>
  <headerFooter>
    <oddFooter>&amp;C&amp;F&amp;R&amp;A</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9" tint="-0.249977111117893"/>
  </sheetPr>
  <dimension ref="A1:E3"/>
  <sheetViews>
    <sheetView workbookViewId="0"/>
  </sheetViews>
  <sheetFormatPr defaultColWidth="0" defaultRowHeight="15" customHeight="1" zeroHeight="1" x14ac:dyDescent="0.25"/>
  <cols>
    <col min="1" max="1" width="2.42578125" customWidth="1"/>
    <col min="2" max="5" width="9.140625" customWidth="1"/>
    <col min="6" max="16384" width="9.140625" hidden="1"/>
  </cols>
  <sheetData>
    <row r="1" spans="2:2" x14ac:dyDescent="0.25"/>
    <row r="2" spans="2:2" x14ac:dyDescent="0.25">
      <c r="B2" s="1" t="s">
        <v>12</v>
      </c>
    </row>
    <row r="3" spans="2:2" x14ac:dyDescent="0.25"/>
  </sheetData>
  <pageMargins left="0.70866141732283472" right="0.70866141732283472" top="0.74803149606299213" bottom="0.74803149606299213" header="0.31496062992125984" footer="0.31496062992125984"/>
  <pageSetup paperSize="9" orientation="portrait"/>
  <headerFooter>
    <oddFooter>&amp;C&amp;F&amp;R&amp;A</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9" tint="0.59999389629810485"/>
  </sheetPr>
  <dimension ref="A1:M34"/>
  <sheetViews>
    <sheetView zoomScale="90" zoomScaleNormal="90" zoomScalePageLayoutView="125" workbookViewId="0">
      <selection activeCell="B2" sqref="B2"/>
    </sheetView>
  </sheetViews>
  <sheetFormatPr defaultColWidth="10.85546875" defaultRowHeight="12.95" customHeight="1" x14ac:dyDescent="0.2"/>
  <cols>
    <col min="1" max="4" width="2.28515625" style="84" customWidth="1"/>
    <col min="5" max="5" width="39.28515625" style="84" customWidth="1"/>
    <col min="6" max="11" width="10.85546875" style="84"/>
    <col min="12" max="12" width="2.7109375" style="84" customWidth="1"/>
    <col min="13" max="13" width="45.85546875" style="84" customWidth="1"/>
    <col min="14" max="16384" width="10.85546875" style="84"/>
  </cols>
  <sheetData>
    <row r="1" spans="1:13" ht="12.95" customHeight="1" x14ac:dyDescent="0.2">
      <c r="A1" s="84" t="s">
        <v>15</v>
      </c>
    </row>
    <row r="2" spans="1:13" ht="18" customHeight="1" x14ac:dyDescent="0.25">
      <c r="A2" s="96" t="s">
        <v>16</v>
      </c>
      <c r="F2" s="85" t="str">
        <f>IF(ROUND($E$6,6)=0,"ok","Problem - review CheckSheet")</f>
        <v>ok</v>
      </c>
    </row>
    <row r="3" spans="1:13" ht="12.95" customHeight="1" x14ac:dyDescent="0.2">
      <c r="A3" s="84" t="str">
        <f>G13</f>
        <v>Connection related fees</v>
      </c>
      <c r="F3" s="85"/>
    </row>
    <row r="5" spans="1:13" ht="12.95" customHeight="1" x14ac:dyDescent="0.2">
      <c r="B5" s="84" t="s">
        <v>20</v>
      </c>
    </row>
    <row r="6" spans="1:13" ht="12.95" customHeight="1" x14ac:dyDescent="0.2">
      <c r="C6" s="84" t="s">
        <v>18</v>
      </c>
      <c r="G6" s="86" t="s">
        <v>19</v>
      </c>
      <c r="H6" s="87"/>
      <c r="I6" s="87"/>
      <c r="J6" s="87"/>
      <c r="M6" s="88" t="s">
        <v>39</v>
      </c>
    </row>
    <row r="7" spans="1:13" ht="12.95" customHeight="1" x14ac:dyDescent="0.2">
      <c r="C7" s="84" t="s">
        <v>115</v>
      </c>
      <c r="G7" s="132" t="s">
        <v>108</v>
      </c>
      <c r="H7" s="132"/>
      <c r="I7" s="132"/>
      <c r="J7" s="132"/>
      <c r="K7" s="132"/>
    </row>
    <row r="8" spans="1:13" ht="12.95" customHeight="1" x14ac:dyDescent="0.2">
      <c r="G8" s="132" t="s">
        <v>120</v>
      </c>
      <c r="H8" s="132"/>
      <c r="I8" s="132"/>
      <c r="J8" s="132"/>
      <c r="K8" s="132"/>
    </row>
    <row r="9" spans="1:13" ht="12.95" customHeight="1" x14ac:dyDescent="0.2">
      <c r="G9" s="132" t="s">
        <v>109</v>
      </c>
      <c r="H9" s="132"/>
      <c r="I9" s="132"/>
      <c r="J9" s="132"/>
      <c r="K9" s="132"/>
    </row>
    <row r="10" spans="1:13" ht="12.95" customHeight="1" x14ac:dyDescent="0.2">
      <c r="G10" s="132" t="s">
        <v>110</v>
      </c>
      <c r="H10" s="132"/>
      <c r="I10" s="132"/>
      <c r="J10" s="132"/>
      <c r="K10" s="132"/>
    </row>
    <row r="11" spans="1:13" ht="12.95" customHeight="1" x14ac:dyDescent="0.2">
      <c r="G11" s="132" t="s">
        <v>111</v>
      </c>
      <c r="H11" s="132"/>
      <c r="I11" s="132"/>
      <c r="J11" s="132"/>
      <c r="K11" s="132"/>
    </row>
    <row r="12" spans="1:13" ht="15" customHeight="1" x14ac:dyDescent="0.2">
      <c r="G12" s="132" t="s">
        <v>140</v>
      </c>
      <c r="H12" s="132"/>
      <c r="I12" s="132"/>
      <c r="J12" s="132"/>
      <c r="K12" s="132"/>
    </row>
    <row r="13" spans="1:13" ht="14.1" customHeight="1" x14ac:dyDescent="0.2">
      <c r="C13" s="84" t="s">
        <v>112</v>
      </c>
      <c r="G13" s="132" t="s">
        <v>113</v>
      </c>
      <c r="H13" s="132"/>
      <c r="I13" s="132"/>
      <c r="J13" s="132"/>
      <c r="K13" s="132"/>
    </row>
    <row r="15" spans="1:13" ht="12.95" customHeight="1" x14ac:dyDescent="0.2">
      <c r="B15" s="84" t="s">
        <v>21</v>
      </c>
    </row>
    <row r="16" spans="1:13" ht="12.95" customHeight="1" x14ac:dyDescent="0.2">
      <c r="C16" s="84" t="s">
        <v>22</v>
      </c>
      <c r="G16" s="89" t="s">
        <v>2</v>
      </c>
      <c r="H16" s="89" t="s">
        <v>3</v>
      </c>
      <c r="I16" s="89" t="s">
        <v>4</v>
      </c>
      <c r="J16" s="89" t="s">
        <v>5</v>
      </c>
      <c r="K16" s="89" t="s">
        <v>6</v>
      </c>
    </row>
    <row r="17" spans="2:13" ht="12.95" customHeight="1" x14ac:dyDescent="0.2">
      <c r="C17" s="84" t="s">
        <v>23</v>
      </c>
      <c r="G17" s="89" t="s">
        <v>7</v>
      </c>
      <c r="H17" s="89" t="s">
        <v>8</v>
      </c>
      <c r="I17" s="89" t="s">
        <v>9</v>
      </c>
      <c r="J17" s="89" t="s">
        <v>10</v>
      </c>
      <c r="K17" s="89" t="s">
        <v>11</v>
      </c>
    </row>
    <row r="19" spans="2:13" ht="12.95" customHeight="1" x14ac:dyDescent="0.2">
      <c r="B19" s="84" t="s">
        <v>24</v>
      </c>
    </row>
    <row r="20" spans="2:13" ht="12.95" customHeight="1" x14ac:dyDescent="0.2">
      <c r="C20" s="84" t="s">
        <v>25</v>
      </c>
      <c r="G20" s="90">
        <v>2.5000000000000001E-2</v>
      </c>
      <c r="M20" s="91"/>
    </row>
    <row r="22" spans="2:13" ht="12.95" customHeight="1" x14ac:dyDescent="0.2">
      <c r="B22" s="84" t="s">
        <v>26</v>
      </c>
    </row>
    <row r="23" spans="2:13" ht="12.95" customHeight="1" x14ac:dyDescent="0.2">
      <c r="B23" s="76" t="s">
        <v>27</v>
      </c>
      <c r="C23" s="77"/>
      <c r="D23" s="77"/>
      <c r="E23" s="77"/>
      <c r="F23" s="77"/>
      <c r="G23" s="97" t="s">
        <v>89</v>
      </c>
      <c r="H23" s="97" t="s">
        <v>90</v>
      </c>
      <c r="I23" s="97" t="s">
        <v>91</v>
      </c>
      <c r="J23" s="98" t="s">
        <v>92</v>
      </c>
      <c r="M23" s="129" t="s">
        <v>157</v>
      </c>
    </row>
    <row r="24" spans="2:13" ht="12.95" customHeight="1" x14ac:dyDescent="0.2">
      <c r="B24" s="78"/>
      <c r="C24" s="79"/>
      <c r="D24" s="79"/>
      <c r="E24" s="79" t="s">
        <v>93</v>
      </c>
      <c r="F24" s="79"/>
      <c r="G24" s="79" t="s">
        <v>94</v>
      </c>
      <c r="H24" s="79" t="s">
        <v>94</v>
      </c>
      <c r="I24" s="79" t="s">
        <v>95</v>
      </c>
      <c r="J24" s="80" t="s">
        <v>96</v>
      </c>
      <c r="M24" s="130"/>
    </row>
    <row r="25" spans="2:13" ht="12.95" customHeight="1" x14ac:dyDescent="0.2">
      <c r="B25" s="78"/>
      <c r="C25" s="81" t="s">
        <v>28</v>
      </c>
      <c r="D25" s="81"/>
      <c r="E25" s="81" t="s">
        <v>29</v>
      </c>
      <c r="F25" s="81" t="s">
        <v>30</v>
      </c>
      <c r="G25" s="92">
        <f>[1]Calculations!G29</f>
        <v>73.447575462512177</v>
      </c>
      <c r="H25" s="92">
        <f>[1]Calculations!H29</f>
        <v>26.67</v>
      </c>
      <c r="I25" s="92">
        <f>[1]Calculations!I29</f>
        <v>2.21</v>
      </c>
      <c r="J25" s="93">
        <f>SUM(G25:I25)</f>
        <v>102.32757546251217</v>
      </c>
      <c r="M25" s="130"/>
    </row>
    <row r="26" spans="2:13" ht="12.95" customHeight="1" x14ac:dyDescent="0.2">
      <c r="B26" s="78"/>
      <c r="C26" s="81" t="s">
        <v>31</v>
      </c>
      <c r="D26" s="81"/>
      <c r="E26" s="81" t="s">
        <v>32</v>
      </c>
      <c r="F26" s="81"/>
      <c r="G26" s="92">
        <f>[1]Calculations!G30</f>
        <v>95.71</v>
      </c>
      <c r="H26" s="92">
        <f>[1]Calculations!H30</f>
        <v>34.760000000000005</v>
      </c>
      <c r="I26" s="92">
        <f>[1]Calculations!I30</f>
        <v>2.88</v>
      </c>
      <c r="J26" s="93">
        <f t="shared" ref="J26:J29" si="0">SUM(G26:I26)</f>
        <v>133.35</v>
      </c>
      <c r="M26" s="130"/>
    </row>
    <row r="27" spans="2:13" ht="12.95" customHeight="1" x14ac:dyDescent="0.2">
      <c r="B27" s="78"/>
      <c r="C27" s="81" t="s">
        <v>33</v>
      </c>
      <c r="D27" s="81"/>
      <c r="E27" s="81" t="s">
        <v>34</v>
      </c>
      <c r="F27" s="81"/>
      <c r="G27" s="92">
        <f>[1]Calculations!G31</f>
        <v>114.66</v>
      </c>
      <c r="H27" s="92">
        <f>[1]Calculations!H31</f>
        <v>41.64168322187129</v>
      </c>
      <c r="I27" s="92">
        <f>[1]Calculations!I31</f>
        <v>3.4503635655389178</v>
      </c>
      <c r="J27" s="93">
        <f t="shared" si="0"/>
        <v>159.75204678741019</v>
      </c>
      <c r="M27" s="130"/>
    </row>
    <row r="28" spans="2:13" ht="12.95" customHeight="1" x14ac:dyDescent="0.2">
      <c r="B28" s="78"/>
      <c r="C28" s="81" t="s">
        <v>35</v>
      </c>
      <c r="D28" s="81"/>
      <c r="E28" s="81" t="s">
        <v>36</v>
      </c>
      <c r="F28" s="81"/>
      <c r="G28" s="92">
        <f>[1]Calculations!G32</f>
        <v>128.88999999999999</v>
      </c>
      <c r="H28" s="92">
        <f>[1]Calculations!H32</f>
        <v>46.811683221871284</v>
      </c>
      <c r="I28" s="92">
        <f>[1]Calculations!I32</f>
        <v>3.8803635655389179</v>
      </c>
      <c r="J28" s="93">
        <f t="shared" si="0"/>
        <v>179.58204678741018</v>
      </c>
      <c r="M28" s="130"/>
    </row>
    <row r="29" spans="2:13" ht="12.95" customHeight="1" x14ac:dyDescent="0.2">
      <c r="B29" s="78"/>
      <c r="C29" s="81" t="s">
        <v>37</v>
      </c>
      <c r="D29" s="81"/>
      <c r="E29" s="81" t="s">
        <v>38</v>
      </c>
      <c r="F29" s="81"/>
      <c r="G29" s="92">
        <f>[1]Calculations!G33</f>
        <v>87.320000000000007</v>
      </c>
      <c r="H29" s="92">
        <f>[1]Calculations!H33</f>
        <v>31.711683221871283</v>
      </c>
      <c r="I29" s="92">
        <f>[1]Calculations!I33</f>
        <v>2.6303635655389179</v>
      </c>
      <c r="J29" s="93">
        <f t="shared" si="0"/>
        <v>121.6620467874102</v>
      </c>
      <c r="M29" s="130"/>
    </row>
    <row r="30" spans="2:13" ht="12.95" customHeight="1" x14ac:dyDescent="0.2">
      <c r="B30" s="78"/>
      <c r="C30" s="81" t="s">
        <v>14</v>
      </c>
      <c r="D30" s="81"/>
      <c r="E30" s="81" t="s">
        <v>14</v>
      </c>
      <c r="F30" s="81"/>
      <c r="G30" s="92">
        <v>0</v>
      </c>
      <c r="H30" s="92">
        <v>0</v>
      </c>
      <c r="I30" s="92">
        <v>0</v>
      </c>
      <c r="J30" s="93">
        <v>0</v>
      </c>
      <c r="M30" s="130"/>
    </row>
    <row r="31" spans="2:13" ht="12.95" customHeight="1" x14ac:dyDescent="0.2">
      <c r="B31" s="78"/>
      <c r="C31" s="81" t="s">
        <v>14</v>
      </c>
      <c r="D31" s="81"/>
      <c r="E31" s="81" t="s">
        <v>14</v>
      </c>
      <c r="F31" s="81"/>
      <c r="G31" s="92">
        <v>0</v>
      </c>
      <c r="H31" s="92">
        <v>0</v>
      </c>
      <c r="I31" s="92">
        <v>0</v>
      </c>
      <c r="J31" s="93">
        <v>0</v>
      </c>
      <c r="M31" s="130"/>
    </row>
    <row r="32" spans="2:13" ht="12.95" customHeight="1" x14ac:dyDescent="0.2">
      <c r="B32" s="78"/>
      <c r="C32" s="81" t="s">
        <v>14</v>
      </c>
      <c r="D32" s="81"/>
      <c r="E32" s="81" t="s">
        <v>14</v>
      </c>
      <c r="F32" s="81"/>
      <c r="G32" s="92">
        <v>0</v>
      </c>
      <c r="H32" s="92">
        <v>0</v>
      </c>
      <c r="I32" s="92">
        <v>0</v>
      </c>
      <c r="J32" s="93">
        <v>0</v>
      </c>
      <c r="M32" s="130"/>
    </row>
    <row r="33" spans="2:13" ht="12.95" customHeight="1" x14ac:dyDescent="0.2">
      <c r="B33" s="78"/>
      <c r="C33" s="81" t="s">
        <v>14</v>
      </c>
      <c r="D33" s="81"/>
      <c r="E33" s="81" t="s">
        <v>14</v>
      </c>
      <c r="F33" s="81"/>
      <c r="G33" s="92">
        <v>0</v>
      </c>
      <c r="H33" s="92">
        <v>0</v>
      </c>
      <c r="I33" s="92">
        <v>0</v>
      </c>
      <c r="J33" s="93">
        <v>0</v>
      </c>
      <c r="M33" s="130"/>
    </row>
    <row r="34" spans="2:13" ht="61.5" customHeight="1" x14ac:dyDescent="0.2">
      <c r="B34" s="82"/>
      <c r="C34" s="83" t="s">
        <v>14</v>
      </c>
      <c r="D34" s="83"/>
      <c r="E34" s="83" t="s">
        <v>14</v>
      </c>
      <c r="F34" s="83"/>
      <c r="G34" s="94">
        <v>0</v>
      </c>
      <c r="H34" s="94">
        <v>0</v>
      </c>
      <c r="I34" s="94">
        <v>0</v>
      </c>
      <c r="J34" s="95">
        <v>0</v>
      </c>
      <c r="M34" s="131"/>
    </row>
  </sheetData>
  <mergeCells count="8">
    <mergeCell ref="M23:M34"/>
    <mergeCell ref="G7:K7"/>
    <mergeCell ref="G9:K9"/>
    <mergeCell ref="G10:K10"/>
    <mergeCell ref="G11:K11"/>
    <mergeCell ref="G12:K12"/>
    <mergeCell ref="G13:K13"/>
    <mergeCell ref="G8:K8"/>
  </mergeCell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9" tint="0.59999389629810485"/>
  </sheetPr>
  <dimension ref="A1:F43"/>
  <sheetViews>
    <sheetView topLeftCell="A2" zoomScale="90" zoomScaleNormal="90" zoomScalePageLayoutView="125" workbookViewId="0">
      <selection activeCell="A2" sqref="A1:XFD1048576"/>
    </sheetView>
  </sheetViews>
  <sheetFormatPr defaultColWidth="9.140625" defaultRowHeight="14.25" x14ac:dyDescent="0.2"/>
  <cols>
    <col min="1" max="1" width="2.28515625" style="84" customWidth="1"/>
    <col min="2" max="2" width="2.28515625" style="145" customWidth="1"/>
    <col min="3" max="3" width="26.42578125" style="145" customWidth="1"/>
    <col min="4" max="4" width="39.140625" style="145" customWidth="1"/>
    <col min="5" max="5" width="59.28515625" style="145" customWidth="1"/>
    <col min="6" max="6" width="9.140625" style="145" customWidth="1"/>
    <col min="7" max="7" width="9.140625" style="84" customWidth="1"/>
    <col min="8" max="16384" width="9.140625" style="84"/>
  </cols>
  <sheetData>
    <row r="1" spans="1:6" x14ac:dyDescent="0.2">
      <c r="A1" s="84" t="str">
        <f>GlobalInputs!A1</f>
        <v>Ancillary Network Services Pricing Model</v>
      </c>
    </row>
    <row r="2" spans="1:6" ht="15.75" x14ac:dyDescent="0.25">
      <c r="A2" s="146" t="s">
        <v>53</v>
      </c>
      <c r="B2" s="84"/>
      <c r="C2" s="84"/>
      <c r="D2" s="60" t="str">
        <f>IF(ROUND($E$5,6)=0,"ok","Problem - review CheckSheet")</f>
        <v>ok</v>
      </c>
      <c r="E2" s="84"/>
      <c r="F2" s="84"/>
    </row>
    <row r="3" spans="1:6" x14ac:dyDescent="0.2">
      <c r="A3" s="84" t="str">
        <f>GlobalInputs!G13</f>
        <v>Connection related fees</v>
      </c>
      <c r="B3" s="84"/>
      <c r="C3" s="84"/>
      <c r="D3" s="60"/>
      <c r="E3" s="84"/>
      <c r="F3" s="84"/>
    </row>
    <row r="5" spans="1:6" x14ac:dyDescent="0.2">
      <c r="B5" s="84" t="s">
        <v>115</v>
      </c>
      <c r="D5" s="145" t="str">
        <f>GlobalInputs!G7</f>
        <v>13 - Customer interface coordination for contestable works</v>
      </c>
    </row>
    <row r="6" spans="1:6" x14ac:dyDescent="0.2">
      <c r="B6" s="84"/>
      <c r="D6" s="145" t="str">
        <f>GlobalInputs!G8</f>
        <v>14 - Preliminary enquiry service</v>
      </c>
    </row>
    <row r="7" spans="1:6" x14ac:dyDescent="0.2">
      <c r="B7" s="84"/>
      <c r="D7" s="145" t="str">
        <f>GlobalInputs!G9</f>
        <v>15 - Connection offer service (basic or standard)</v>
      </c>
    </row>
    <row r="8" spans="1:6" x14ac:dyDescent="0.2">
      <c r="B8" s="84"/>
      <c r="D8" s="145" t="str">
        <f>GlobalInputs!G10</f>
        <v>20 - Connection/relocation process facilitation</v>
      </c>
    </row>
    <row r="9" spans="1:6" x14ac:dyDescent="0.2">
      <c r="B9" s="84"/>
      <c r="D9" s="145" t="str">
        <f>GlobalInputs!G11</f>
        <v>22 - Planning studies</v>
      </c>
    </row>
    <row r="10" spans="1:6" x14ac:dyDescent="0.2">
      <c r="B10" s="84"/>
      <c r="D10" s="145" t="str">
        <f>GlobalInputs!G12</f>
        <v>23 - Services involved in obtaining deeds of agreement</v>
      </c>
    </row>
    <row r="11" spans="1:6" x14ac:dyDescent="0.2">
      <c r="B11" s="147"/>
    </row>
    <row r="12" spans="1:6" x14ac:dyDescent="0.2">
      <c r="B12" s="147" t="s">
        <v>53</v>
      </c>
    </row>
    <row r="13" spans="1:6" ht="153.75" customHeight="1" x14ac:dyDescent="0.2">
      <c r="B13" s="147"/>
      <c r="C13" s="148" t="s">
        <v>147</v>
      </c>
      <c r="D13" s="148"/>
      <c r="E13" s="148"/>
    </row>
    <row r="14" spans="1:6" ht="63.75" customHeight="1" x14ac:dyDescent="0.2">
      <c r="B14" s="147"/>
      <c r="C14" s="148" t="s">
        <v>148</v>
      </c>
      <c r="D14" s="148"/>
      <c r="E14" s="148"/>
    </row>
    <row r="15" spans="1:6" ht="229.5" customHeight="1" x14ac:dyDescent="0.2">
      <c r="B15" s="147"/>
      <c r="C15" s="148" t="s">
        <v>149</v>
      </c>
      <c r="D15" s="148"/>
      <c r="E15" s="148"/>
    </row>
    <row r="16" spans="1:6" ht="210.75" customHeight="1" x14ac:dyDescent="0.2">
      <c r="B16" s="147"/>
      <c r="C16" s="148" t="s">
        <v>150</v>
      </c>
      <c r="D16" s="148"/>
      <c r="E16" s="148"/>
    </row>
    <row r="17" spans="2:5" ht="48" customHeight="1" x14ac:dyDescent="0.2">
      <c r="B17" s="147"/>
      <c r="C17" s="148" t="s">
        <v>151</v>
      </c>
      <c r="D17" s="148"/>
      <c r="E17" s="148"/>
    </row>
    <row r="18" spans="2:5" ht="151.5" customHeight="1" x14ac:dyDescent="0.2">
      <c r="B18" s="147"/>
      <c r="C18" s="148" t="s">
        <v>152</v>
      </c>
      <c r="D18" s="148"/>
      <c r="E18" s="148"/>
    </row>
    <row r="19" spans="2:5" x14ac:dyDescent="0.2">
      <c r="B19" s="147"/>
    </row>
    <row r="20" spans="2:5" x14ac:dyDescent="0.2">
      <c r="B20" s="147" t="s">
        <v>1</v>
      </c>
    </row>
    <row r="21" spans="2:5" ht="120.95" customHeight="1" x14ac:dyDescent="0.2">
      <c r="B21" s="147"/>
      <c r="C21" s="148" t="s">
        <v>58</v>
      </c>
      <c r="D21" s="148"/>
      <c r="E21" s="148"/>
    </row>
    <row r="22" spans="2:5" x14ac:dyDescent="0.2">
      <c r="B22" s="147"/>
    </row>
    <row r="23" spans="2:5" x14ac:dyDescent="0.2">
      <c r="B23" s="145" t="s">
        <v>54</v>
      </c>
    </row>
    <row r="24" spans="2:5" x14ac:dyDescent="0.2">
      <c r="C24" s="149" t="s">
        <v>55</v>
      </c>
      <c r="D24" s="149" t="s">
        <v>56</v>
      </c>
      <c r="E24" s="149"/>
    </row>
    <row r="26" spans="2:5" ht="14.1" customHeight="1" x14ac:dyDescent="0.2">
      <c r="C26" s="150" t="s">
        <v>121</v>
      </c>
      <c r="D26" s="148" t="s">
        <v>123</v>
      </c>
      <c r="E26" s="148"/>
    </row>
    <row r="27" spans="2:5" x14ac:dyDescent="0.2">
      <c r="C27" s="151"/>
      <c r="D27" s="148"/>
      <c r="E27" s="148"/>
    </row>
    <row r="28" spans="2:5" ht="14.1" customHeight="1" x14ac:dyDescent="0.2">
      <c r="C28" s="150" t="s">
        <v>122</v>
      </c>
      <c r="D28" s="148" t="s">
        <v>124</v>
      </c>
      <c r="E28" s="148"/>
    </row>
    <row r="29" spans="2:5" x14ac:dyDescent="0.2">
      <c r="C29" s="152"/>
      <c r="D29" s="148"/>
      <c r="E29" s="148"/>
    </row>
    <row r="30" spans="2:5" ht="14.1" customHeight="1" x14ac:dyDescent="0.2">
      <c r="C30" s="150" t="s">
        <v>127</v>
      </c>
      <c r="D30" s="148" t="s">
        <v>125</v>
      </c>
      <c r="E30" s="148"/>
    </row>
    <row r="31" spans="2:5" x14ac:dyDescent="0.2">
      <c r="C31" s="151"/>
      <c r="D31" s="148"/>
      <c r="E31" s="148"/>
    </row>
    <row r="32" spans="2:5" ht="14.1" customHeight="1" x14ac:dyDescent="0.2">
      <c r="C32" s="150" t="s">
        <v>128</v>
      </c>
      <c r="D32" s="148" t="s">
        <v>126</v>
      </c>
      <c r="E32" s="148"/>
    </row>
    <row r="33" spans="3:5" x14ac:dyDescent="0.2">
      <c r="C33" s="151"/>
      <c r="D33" s="148"/>
      <c r="E33" s="148"/>
    </row>
    <row r="34" spans="3:5" ht="14.1" customHeight="1" x14ac:dyDescent="0.2">
      <c r="C34" s="150" t="s">
        <v>131</v>
      </c>
      <c r="D34" s="148" t="s">
        <v>129</v>
      </c>
      <c r="E34" s="148"/>
    </row>
    <row r="35" spans="3:5" x14ac:dyDescent="0.2">
      <c r="C35" s="151"/>
      <c r="D35" s="148"/>
      <c r="E35" s="148"/>
    </row>
    <row r="36" spans="3:5" ht="14.1" customHeight="1" x14ac:dyDescent="0.2">
      <c r="C36" s="150" t="s">
        <v>132</v>
      </c>
      <c r="D36" s="148" t="s">
        <v>130</v>
      </c>
      <c r="E36" s="148"/>
    </row>
    <row r="37" spans="3:5" x14ac:dyDescent="0.2">
      <c r="C37" s="151"/>
      <c r="D37" s="148"/>
      <c r="E37" s="148"/>
    </row>
    <row r="38" spans="3:5" ht="14.1" customHeight="1" x14ac:dyDescent="0.2">
      <c r="C38" s="150" t="s">
        <v>134</v>
      </c>
      <c r="D38" s="148" t="s">
        <v>133</v>
      </c>
      <c r="E38" s="148"/>
    </row>
    <row r="39" spans="3:5" x14ac:dyDescent="0.2">
      <c r="C39" s="151"/>
      <c r="D39" s="148"/>
      <c r="E39" s="148"/>
    </row>
    <row r="40" spans="3:5" ht="14.1" customHeight="1" x14ac:dyDescent="0.2">
      <c r="C40" s="150" t="s">
        <v>136</v>
      </c>
      <c r="D40" s="148" t="s">
        <v>135</v>
      </c>
      <c r="E40" s="148"/>
    </row>
    <row r="41" spans="3:5" x14ac:dyDescent="0.2">
      <c r="C41" s="151"/>
      <c r="D41" s="148"/>
      <c r="E41" s="148"/>
    </row>
    <row r="42" spans="3:5" ht="14.1" customHeight="1" x14ac:dyDescent="0.2">
      <c r="C42" s="150" t="s">
        <v>138</v>
      </c>
      <c r="D42" s="148" t="s">
        <v>137</v>
      </c>
      <c r="E42" s="148"/>
    </row>
    <row r="43" spans="3:5" x14ac:dyDescent="0.2">
      <c r="C43" s="151"/>
      <c r="D43" s="148"/>
      <c r="E43" s="148"/>
    </row>
  </sheetData>
  <mergeCells count="16">
    <mergeCell ref="C13:E13"/>
    <mergeCell ref="C21:E21"/>
    <mergeCell ref="D26:E27"/>
    <mergeCell ref="D28:E29"/>
    <mergeCell ref="D30:E31"/>
    <mergeCell ref="C14:E14"/>
    <mergeCell ref="C15:E15"/>
    <mergeCell ref="C16:E16"/>
    <mergeCell ref="C17:E17"/>
    <mergeCell ref="C18:E18"/>
    <mergeCell ref="D40:E41"/>
    <mergeCell ref="D42:E43"/>
    <mergeCell ref="D32:E33"/>
    <mergeCell ref="D34:E35"/>
    <mergeCell ref="D36:E37"/>
    <mergeCell ref="D38:E39"/>
  </mergeCell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9" tint="0.59999389629810485"/>
    <pageSetUpPr fitToPage="1"/>
  </sheetPr>
  <dimension ref="A1:O18"/>
  <sheetViews>
    <sheetView zoomScale="90" zoomScaleNormal="90" zoomScalePageLayoutView="125" workbookViewId="0">
      <pane xSplit="5" ySplit="4" topLeftCell="F5" activePane="bottomRight" state="frozenSplit"/>
      <selection pane="topRight" activeCell="F1" sqref="F1"/>
      <selection pane="bottomLeft" activeCell="A4" sqref="A4"/>
      <selection pane="bottomRight" sqref="A1:XFD1048576"/>
    </sheetView>
  </sheetViews>
  <sheetFormatPr defaultColWidth="9.140625" defaultRowHeight="14.1" customHeight="1" x14ac:dyDescent="0.25"/>
  <cols>
    <col min="1" max="3" width="2.140625" style="65" customWidth="1"/>
    <col min="4" max="4" width="1.85546875" style="65" customWidth="1"/>
    <col min="5" max="5" width="42.140625" style="65" customWidth="1"/>
    <col min="6" max="12" width="10.85546875" style="65" customWidth="1"/>
    <col min="13" max="13" width="2.42578125" style="65" customWidth="1"/>
    <col min="14" max="14" width="46.7109375" style="64" customWidth="1"/>
    <col min="15" max="15" width="4.85546875" style="65" customWidth="1"/>
    <col min="16" max="18" width="9.140625" style="65" customWidth="1"/>
    <col min="19" max="16384" width="9.140625" style="65"/>
  </cols>
  <sheetData>
    <row r="1" spans="1:15" ht="14.1" customHeight="1" x14ac:dyDescent="0.2">
      <c r="A1" s="63" t="s">
        <v>15</v>
      </c>
      <c r="B1" s="63"/>
      <c r="C1" s="63"/>
      <c r="D1" s="63"/>
      <c r="E1" s="63"/>
      <c r="F1" s="63"/>
      <c r="G1" s="63"/>
      <c r="H1" s="63"/>
      <c r="I1" s="63"/>
      <c r="J1" s="63"/>
      <c r="K1" s="63"/>
      <c r="L1" s="63"/>
      <c r="M1" s="63"/>
      <c r="O1" s="63"/>
    </row>
    <row r="2" spans="1:15" ht="14.1" customHeight="1" x14ac:dyDescent="0.25">
      <c r="A2" s="66" t="s">
        <v>60</v>
      </c>
      <c r="B2" s="67"/>
      <c r="C2" s="67"/>
      <c r="D2" s="67"/>
      <c r="E2" s="67"/>
      <c r="F2" s="68" t="str">
        <f>IF(ROUND($E$5,6)=0,"ok","Problem - review CheckSheet")</f>
        <v>ok</v>
      </c>
      <c r="G2" s="67"/>
      <c r="H2" s="67"/>
      <c r="I2" s="67"/>
      <c r="J2" s="67"/>
      <c r="K2" s="67"/>
      <c r="L2" s="67"/>
      <c r="M2" s="67"/>
      <c r="N2" s="69"/>
      <c r="O2" s="67"/>
    </row>
    <row r="3" spans="1:15" ht="14.1" customHeight="1" x14ac:dyDescent="0.25">
      <c r="A3" s="65" t="str">
        <f>GlobalInputs!G13</f>
        <v>Connection related fees</v>
      </c>
      <c r="N3" s="70" t="s">
        <v>39</v>
      </c>
    </row>
    <row r="5" spans="1:15" ht="14.1" customHeight="1" x14ac:dyDescent="0.25">
      <c r="B5" s="65" t="s">
        <v>59</v>
      </c>
    </row>
    <row r="6" spans="1:15" ht="14.1" customHeight="1" x14ac:dyDescent="0.25">
      <c r="C6" s="65" t="s">
        <v>139</v>
      </c>
      <c r="G6" s="114" t="s">
        <v>145</v>
      </c>
    </row>
    <row r="8" spans="1:15" ht="14.1" customHeight="1" x14ac:dyDescent="0.25">
      <c r="B8" s="65" t="s">
        <v>40</v>
      </c>
    </row>
    <row r="9" spans="1:15" ht="14.1" customHeight="1" x14ac:dyDescent="0.25">
      <c r="C9" s="65" t="s">
        <v>139</v>
      </c>
      <c r="G9" s="114" t="s">
        <v>145</v>
      </c>
    </row>
    <row r="11" spans="1:15" ht="14.1" customHeight="1" x14ac:dyDescent="0.25">
      <c r="B11" s="65" t="s">
        <v>43</v>
      </c>
    </row>
    <row r="12" spans="1:15" ht="14.1" customHeight="1" x14ac:dyDescent="0.25">
      <c r="C12" s="65" t="s">
        <v>139</v>
      </c>
      <c r="G12" s="114" t="s">
        <v>145</v>
      </c>
    </row>
    <row r="14" spans="1:15" ht="14.1" customHeight="1" x14ac:dyDescent="0.25">
      <c r="B14" s="65" t="s">
        <v>44</v>
      </c>
    </row>
    <row r="15" spans="1:15" ht="14.1" customHeight="1" x14ac:dyDescent="0.25">
      <c r="C15" s="65" t="s">
        <v>139</v>
      </c>
      <c r="G15" s="114" t="s">
        <v>145</v>
      </c>
    </row>
    <row r="16" spans="1:15" ht="14.1" customHeight="1" x14ac:dyDescent="0.25">
      <c r="L16" s="71"/>
    </row>
    <row r="17" spans="2:7" ht="14.1" customHeight="1" x14ac:dyDescent="0.25">
      <c r="B17" s="65" t="s">
        <v>42</v>
      </c>
    </row>
    <row r="18" spans="2:7" ht="14.1" customHeight="1" x14ac:dyDescent="0.25">
      <c r="C18" s="65" t="s">
        <v>139</v>
      </c>
      <c r="G18" s="114" t="s">
        <v>145</v>
      </c>
    </row>
  </sheetData>
  <pageMargins left="0.70866141732283472" right="0.70866141732283472" top="0.74803149606299213" bottom="0.74803149606299213" header="0.31496062992125984" footer="0.31496062992125984"/>
  <pageSetup paperSize="8" scale="66" fitToHeight="0" orientation="portrait"/>
  <headerFooter>
    <oddFooter>&amp;C&amp;F&amp;R&amp;A</oddFooter>
  </headerFooter>
  <rowBreaks count="1" manualBreakCount="1">
    <brk id="123" max="16383" man="1"/>
  </rowBreaks>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9" tint="0.59999389629810485"/>
    <pageSetUpPr fitToPage="1"/>
  </sheetPr>
  <dimension ref="A1:O159"/>
  <sheetViews>
    <sheetView zoomScaleNormal="100" zoomScalePageLayoutView="125" workbookViewId="0">
      <pane xSplit="5" ySplit="4" topLeftCell="F5" activePane="bottomRight" state="frozenSplit"/>
      <selection pane="topRight" activeCell="E1" sqref="E1"/>
      <selection pane="bottomLeft" activeCell="A5" sqref="A5"/>
      <selection pane="bottomRight" sqref="A1:XFD1048576"/>
    </sheetView>
  </sheetViews>
  <sheetFormatPr defaultColWidth="9.140625" defaultRowHeight="14.1" customHeight="1" x14ac:dyDescent="0.25"/>
  <cols>
    <col min="1" max="3" width="2.140625" style="4" customWidth="1"/>
    <col min="4" max="4" width="1.85546875" style="4" customWidth="1"/>
    <col min="5" max="5" width="49.5703125" style="4" customWidth="1"/>
    <col min="6" max="8" width="10.85546875" style="4" customWidth="1"/>
    <col min="9" max="9" width="14.140625" style="4" bestFit="1" customWidth="1"/>
    <col min="10" max="13" width="10.85546875" style="4" customWidth="1"/>
    <col min="14" max="14" width="2.42578125" style="4" customWidth="1"/>
    <col min="15" max="15" width="46.7109375" style="16" customWidth="1"/>
    <col min="16" max="16" width="4.85546875" style="4" customWidth="1"/>
    <col min="17" max="19" width="9.140625" style="4" customWidth="1"/>
    <col min="20" max="16384" width="9.140625" style="4"/>
  </cols>
  <sheetData>
    <row r="1" spans="1:15" ht="14.1" customHeight="1" x14ac:dyDescent="0.2">
      <c r="A1" s="12" t="s">
        <v>15</v>
      </c>
      <c r="B1" s="12"/>
      <c r="C1" s="12"/>
      <c r="D1" s="12"/>
      <c r="E1" s="12"/>
      <c r="F1" s="12"/>
      <c r="G1" s="12"/>
      <c r="H1" s="12"/>
      <c r="I1" s="12"/>
      <c r="J1" s="12"/>
      <c r="K1" s="12"/>
      <c r="L1" s="12"/>
      <c r="M1" s="12"/>
      <c r="N1" s="12"/>
    </row>
    <row r="2" spans="1:15" ht="15.95" customHeight="1" x14ac:dyDescent="0.25">
      <c r="A2" s="14" t="s">
        <v>61</v>
      </c>
      <c r="B2" s="13"/>
      <c r="C2" s="13"/>
      <c r="D2" s="13"/>
      <c r="E2" s="13"/>
      <c r="F2" s="60" t="str">
        <f>IF(ROUND($E$5,6)=0,"ok","Problem - review CheckSheet")</f>
        <v>ok</v>
      </c>
      <c r="G2" s="13"/>
      <c r="H2" s="13"/>
      <c r="I2" s="13"/>
      <c r="J2" s="13"/>
      <c r="K2" s="13"/>
      <c r="L2" s="13"/>
      <c r="M2" s="13"/>
      <c r="N2" s="13"/>
      <c r="O2" s="17"/>
    </row>
    <row r="3" spans="1:15" ht="14.1" customHeight="1" x14ac:dyDescent="0.25">
      <c r="A3" s="4" t="str">
        <f>GlobalInputs!G13</f>
        <v>Connection related fees</v>
      </c>
      <c r="O3" s="15" t="s">
        <v>39</v>
      </c>
    </row>
    <row r="5" spans="1:15" ht="14.1" customHeight="1" x14ac:dyDescent="0.25">
      <c r="B5" s="4" t="s">
        <v>45</v>
      </c>
    </row>
    <row r="6" spans="1:15" ht="14.1" customHeight="1" x14ac:dyDescent="0.25">
      <c r="C6" s="4" t="s">
        <v>46</v>
      </c>
    </row>
    <row r="7" spans="1:15" ht="14.1" customHeight="1" x14ac:dyDescent="0.25">
      <c r="D7" s="4" t="str">
        <f>GlobalInputs!G7</f>
        <v>13 - Customer interface coordination for contestable works</v>
      </c>
      <c r="O7" s="133"/>
    </row>
    <row r="8" spans="1:15" ht="14.1" customHeight="1" x14ac:dyDescent="0.25">
      <c r="E8" s="4" t="str">
        <f>ServiceDescription!C26</f>
        <v>Customer i/face coord - basic</v>
      </c>
      <c r="G8" s="73" t="s">
        <v>47</v>
      </c>
      <c r="O8" s="134"/>
    </row>
    <row r="9" spans="1:15" ht="14.1" customHeight="1" x14ac:dyDescent="0.25">
      <c r="E9" s="4" t="str">
        <f>ServiceDescription!C28</f>
        <v>Customer i/face coord - complex</v>
      </c>
      <c r="G9" s="73" t="s">
        <v>47</v>
      </c>
      <c r="O9" s="134"/>
    </row>
    <row r="10" spans="1:15" ht="14.1" customHeight="1" x14ac:dyDescent="0.25">
      <c r="D10" s="4" t="str">
        <f>GlobalInputs!G8</f>
        <v>14 - Preliminary enquiry service</v>
      </c>
      <c r="G10" s="5"/>
      <c r="O10" s="134"/>
    </row>
    <row r="11" spans="1:15" ht="14.1" customHeight="1" x14ac:dyDescent="0.25">
      <c r="E11" s="4" t="str">
        <f>ServiceDescription!C30</f>
        <v>Prelim. enquiry service - basic</v>
      </c>
      <c r="G11" s="73" t="s">
        <v>47</v>
      </c>
      <c r="O11" s="134"/>
    </row>
    <row r="12" spans="1:15" ht="14.1" customHeight="1" x14ac:dyDescent="0.25">
      <c r="E12" s="4" t="str">
        <f>ServiceDescription!C32</f>
        <v>Prelim. enquiry service - complex</v>
      </c>
      <c r="G12" s="73" t="s">
        <v>47</v>
      </c>
      <c r="O12" s="134"/>
    </row>
    <row r="13" spans="1:15" ht="14.1" customHeight="1" x14ac:dyDescent="0.25">
      <c r="D13" s="4" t="str">
        <f>GlobalInputs!G9</f>
        <v>15 - Connection offer service (basic or standard)</v>
      </c>
      <c r="G13" s="5"/>
      <c r="O13" s="134"/>
    </row>
    <row r="14" spans="1:15" ht="14.1" customHeight="1" x14ac:dyDescent="0.25">
      <c r="E14" s="4" t="str">
        <f>ServiceDescription!C34</f>
        <v>Conn. offer service - basic</v>
      </c>
      <c r="G14" s="73" t="s">
        <v>141</v>
      </c>
      <c r="O14" s="134"/>
    </row>
    <row r="15" spans="1:15" ht="14.1" customHeight="1" x14ac:dyDescent="0.25">
      <c r="E15" s="4" t="str">
        <f>ServiceDescription!C36</f>
        <v>Conn. offer service - standard</v>
      </c>
      <c r="G15" s="73" t="s">
        <v>47</v>
      </c>
      <c r="O15" s="134"/>
    </row>
    <row r="16" spans="1:15" ht="14.1" customHeight="1" x14ac:dyDescent="0.25">
      <c r="D16" s="4" t="str">
        <f>GlobalInputs!G10</f>
        <v>20 - Connection/relocation process facilitation</v>
      </c>
      <c r="O16" s="134"/>
    </row>
    <row r="17" spans="3:15" ht="14.1" customHeight="1" x14ac:dyDescent="0.25">
      <c r="E17" s="4" t="str">
        <f>ServiceDescription!C38</f>
        <v xml:space="preserve">Conn. / reloc. process facilitation   </v>
      </c>
      <c r="G17" s="73" t="s">
        <v>47</v>
      </c>
      <c r="O17" s="134"/>
    </row>
    <row r="18" spans="3:15" ht="14.1" customHeight="1" x14ac:dyDescent="0.25">
      <c r="D18" s="4" t="str">
        <f>GlobalInputs!G11</f>
        <v>22 - Planning studies</v>
      </c>
      <c r="G18" s="5"/>
      <c r="O18" s="134"/>
    </row>
    <row r="19" spans="3:15" ht="14.1" customHeight="1" x14ac:dyDescent="0.25">
      <c r="E19" s="4" t="str">
        <f>ServiceDescription!C40</f>
        <v>Connection planning studies</v>
      </c>
      <c r="G19" s="73" t="s">
        <v>47</v>
      </c>
      <c r="O19" s="134"/>
    </row>
    <row r="20" spans="3:15" ht="14.1" customHeight="1" x14ac:dyDescent="0.25">
      <c r="D20" s="4" t="str">
        <f>GlobalInputs!G12</f>
        <v>23 - Services involved in obtaining deeds of agreement</v>
      </c>
      <c r="G20" s="5"/>
      <c r="O20" s="134"/>
    </row>
    <row r="21" spans="3:15" ht="14.1" customHeight="1" x14ac:dyDescent="0.25">
      <c r="E21" s="4" t="str">
        <f>ServiceDescription!C42</f>
        <v>Deeds of agreement studies</v>
      </c>
      <c r="G21" s="73" t="s">
        <v>47</v>
      </c>
      <c r="O21" s="135"/>
    </row>
    <row r="23" spans="3:15" ht="14.1" customHeight="1" x14ac:dyDescent="0.25">
      <c r="C23" s="4" t="s">
        <v>142</v>
      </c>
      <c r="G23" s="11" t="s">
        <v>143</v>
      </c>
      <c r="H23" s="11" t="s">
        <v>48</v>
      </c>
      <c r="I23" s="11" t="s">
        <v>67</v>
      </c>
    </row>
    <row r="24" spans="3:15" ht="14.1" customHeight="1" x14ac:dyDescent="0.25">
      <c r="D24" s="6"/>
      <c r="E24" s="6"/>
      <c r="F24" s="6"/>
      <c r="G24" s="7" t="s">
        <v>144</v>
      </c>
      <c r="H24" s="7" t="s">
        <v>49</v>
      </c>
      <c r="I24" s="7" t="s">
        <v>68</v>
      </c>
    </row>
    <row r="25" spans="3:15" ht="14.1" customHeight="1" x14ac:dyDescent="0.25">
      <c r="D25" s="9" t="str">
        <f>D7</f>
        <v>13 - Customer interface coordination for contestable works</v>
      </c>
      <c r="E25" s="9"/>
      <c r="F25" s="9"/>
      <c r="G25" s="21"/>
      <c r="H25" s="21"/>
      <c r="I25" s="21"/>
    </row>
    <row r="26" spans="3:15" ht="14.1" customHeight="1" x14ac:dyDescent="0.25">
      <c r="D26" s="9"/>
      <c r="E26" s="9" t="str">
        <f>E8</f>
        <v>Customer i/face coord - basic</v>
      </c>
      <c r="F26" s="9"/>
      <c r="G26" s="19" t="s">
        <v>145</v>
      </c>
      <c r="H26" s="106" t="s">
        <v>145</v>
      </c>
      <c r="I26" s="109">
        <v>1</v>
      </c>
      <c r="O26" s="136" t="s">
        <v>154</v>
      </c>
    </row>
    <row r="27" spans="3:15" ht="14.1" customHeight="1" x14ac:dyDescent="0.25">
      <c r="D27" s="9"/>
      <c r="E27" s="9" t="str">
        <f>E9</f>
        <v>Customer i/face coord - complex</v>
      </c>
      <c r="F27" s="9"/>
      <c r="G27" s="19" t="s">
        <v>145</v>
      </c>
      <c r="H27" s="106" t="s">
        <v>145</v>
      </c>
      <c r="I27" s="109">
        <v>1</v>
      </c>
      <c r="O27" s="137"/>
    </row>
    <row r="28" spans="3:15" ht="14.1" customHeight="1" x14ac:dyDescent="0.25">
      <c r="D28" s="4" t="str">
        <f>D13</f>
        <v>15 - Connection offer service (basic or standard)</v>
      </c>
      <c r="O28" s="137"/>
    </row>
    <row r="29" spans="3:15" ht="14.1" customHeight="1" x14ac:dyDescent="0.25">
      <c r="E29" s="4" t="str">
        <f>E14</f>
        <v>Conn. offer service - basic</v>
      </c>
      <c r="G29" s="19" t="s">
        <v>145</v>
      </c>
      <c r="H29" s="106" t="s">
        <v>145</v>
      </c>
      <c r="I29" s="107">
        <v>0.25</v>
      </c>
      <c r="O29" s="137"/>
    </row>
    <row r="30" spans="3:15" ht="14.1" customHeight="1" x14ac:dyDescent="0.25">
      <c r="G30" s="19"/>
      <c r="H30" s="106"/>
      <c r="I30" s="108"/>
      <c r="O30" s="137"/>
    </row>
    <row r="31" spans="3:15" ht="14.1" customHeight="1" x14ac:dyDescent="0.25">
      <c r="G31" s="19"/>
      <c r="H31" s="106"/>
      <c r="I31" s="108"/>
      <c r="O31" s="137"/>
    </row>
    <row r="32" spans="3:15" ht="14.1" customHeight="1" x14ac:dyDescent="0.25">
      <c r="C32" s="4" t="s">
        <v>50</v>
      </c>
      <c r="G32" s="11" t="s">
        <v>48</v>
      </c>
      <c r="H32" s="11" t="s">
        <v>67</v>
      </c>
      <c r="O32" s="137"/>
    </row>
    <row r="33" spans="3:15" ht="14.1" customHeight="1" x14ac:dyDescent="0.25">
      <c r="D33" s="6"/>
      <c r="E33" s="6"/>
      <c r="F33" s="6"/>
      <c r="G33" s="7" t="s">
        <v>49</v>
      </c>
      <c r="H33" s="7" t="s">
        <v>68</v>
      </c>
      <c r="O33" s="137"/>
    </row>
    <row r="34" spans="3:15" ht="14.1" customHeight="1" x14ac:dyDescent="0.25">
      <c r="D34" s="9" t="str">
        <f>D10</f>
        <v>14 - Preliminary enquiry service</v>
      </c>
      <c r="E34" s="9"/>
      <c r="F34" s="9"/>
      <c r="G34" s="21"/>
      <c r="H34" s="21"/>
      <c r="O34" s="137"/>
    </row>
    <row r="35" spans="3:15" ht="14.1" customHeight="1" x14ac:dyDescent="0.25">
      <c r="D35" s="9"/>
      <c r="E35" s="9" t="str">
        <f>E11</f>
        <v>Prelim. enquiry service - basic</v>
      </c>
      <c r="F35" s="9"/>
      <c r="G35" s="21" t="s">
        <v>145</v>
      </c>
      <c r="H35" s="109">
        <v>1</v>
      </c>
      <c r="O35" s="137"/>
    </row>
    <row r="36" spans="3:15" ht="14.1" customHeight="1" x14ac:dyDescent="0.25">
      <c r="D36" s="9"/>
      <c r="E36" s="9" t="str">
        <f>E12</f>
        <v>Prelim. enquiry service - complex</v>
      </c>
      <c r="F36" s="9"/>
      <c r="G36" s="21" t="s">
        <v>145</v>
      </c>
      <c r="H36" s="109">
        <v>1</v>
      </c>
      <c r="O36" s="137"/>
    </row>
    <row r="37" spans="3:15" ht="14.1" customHeight="1" x14ac:dyDescent="0.25">
      <c r="D37" s="9" t="str">
        <f>D13</f>
        <v>15 - Connection offer service (basic or standard)</v>
      </c>
      <c r="E37" s="9"/>
      <c r="F37" s="9"/>
      <c r="G37" s="21"/>
      <c r="H37" s="21"/>
      <c r="O37" s="137"/>
    </row>
    <row r="38" spans="3:15" ht="14.1" customHeight="1" x14ac:dyDescent="0.25">
      <c r="D38" s="9"/>
      <c r="E38" s="9" t="str">
        <f>E15</f>
        <v>Conn. offer service - standard</v>
      </c>
      <c r="F38" s="9"/>
      <c r="G38" s="21" t="s">
        <v>145</v>
      </c>
      <c r="H38" s="109">
        <v>1.2682937603102931</v>
      </c>
      <c r="O38" s="137"/>
    </row>
    <row r="39" spans="3:15" ht="14.1" customHeight="1" x14ac:dyDescent="0.25">
      <c r="D39" s="9" t="str">
        <f>D16</f>
        <v>20 - Connection/relocation process facilitation</v>
      </c>
      <c r="E39" s="9"/>
      <c r="F39" s="9"/>
      <c r="G39" s="21"/>
      <c r="H39" s="21"/>
      <c r="O39" s="137"/>
    </row>
    <row r="40" spans="3:15" ht="14.1" customHeight="1" x14ac:dyDescent="0.25">
      <c r="D40" s="9"/>
      <c r="E40" s="9" t="str">
        <f>E17</f>
        <v xml:space="preserve">Conn. / reloc. process facilitation   </v>
      </c>
      <c r="F40" s="9"/>
      <c r="G40" s="21" t="s">
        <v>145</v>
      </c>
      <c r="H40" s="109">
        <v>4</v>
      </c>
      <c r="O40" s="137"/>
    </row>
    <row r="41" spans="3:15" ht="14.1" customHeight="1" x14ac:dyDescent="0.25">
      <c r="D41" s="9" t="str">
        <f>D18</f>
        <v>22 - Planning studies</v>
      </c>
      <c r="E41" s="9"/>
      <c r="F41" s="9"/>
      <c r="G41" s="21"/>
      <c r="H41" s="21"/>
      <c r="O41" s="137"/>
    </row>
    <row r="42" spans="3:15" ht="14.1" customHeight="1" x14ac:dyDescent="0.25">
      <c r="D42" s="9"/>
      <c r="E42" s="9" t="str">
        <f>E19</f>
        <v>Connection planning studies</v>
      </c>
      <c r="F42" s="9"/>
      <c r="G42" s="21" t="s">
        <v>145</v>
      </c>
      <c r="H42" s="109">
        <v>5</v>
      </c>
      <c r="O42" s="137"/>
    </row>
    <row r="43" spans="3:15" ht="14.1" customHeight="1" x14ac:dyDescent="0.25">
      <c r="D43" s="9" t="str">
        <f>D20</f>
        <v>23 - Services involved in obtaining deeds of agreement</v>
      </c>
      <c r="E43" s="9"/>
      <c r="F43" s="9"/>
      <c r="G43" s="21"/>
      <c r="H43" s="21"/>
      <c r="O43" s="137"/>
    </row>
    <row r="44" spans="3:15" ht="14.1" customHeight="1" x14ac:dyDescent="0.25">
      <c r="D44" s="9"/>
      <c r="E44" s="9" t="str">
        <f>E21</f>
        <v>Deeds of agreement studies</v>
      </c>
      <c r="F44" s="9"/>
      <c r="G44" s="21" t="s">
        <v>145</v>
      </c>
      <c r="H44" s="109">
        <v>3</v>
      </c>
      <c r="O44" s="138"/>
    </row>
    <row r="45" spans="3:15" ht="14.1" customHeight="1" x14ac:dyDescent="0.25">
      <c r="D45" s="9"/>
      <c r="E45" s="9"/>
      <c r="F45" s="9"/>
      <c r="G45" s="21"/>
      <c r="H45" s="21"/>
    </row>
    <row r="46" spans="3:15" ht="14.1" customHeight="1" x14ac:dyDescent="0.25">
      <c r="C46" s="4" t="s">
        <v>71</v>
      </c>
      <c r="K46" s="21"/>
    </row>
    <row r="47" spans="3:15" ht="14.1" customHeight="1" x14ac:dyDescent="0.25">
      <c r="D47" s="6"/>
      <c r="E47" s="6"/>
      <c r="F47" s="6"/>
      <c r="G47" s="7" t="s">
        <v>52</v>
      </c>
      <c r="H47" s="6" t="s">
        <v>0</v>
      </c>
      <c r="I47" s="6"/>
      <c r="J47" s="6"/>
    </row>
    <row r="48" spans="3:15" ht="14.1" customHeight="1" x14ac:dyDescent="0.25">
      <c r="D48" s="4" t="str">
        <f>D7</f>
        <v>13 - Customer interface coordination for contestable works</v>
      </c>
      <c r="O48" s="133"/>
    </row>
    <row r="49" spans="3:15" ht="14.1" customHeight="1" x14ac:dyDescent="0.25">
      <c r="E49" s="4" t="str">
        <f>E26</f>
        <v>Customer i/face coord - basic</v>
      </c>
      <c r="G49" s="105" t="s">
        <v>33</v>
      </c>
      <c r="H49" s="4" t="str">
        <f>VLOOKUP(G49,GlobalInputs!$C$25:$G$34,3,FALSE)</f>
        <v>Outdoor technical officer</v>
      </c>
      <c r="O49" s="134"/>
    </row>
    <row r="50" spans="3:15" ht="14.1" customHeight="1" x14ac:dyDescent="0.25">
      <c r="E50" s="4" t="str">
        <f>E27</f>
        <v>Customer i/face coord - complex</v>
      </c>
      <c r="G50" s="105" t="s">
        <v>35</v>
      </c>
      <c r="H50" s="4" t="str">
        <f>VLOOKUP(G50,GlobalInputs!$C$25:$G$34,3,FALSE)</f>
        <v>Engineering Officer</v>
      </c>
      <c r="O50" s="134"/>
    </row>
    <row r="51" spans="3:15" ht="14.1" customHeight="1" x14ac:dyDescent="0.25">
      <c r="D51" s="4" t="str">
        <f>D10</f>
        <v>14 - Preliminary enquiry service</v>
      </c>
      <c r="G51" s="11"/>
      <c r="O51" s="134"/>
    </row>
    <row r="52" spans="3:15" ht="14.1" customHeight="1" x14ac:dyDescent="0.25">
      <c r="E52" s="4" t="str">
        <f>E35</f>
        <v>Prelim. enquiry service - basic</v>
      </c>
      <c r="G52" s="105" t="s">
        <v>33</v>
      </c>
      <c r="H52" s="4" t="str">
        <f>VLOOKUP(G52,GlobalInputs!$C$25:$G$34,3,FALSE)</f>
        <v>Outdoor technical officer</v>
      </c>
      <c r="O52" s="134"/>
    </row>
    <row r="53" spans="3:15" ht="14.1" customHeight="1" x14ac:dyDescent="0.25">
      <c r="E53" s="4" t="str">
        <f>E36</f>
        <v>Prelim. enquiry service - complex</v>
      </c>
      <c r="G53" s="105" t="s">
        <v>35</v>
      </c>
      <c r="H53" s="4" t="str">
        <f>VLOOKUP(G53,GlobalInputs!$C$25:$G$34,3,FALSE)</f>
        <v>Engineering Officer</v>
      </c>
      <c r="O53" s="134"/>
    </row>
    <row r="54" spans="3:15" ht="14.1" customHeight="1" x14ac:dyDescent="0.25">
      <c r="D54" s="4" t="str">
        <f>D13</f>
        <v>15 - Connection offer service (basic or standard)</v>
      </c>
      <c r="G54" s="11"/>
      <c r="O54" s="134"/>
    </row>
    <row r="55" spans="3:15" ht="14.1" customHeight="1" x14ac:dyDescent="0.25">
      <c r="E55" s="4" t="str">
        <f>E29</f>
        <v>Conn. offer service - basic</v>
      </c>
      <c r="G55" s="74" t="s">
        <v>28</v>
      </c>
      <c r="H55" s="4" t="str">
        <f>VLOOKUP(G55,GlobalInputs!$C$25:$G$34,3,FALSE)</f>
        <v>Administration</v>
      </c>
      <c r="O55" s="134"/>
    </row>
    <row r="56" spans="3:15" ht="14.1" customHeight="1" x14ac:dyDescent="0.25">
      <c r="E56" s="4" t="str">
        <f>E38</f>
        <v>Conn. offer service - standard</v>
      </c>
      <c r="G56" s="74" t="s">
        <v>31</v>
      </c>
      <c r="H56" s="4" t="str">
        <f>VLOOKUP(G56,GlobalInputs!$C$25:$G$34,3,FALSE)</f>
        <v>Indoor technical officer</v>
      </c>
      <c r="O56" s="134"/>
    </row>
    <row r="57" spans="3:15" ht="14.1" customHeight="1" x14ac:dyDescent="0.25">
      <c r="D57" s="4" t="str">
        <f>D16</f>
        <v>20 - Connection/relocation process facilitation</v>
      </c>
      <c r="O57" s="134"/>
    </row>
    <row r="58" spans="3:15" ht="14.1" customHeight="1" x14ac:dyDescent="0.25">
      <c r="E58" s="4" t="str">
        <f>E17</f>
        <v xml:space="preserve">Conn. / reloc. process facilitation   </v>
      </c>
      <c r="G58" s="74" t="s">
        <v>31</v>
      </c>
      <c r="H58" s="4" t="str">
        <f>VLOOKUP(G58,GlobalInputs!$C$25:$G$34,3,FALSE)</f>
        <v>Indoor technical officer</v>
      </c>
      <c r="O58" s="134"/>
    </row>
    <row r="59" spans="3:15" ht="14.1" customHeight="1" x14ac:dyDescent="0.25">
      <c r="D59" s="4" t="str">
        <f>D18</f>
        <v>22 - Planning studies</v>
      </c>
      <c r="G59" s="11"/>
      <c r="O59" s="134"/>
    </row>
    <row r="60" spans="3:15" ht="14.1" customHeight="1" x14ac:dyDescent="0.25">
      <c r="E60" s="4" t="str">
        <f>E19</f>
        <v>Connection planning studies</v>
      </c>
      <c r="G60" s="74" t="s">
        <v>35</v>
      </c>
      <c r="H60" s="4" t="str">
        <f>VLOOKUP(G60,GlobalInputs!$C$25:$G$34,3,FALSE)</f>
        <v>Engineering Officer</v>
      </c>
      <c r="O60" s="134"/>
    </row>
    <row r="61" spans="3:15" ht="14.1" customHeight="1" x14ac:dyDescent="0.25">
      <c r="D61" s="4" t="str">
        <f>D20</f>
        <v>23 - Services involved in obtaining deeds of agreement</v>
      </c>
      <c r="G61" s="11"/>
      <c r="O61" s="134"/>
    </row>
    <row r="62" spans="3:15" ht="14.1" customHeight="1" x14ac:dyDescent="0.25">
      <c r="E62" s="4" t="str">
        <f>E21</f>
        <v>Deeds of agreement studies</v>
      </c>
      <c r="G62" s="74" t="s">
        <v>35</v>
      </c>
      <c r="H62" s="4" t="str">
        <f>VLOOKUP(G62,GlobalInputs!$C$25:$G$34,3,FALSE)</f>
        <v>Engineering Officer</v>
      </c>
      <c r="O62" s="135"/>
    </row>
    <row r="64" spans="3:15" ht="14.1" customHeight="1" x14ac:dyDescent="0.25">
      <c r="C64" s="4" t="s">
        <v>97</v>
      </c>
    </row>
    <row r="65" spans="4:10" ht="14.1" customHeight="1" x14ac:dyDescent="0.25">
      <c r="G65" s="101" t="s">
        <v>89</v>
      </c>
      <c r="H65" s="101" t="s">
        <v>90</v>
      </c>
      <c r="I65" s="4" t="s">
        <v>153</v>
      </c>
      <c r="J65" s="101" t="s">
        <v>92</v>
      </c>
    </row>
    <row r="66" spans="4:10" ht="14.1" customHeight="1" x14ac:dyDescent="0.25">
      <c r="D66" s="6"/>
      <c r="E66" s="99" t="s">
        <v>93</v>
      </c>
      <c r="F66" s="6"/>
      <c r="G66" s="100" t="s">
        <v>94</v>
      </c>
      <c r="H66" s="100" t="s">
        <v>94</v>
      </c>
      <c r="I66" s="6"/>
      <c r="J66" s="100" t="s">
        <v>96</v>
      </c>
    </row>
    <row r="67" spans="4:10" ht="14.1" customHeight="1" x14ac:dyDescent="0.25">
      <c r="D67" s="4" t="str">
        <f>D48</f>
        <v>13 - Customer interface coordination for contestable works</v>
      </c>
    </row>
    <row r="68" spans="4:10" ht="14.1" customHeight="1" x14ac:dyDescent="0.25">
      <c r="E68" s="4" t="str">
        <f>E49</f>
        <v>Customer i/face coord - basic</v>
      </c>
      <c r="F68" s="4" t="s">
        <v>30</v>
      </c>
      <c r="G68" s="19">
        <f>VLOOKUP($G49,GlobalInputs!$C$25:$K$34,5,FALSE)</f>
        <v>114.66</v>
      </c>
      <c r="H68" s="19">
        <f>VLOOKUP($G49,GlobalInputs!$C$25:$K$34,6,FALSE)</f>
        <v>41.64168322187129</v>
      </c>
      <c r="I68" s="118">
        <f>SUM(G68:H68)*0.0221</f>
        <v>3.4542671992033558</v>
      </c>
      <c r="J68" s="19">
        <f>SUM(G68:I68)</f>
        <v>159.75595042107463</v>
      </c>
    </row>
    <row r="69" spans="4:10" ht="14.1" customHeight="1" x14ac:dyDescent="0.25">
      <c r="E69" s="4" t="str">
        <f>E50</f>
        <v>Customer i/face coord - complex</v>
      </c>
      <c r="G69" s="19">
        <f>VLOOKUP($G50,GlobalInputs!$C$25:$K$34,5,FALSE)</f>
        <v>128.88999999999999</v>
      </c>
      <c r="H69" s="19">
        <f>VLOOKUP($G50,GlobalInputs!$C$25:$K$34,6,FALSE)</f>
        <v>46.811683221871284</v>
      </c>
      <c r="I69" s="118">
        <f>SUM(G69:H69)*0.0221</f>
        <v>3.8830071992033552</v>
      </c>
      <c r="J69" s="19">
        <f>VLOOKUP($G50,GlobalInputs!$C$25:$K$34,8,FALSE)</f>
        <v>179.58204678741018</v>
      </c>
    </row>
    <row r="70" spans="4:10" ht="14.1" customHeight="1" x14ac:dyDescent="0.25">
      <c r="D70" s="4" t="str">
        <f>D51</f>
        <v>14 - Preliminary enquiry service</v>
      </c>
      <c r="H70" s="19"/>
    </row>
    <row r="71" spans="4:10" ht="14.1" customHeight="1" x14ac:dyDescent="0.25">
      <c r="E71" s="4" t="str">
        <f>E52</f>
        <v>Prelim. enquiry service - basic</v>
      </c>
      <c r="G71" s="19">
        <f>VLOOKUP($G52,GlobalInputs!$C$25:$K$34,5,FALSE)</f>
        <v>114.66</v>
      </c>
      <c r="H71" s="19">
        <f>VLOOKUP($G52,GlobalInputs!$C$25:$K$34,6,FALSE)</f>
        <v>41.64168322187129</v>
      </c>
      <c r="I71" s="118">
        <f>SUM(G71:H71)*0.0221</f>
        <v>3.4542671992033558</v>
      </c>
      <c r="J71" s="19">
        <f>VLOOKUP($G52,GlobalInputs!$C$25:$K$34,8,FALSE)</f>
        <v>159.75204678741019</v>
      </c>
    </row>
    <row r="72" spans="4:10" ht="14.1" customHeight="1" x14ac:dyDescent="0.25">
      <c r="E72" s="4" t="str">
        <f>E53</f>
        <v>Prelim. enquiry service - complex</v>
      </c>
      <c r="G72" s="19">
        <f>VLOOKUP($G53,GlobalInputs!$C$25:$K$34,5,FALSE)</f>
        <v>128.88999999999999</v>
      </c>
      <c r="H72" s="19">
        <f>VLOOKUP($G53,GlobalInputs!$C$25:$K$34,6,FALSE)</f>
        <v>46.811683221871284</v>
      </c>
      <c r="I72" s="118">
        <f>SUM(G72:H72)*0.0221</f>
        <v>3.8830071992033552</v>
      </c>
      <c r="J72" s="19">
        <f>VLOOKUP($G53,GlobalInputs!$C$25:$K$34,8,FALSE)</f>
        <v>179.58204678741018</v>
      </c>
    </row>
    <row r="73" spans="4:10" ht="14.1" customHeight="1" x14ac:dyDescent="0.25">
      <c r="D73" s="4" t="str">
        <f>D54</f>
        <v>15 - Connection offer service (basic or standard)</v>
      </c>
      <c r="H73" s="19"/>
    </row>
    <row r="74" spans="4:10" ht="14.1" customHeight="1" x14ac:dyDescent="0.25">
      <c r="E74" s="4" t="str">
        <f>E55</f>
        <v>Conn. offer service - basic</v>
      </c>
      <c r="G74" s="19">
        <f>VLOOKUP($G55,GlobalInputs!$C$25:$K$34,5,FALSE)</f>
        <v>73.447575462512177</v>
      </c>
      <c r="H74" s="19">
        <f>VLOOKUP($G55,GlobalInputs!$C$25:$K$34,6,FALSE)</f>
        <v>26.67</v>
      </c>
      <c r="I74" s="118">
        <f>SUM(G74:H74)*0.0221</f>
        <v>2.2125984177215194</v>
      </c>
      <c r="J74" s="19">
        <f>VLOOKUP($G55,GlobalInputs!$C$25:$K$34,8,FALSE)</f>
        <v>102.32757546251217</v>
      </c>
    </row>
    <row r="75" spans="4:10" ht="14.1" customHeight="1" x14ac:dyDescent="0.25">
      <c r="E75" s="4" t="str">
        <f>E56</f>
        <v>Conn. offer service - standard</v>
      </c>
      <c r="G75" s="19">
        <f>VLOOKUP($G56,GlobalInputs!$C$25:$K$34,5,FALSE)</f>
        <v>95.71</v>
      </c>
      <c r="H75" s="19">
        <f>VLOOKUP($G56,GlobalInputs!$C$25:$K$34,6,FALSE)</f>
        <v>34.760000000000005</v>
      </c>
      <c r="I75" s="118">
        <f>SUM(G75:H75)*0.0221</f>
        <v>2.8833870000000004</v>
      </c>
      <c r="J75" s="19">
        <f>VLOOKUP($G56,GlobalInputs!$C$25:$K$34,8,FALSE)</f>
        <v>133.35</v>
      </c>
    </row>
    <row r="76" spans="4:10" ht="14.1" customHeight="1" x14ac:dyDescent="0.25">
      <c r="D76" s="4" t="str">
        <f>D57</f>
        <v>20 - Connection/relocation process facilitation</v>
      </c>
      <c r="H76" s="19"/>
    </row>
    <row r="77" spans="4:10" ht="14.1" customHeight="1" x14ac:dyDescent="0.25">
      <c r="E77" s="4" t="str">
        <f>E58</f>
        <v xml:space="preserve">Conn. / reloc. process facilitation   </v>
      </c>
      <c r="G77" s="19">
        <f>VLOOKUP($G58,GlobalInputs!$C$25:$K$34,5,FALSE)</f>
        <v>95.71</v>
      </c>
      <c r="H77" s="19">
        <f>VLOOKUP($G58,GlobalInputs!$C$25:$K$34,6,FALSE)</f>
        <v>34.760000000000005</v>
      </c>
      <c r="I77" s="118">
        <f>SUM(G77:H77)*0.0221</f>
        <v>2.8833870000000004</v>
      </c>
      <c r="J77" s="19">
        <f>VLOOKUP($G58,GlobalInputs!$C$25:$K$34,8,FALSE)</f>
        <v>133.35</v>
      </c>
    </row>
    <row r="78" spans="4:10" ht="14.1" customHeight="1" x14ac:dyDescent="0.25">
      <c r="D78" s="4" t="str">
        <f>D59</f>
        <v>22 - Planning studies</v>
      </c>
      <c r="H78" s="19"/>
    </row>
    <row r="79" spans="4:10" ht="14.1" customHeight="1" x14ac:dyDescent="0.25">
      <c r="E79" s="4" t="str">
        <f>E60</f>
        <v>Connection planning studies</v>
      </c>
      <c r="G79" s="19">
        <f>VLOOKUP($G60,GlobalInputs!$C$25:$K$34,5,FALSE)</f>
        <v>128.88999999999999</v>
      </c>
      <c r="H79" s="19">
        <f>VLOOKUP($G60,GlobalInputs!$C$25:$K$34,6,FALSE)</f>
        <v>46.811683221871284</v>
      </c>
      <c r="I79" s="118">
        <f>SUM(G79:H79)*0.0221</f>
        <v>3.8830071992033552</v>
      </c>
      <c r="J79" s="19">
        <f>VLOOKUP($G60,GlobalInputs!$C$25:$K$34,8,FALSE)</f>
        <v>179.58204678741018</v>
      </c>
    </row>
    <row r="80" spans="4:10" ht="14.1" customHeight="1" x14ac:dyDescent="0.25">
      <c r="D80" s="4" t="str">
        <f>D61</f>
        <v>23 - Services involved in obtaining deeds of agreement</v>
      </c>
      <c r="H80" s="19"/>
    </row>
    <row r="81" spans="3:15" ht="14.1" customHeight="1" x14ac:dyDescent="0.25">
      <c r="E81" s="4" t="str">
        <f>E62</f>
        <v>Deeds of agreement studies</v>
      </c>
      <c r="G81" s="19">
        <f>VLOOKUP($G62,GlobalInputs!$C$25:$K$34,5,FALSE)</f>
        <v>128.88999999999999</v>
      </c>
      <c r="H81" s="19">
        <f>VLOOKUP($G62,GlobalInputs!$C$25:$K$34,6,FALSE)</f>
        <v>46.811683221871284</v>
      </c>
      <c r="I81" s="118">
        <f>SUM(G81:H81)*0.0221</f>
        <v>3.8830071992033552</v>
      </c>
      <c r="J81" s="19">
        <f>VLOOKUP($G62,GlobalInputs!$C$25:$K$34,8,FALSE)</f>
        <v>179.58204678741018</v>
      </c>
    </row>
    <row r="82" spans="3:15" ht="14.1" customHeight="1" x14ac:dyDescent="0.25">
      <c r="H82" s="19"/>
    </row>
    <row r="84" spans="3:15" ht="14.1" customHeight="1" x14ac:dyDescent="0.25">
      <c r="C84" s="4" t="s">
        <v>51</v>
      </c>
      <c r="G84" s="11" t="s">
        <v>48</v>
      </c>
    </row>
    <row r="85" spans="3:15" ht="14.1" customHeight="1" x14ac:dyDescent="0.25">
      <c r="D85" s="6"/>
      <c r="E85" s="6"/>
      <c r="F85" s="6"/>
      <c r="G85" s="7" t="s">
        <v>49</v>
      </c>
      <c r="H85" s="7" t="str">
        <f>GlobalInputs!G17</f>
        <v>2014/15</v>
      </c>
      <c r="I85" s="7" t="str">
        <f>GlobalInputs!H17</f>
        <v>2015/16</v>
      </c>
      <c r="J85" s="7" t="str">
        <f>GlobalInputs!I17</f>
        <v>2016/17</v>
      </c>
      <c r="K85" s="7" t="str">
        <f>GlobalInputs!J17</f>
        <v>2017/18</v>
      </c>
      <c r="L85" s="7" t="str">
        <f>GlobalInputs!K17</f>
        <v>2018/19</v>
      </c>
    </row>
    <row r="86" spans="3:15" ht="14.1" customHeight="1" x14ac:dyDescent="0.25">
      <c r="D86" s="4" t="str">
        <f>D48</f>
        <v>13 - Customer interface coordination for contestable works</v>
      </c>
      <c r="O86" s="139" t="s">
        <v>146</v>
      </c>
    </row>
    <row r="87" spans="3:15" ht="14.1" customHeight="1" x14ac:dyDescent="0.25">
      <c r="E87" s="4" t="str">
        <f t="shared" ref="E87:E88" si="0">E68</f>
        <v>Customer i/face coord - basic</v>
      </c>
      <c r="G87" s="18" t="s">
        <v>145</v>
      </c>
      <c r="H87" s="72">
        <v>88</v>
      </c>
      <c r="I87" s="72">
        <v>88</v>
      </c>
      <c r="J87" s="72">
        <v>88</v>
      </c>
      <c r="K87" s="72">
        <v>88</v>
      </c>
      <c r="L87" s="72">
        <v>88</v>
      </c>
      <c r="O87" s="140"/>
    </row>
    <row r="88" spans="3:15" ht="14.1" customHeight="1" x14ac:dyDescent="0.25">
      <c r="E88" s="4" t="str">
        <f t="shared" si="0"/>
        <v>Customer i/face coord - complex</v>
      </c>
      <c r="G88" s="18" t="s">
        <v>145</v>
      </c>
      <c r="H88" s="72">
        <v>0</v>
      </c>
      <c r="I88" s="72">
        <v>0</v>
      </c>
      <c r="J88" s="72">
        <v>0</v>
      </c>
      <c r="K88" s="72">
        <v>0</v>
      </c>
      <c r="L88" s="72">
        <v>0</v>
      </c>
      <c r="O88" s="140"/>
    </row>
    <row r="89" spans="3:15" ht="14.1" customHeight="1" x14ac:dyDescent="0.25">
      <c r="D89" s="4" t="str">
        <f>D51</f>
        <v>14 - Preliminary enquiry service</v>
      </c>
      <c r="H89" s="20"/>
      <c r="I89" s="20"/>
      <c r="J89" s="20"/>
      <c r="K89" s="20"/>
      <c r="L89" s="20"/>
      <c r="O89" s="140"/>
    </row>
    <row r="90" spans="3:15" ht="14.1" customHeight="1" x14ac:dyDescent="0.25">
      <c r="E90" s="4" t="str">
        <f t="shared" ref="E90:E91" si="1">E71</f>
        <v>Prelim. enquiry service - basic</v>
      </c>
      <c r="G90" s="18" t="s">
        <v>145</v>
      </c>
      <c r="H90" s="72">
        <v>10000</v>
      </c>
      <c r="I90" s="72">
        <v>10000</v>
      </c>
      <c r="J90" s="72">
        <v>40000</v>
      </c>
      <c r="K90" s="72">
        <v>10000</v>
      </c>
      <c r="L90" s="72">
        <v>10000</v>
      </c>
      <c r="O90" s="140"/>
    </row>
    <row r="91" spans="3:15" ht="14.1" customHeight="1" x14ac:dyDescent="0.25">
      <c r="E91" s="4" t="str">
        <f t="shared" si="1"/>
        <v>Prelim. enquiry service - complex</v>
      </c>
      <c r="G91" s="18" t="s">
        <v>145</v>
      </c>
      <c r="H91" s="72">
        <v>0</v>
      </c>
      <c r="I91" s="72">
        <v>0</v>
      </c>
      <c r="J91" s="72">
        <v>0</v>
      </c>
      <c r="K91" s="72">
        <v>0</v>
      </c>
      <c r="L91" s="72">
        <v>0</v>
      </c>
      <c r="O91" s="140"/>
    </row>
    <row r="92" spans="3:15" ht="14.1" customHeight="1" x14ac:dyDescent="0.25">
      <c r="D92" s="4" t="str">
        <f>D54</f>
        <v>15 - Connection offer service (basic or standard)</v>
      </c>
      <c r="H92" s="20"/>
      <c r="I92" s="20"/>
      <c r="J92" s="20"/>
      <c r="K92" s="20"/>
      <c r="L92" s="20"/>
      <c r="O92" s="140"/>
    </row>
    <row r="93" spans="3:15" ht="14.1" customHeight="1" x14ac:dyDescent="0.25">
      <c r="E93" s="4" t="str">
        <f t="shared" ref="E93:E94" si="2">E74</f>
        <v>Conn. offer service - basic</v>
      </c>
      <c r="G93" s="18" t="s">
        <v>145</v>
      </c>
      <c r="H93" s="72">
        <v>35000</v>
      </c>
      <c r="I93" s="72">
        <v>35000</v>
      </c>
      <c r="J93" s="72">
        <v>85000</v>
      </c>
      <c r="K93" s="72">
        <v>35000</v>
      </c>
      <c r="L93" s="72">
        <v>35000</v>
      </c>
      <c r="O93" s="140"/>
    </row>
    <row r="94" spans="3:15" ht="14.1" customHeight="1" x14ac:dyDescent="0.25">
      <c r="E94" s="4" t="str">
        <f t="shared" si="2"/>
        <v>Conn. offer service - standard</v>
      </c>
      <c r="G94" s="18" t="s">
        <v>145</v>
      </c>
      <c r="H94" s="72">
        <v>0</v>
      </c>
      <c r="I94" s="72">
        <v>0</v>
      </c>
      <c r="J94" s="72">
        <v>0</v>
      </c>
      <c r="K94" s="72">
        <v>0</v>
      </c>
      <c r="L94" s="72">
        <v>0</v>
      </c>
      <c r="O94" s="140"/>
    </row>
    <row r="95" spans="3:15" ht="14.1" customHeight="1" x14ac:dyDescent="0.25">
      <c r="D95" s="4" t="str">
        <f>D57</f>
        <v>20 - Connection/relocation process facilitation</v>
      </c>
      <c r="G95" s="18"/>
      <c r="H95" s="18"/>
      <c r="I95" s="18"/>
      <c r="J95" s="18"/>
      <c r="K95" s="18"/>
      <c r="L95" s="18"/>
      <c r="O95" s="140"/>
    </row>
    <row r="96" spans="3:15" ht="14.1" customHeight="1" x14ac:dyDescent="0.25">
      <c r="E96" s="4" t="str">
        <f>E77</f>
        <v xml:space="preserve">Conn. / reloc. process facilitation   </v>
      </c>
      <c r="G96" s="18" t="s">
        <v>145</v>
      </c>
      <c r="H96" s="72">
        <v>32</v>
      </c>
      <c r="I96" s="72">
        <v>32</v>
      </c>
      <c r="J96" s="72">
        <v>32</v>
      </c>
      <c r="K96" s="72">
        <v>32</v>
      </c>
      <c r="L96" s="72">
        <v>32</v>
      </c>
      <c r="O96" s="140"/>
    </row>
    <row r="97" spans="4:15" ht="14.1" customHeight="1" x14ac:dyDescent="0.25">
      <c r="D97" s="4" t="str">
        <f>D59</f>
        <v>22 - Planning studies</v>
      </c>
      <c r="O97" s="140"/>
    </row>
    <row r="98" spans="4:15" ht="14.1" customHeight="1" x14ac:dyDescent="0.25">
      <c r="E98" s="4" t="str">
        <f>E79</f>
        <v>Connection planning studies</v>
      </c>
      <c r="G98" s="18" t="s">
        <v>145</v>
      </c>
      <c r="H98" s="72">
        <v>32</v>
      </c>
      <c r="I98" s="72">
        <v>32</v>
      </c>
      <c r="J98" s="72">
        <v>32</v>
      </c>
      <c r="K98" s="72">
        <v>32</v>
      </c>
      <c r="L98" s="72">
        <v>32</v>
      </c>
      <c r="O98" s="140"/>
    </row>
    <row r="99" spans="4:15" ht="14.1" customHeight="1" x14ac:dyDescent="0.25">
      <c r="D99" s="4" t="str">
        <f>D61</f>
        <v>23 - Services involved in obtaining deeds of agreement</v>
      </c>
      <c r="H99" s="20"/>
      <c r="I99" s="20"/>
      <c r="J99" s="20"/>
      <c r="K99" s="20"/>
      <c r="L99" s="20"/>
      <c r="O99" s="140"/>
    </row>
    <row r="100" spans="4:15" ht="14.1" customHeight="1" x14ac:dyDescent="0.25">
      <c r="E100" s="4" t="str">
        <f>E81</f>
        <v>Deeds of agreement studies</v>
      </c>
      <c r="G100" s="18" t="s">
        <v>145</v>
      </c>
      <c r="H100" s="72">
        <v>1</v>
      </c>
      <c r="I100" s="72">
        <v>1</v>
      </c>
      <c r="J100" s="72">
        <v>1</v>
      </c>
      <c r="K100" s="72">
        <v>1</v>
      </c>
      <c r="L100" s="72">
        <v>1</v>
      </c>
      <c r="O100" s="141"/>
    </row>
    <row r="104" spans="4:15" ht="14.1" customHeight="1" x14ac:dyDescent="0.25">
      <c r="O104" s="4"/>
    </row>
    <row r="105" spans="4:15" ht="14.1" customHeight="1" x14ac:dyDescent="0.25">
      <c r="O105" s="4"/>
    </row>
    <row r="106" spans="4:15" ht="14.1" customHeight="1" x14ac:dyDescent="0.25">
      <c r="O106" s="4"/>
    </row>
    <row r="107" spans="4:15" ht="14.1" customHeight="1" x14ac:dyDescent="0.25">
      <c r="O107" s="4"/>
    </row>
    <row r="108" spans="4:15" ht="14.1" customHeight="1" x14ac:dyDescent="0.25">
      <c r="O108" s="4"/>
    </row>
    <row r="109" spans="4:15" ht="14.1" customHeight="1" x14ac:dyDescent="0.25">
      <c r="O109" s="4"/>
    </row>
    <row r="110" spans="4:15" ht="14.1" customHeight="1" x14ac:dyDescent="0.25">
      <c r="O110" s="4"/>
    </row>
    <row r="111" spans="4:15" ht="14.1" customHeight="1" x14ac:dyDescent="0.25">
      <c r="O111" s="4"/>
    </row>
    <row r="112" spans="4:15" ht="14.1" customHeight="1" x14ac:dyDescent="0.25">
      <c r="O112" s="4"/>
    </row>
    <row r="113" spans="15:15" ht="14.1" customHeight="1" x14ac:dyDescent="0.25">
      <c r="O113" s="4"/>
    </row>
    <row r="114" spans="15:15" ht="14.1" customHeight="1" x14ac:dyDescent="0.25">
      <c r="O114" s="4"/>
    </row>
    <row r="115" spans="15:15" ht="14.1" customHeight="1" x14ac:dyDescent="0.25">
      <c r="O115" s="4"/>
    </row>
    <row r="116" spans="15:15" ht="14.1" customHeight="1" x14ac:dyDescent="0.25">
      <c r="O116" s="4"/>
    </row>
    <row r="117" spans="15:15" ht="14.1" customHeight="1" x14ac:dyDescent="0.25">
      <c r="O117" s="4"/>
    </row>
    <row r="118" spans="15:15" ht="14.1" customHeight="1" x14ac:dyDescent="0.25">
      <c r="O118" s="4"/>
    </row>
    <row r="119" spans="15:15" ht="14.1" customHeight="1" x14ac:dyDescent="0.25">
      <c r="O119" s="4"/>
    </row>
    <row r="120" spans="15:15" ht="14.1" customHeight="1" x14ac:dyDescent="0.25">
      <c r="O120" s="4"/>
    </row>
    <row r="121" spans="15:15" ht="14.1" customHeight="1" x14ac:dyDescent="0.25">
      <c r="O121" s="4"/>
    </row>
    <row r="122" spans="15:15" ht="14.1" customHeight="1" x14ac:dyDescent="0.25">
      <c r="O122" s="4"/>
    </row>
    <row r="123" spans="15:15" ht="14.1" customHeight="1" x14ac:dyDescent="0.25">
      <c r="O123" s="4"/>
    </row>
    <row r="124" spans="15:15" ht="14.1" customHeight="1" x14ac:dyDescent="0.25">
      <c r="O124" s="4"/>
    </row>
    <row r="125" spans="15:15" ht="14.1" customHeight="1" x14ac:dyDescent="0.25">
      <c r="O125" s="4"/>
    </row>
    <row r="126" spans="15:15" ht="14.1" customHeight="1" x14ac:dyDescent="0.25">
      <c r="O126" s="4"/>
    </row>
    <row r="127" spans="15:15" ht="14.1" customHeight="1" x14ac:dyDescent="0.25">
      <c r="O127" s="4"/>
    </row>
    <row r="128" spans="15:15" ht="14.1" customHeight="1" x14ac:dyDescent="0.25">
      <c r="O128" s="4"/>
    </row>
    <row r="129" spans="15:15" ht="14.1" customHeight="1" x14ac:dyDescent="0.25">
      <c r="O129" s="4"/>
    </row>
    <row r="130" spans="15:15" ht="14.1" customHeight="1" x14ac:dyDescent="0.25">
      <c r="O130" s="4"/>
    </row>
    <row r="131" spans="15:15" ht="14.1" customHeight="1" x14ac:dyDescent="0.25">
      <c r="O131" s="4"/>
    </row>
    <row r="132" spans="15:15" ht="14.1" customHeight="1" x14ac:dyDescent="0.25">
      <c r="O132" s="4"/>
    </row>
    <row r="133" spans="15:15" ht="14.1" customHeight="1" x14ac:dyDescent="0.25">
      <c r="O133" s="4"/>
    </row>
    <row r="134" spans="15:15" ht="14.1" customHeight="1" x14ac:dyDescent="0.25">
      <c r="O134" s="4"/>
    </row>
    <row r="135" spans="15:15" ht="14.1" customHeight="1" x14ac:dyDescent="0.25">
      <c r="O135" s="4"/>
    </row>
    <row r="136" spans="15:15" ht="14.1" customHeight="1" x14ac:dyDescent="0.25">
      <c r="O136" s="4"/>
    </row>
    <row r="137" spans="15:15" ht="14.1" customHeight="1" x14ac:dyDescent="0.25">
      <c r="O137" s="4"/>
    </row>
    <row r="138" spans="15:15" ht="14.1" customHeight="1" x14ac:dyDescent="0.25">
      <c r="O138" s="4"/>
    </row>
    <row r="139" spans="15:15" ht="14.1" customHeight="1" x14ac:dyDescent="0.25">
      <c r="O139" s="4"/>
    </row>
    <row r="140" spans="15:15" ht="14.1" customHeight="1" x14ac:dyDescent="0.25">
      <c r="O140" s="4"/>
    </row>
    <row r="141" spans="15:15" ht="14.1" customHeight="1" x14ac:dyDescent="0.25">
      <c r="O141" s="4"/>
    </row>
    <row r="142" spans="15:15" ht="14.1" customHeight="1" x14ac:dyDescent="0.25">
      <c r="O142" s="4"/>
    </row>
    <row r="143" spans="15:15" ht="14.1" customHeight="1" x14ac:dyDescent="0.25">
      <c r="O143" s="4"/>
    </row>
    <row r="144" spans="15:15" ht="14.1" customHeight="1" x14ac:dyDescent="0.25">
      <c r="O144" s="4"/>
    </row>
    <row r="145" spans="15:15" ht="14.1" customHeight="1" x14ac:dyDescent="0.25">
      <c r="O145" s="4"/>
    </row>
    <row r="146" spans="15:15" ht="14.1" customHeight="1" x14ac:dyDescent="0.25">
      <c r="O146" s="4"/>
    </row>
    <row r="147" spans="15:15" ht="14.1" customHeight="1" x14ac:dyDescent="0.25">
      <c r="O147" s="4"/>
    </row>
    <row r="148" spans="15:15" ht="14.1" customHeight="1" x14ac:dyDescent="0.25">
      <c r="O148" s="4"/>
    </row>
    <row r="149" spans="15:15" ht="14.1" customHeight="1" x14ac:dyDescent="0.25">
      <c r="O149" s="4"/>
    </row>
    <row r="150" spans="15:15" ht="14.1" customHeight="1" x14ac:dyDescent="0.25">
      <c r="O150" s="4"/>
    </row>
    <row r="151" spans="15:15" ht="14.1" customHeight="1" x14ac:dyDescent="0.25">
      <c r="O151" s="4"/>
    </row>
    <row r="152" spans="15:15" ht="14.1" customHeight="1" x14ac:dyDescent="0.25">
      <c r="O152" s="4"/>
    </row>
    <row r="153" spans="15:15" ht="14.1" customHeight="1" x14ac:dyDescent="0.25">
      <c r="O153" s="4"/>
    </row>
    <row r="154" spans="15:15" ht="14.1" customHeight="1" x14ac:dyDescent="0.25">
      <c r="O154" s="4"/>
    </row>
    <row r="155" spans="15:15" ht="14.1" customHeight="1" x14ac:dyDescent="0.25">
      <c r="O155" s="4"/>
    </row>
    <row r="156" spans="15:15" ht="14.1" customHeight="1" x14ac:dyDescent="0.25">
      <c r="O156" s="4"/>
    </row>
    <row r="157" spans="15:15" ht="14.1" customHeight="1" x14ac:dyDescent="0.25">
      <c r="O157" s="4"/>
    </row>
    <row r="158" spans="15:15" ht="14.1" customHeight="1" x14ac:dyDescent="0.25">
      <c r="O158" s="4"/>
    </row>
    <row r="159" spans="15:15" ht="14.1" customHeight="1" x14ac:dyDescent="0.25">
      <c r="O159" s="4"/>
    </row>
  </sheetData>
  <mergeCells count="4">
    <mergeCell ref="O48:O62"/>
    <mergeCell ref="O7:O21"/>
    <mergeCell ref="O26:O44"/>
    <mergeCell ref="O86:O100"/>
  </mergeCells>
  <pageMargins left="0.39370078740157483" right="0.39370078740157483" top="0.39370078740157483" bottom="0.39370078740157483" header="0.19685039370078741" footer="0.19685039370078741"/>
  <pageSetup paperSize="9" scale="45" fitToHeight="0" orientation="landscape" r:id="rId1"/>
  <headerFooter>
    <oddFooter>&amp;C&amp;F&amp;R&amp;A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8" tint="-0.249977111117893"/>
  </sheetPr>
  <dimension ref="A1:E3"/>
  <sheetViews>
    <sheetView workbookViewId="0"/>
  </sheetViews>
  <sheetFormatPr defaultColWidth="0" defaultRowHeight="15" zeroHeight="1" x14ac:dyDescent="0.25"/>
  <cols>
    <col min="1" max="1" width="2.42578125" customWidth="1"/>
    <col min="2" max="5" width="9.140625" customWidth="1"/>
    <col min="6" max="16384" width="9.140625" hidden="1"/>
  </cols>
  <sheetData>
    <row r="1" spans="2:2" x14ac:dyDescent="0.25"/>
    <row r="2" spans="2:2" x14ac:dyDescent="0.25">
      <c r="B2" s="1" t="s">
        <v>12</v>
      </c>
    </row>
    <row r="3" spans="2:2" x14ac:dyDescent="0.25"/>
  </sheetData>
  <pageMargins left="0.70866141732283472" right="0.70866141732283472" top="0.74803149606299213" bottom="0.74803149606299213" header="0.31496062992125984" footer="0.31496062992125984"/>
  <pageSetup paperSize="9" orientation="portrait"/>
  <headerFooter>
    <oddFooter>&amp;C&amp;F&amp;R&amp;A</oddFooter>
  </headerFooter>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8" tint="0.39997558519241921"/>
    <pageSetUpPr fitToPage="1"/>
  </sheetPr>
  <dimension ref="A1:AT34"/>
  <sheetViews>
    <sheetView zoomScale="85" zoomScaleNormal="85" zoomScalePageLayoutView="125" workbookViewId="0">
      <pane xSplit="5" ySplit="7" topLeftCell="F8" activePane="bottomRight" state="frozen"/>
      <selection pane="topRight" activeCell="F1" sqref="F1"/>
      <selection pane="bottomLeft" activeCell="A8" sqref="A8"/>
      <selection pane="bottomRight"/>
    </sheetView>
  </sheetViews>
  <sheetFormatPr defaultColWidth="9.140625" defaultRowHeight="14.1" customHeight="1" x14ac:dyDescent="0.25"/>
  <cols>
    <col min="1" max="3" width="2.140625" style="4" customWidth="1"/>
    <col min="4" max="4" width="1.85546875" style="4" customWidth="1"/>
    <col min="5" max="5" width="42.140625" style="4" customWidth="1"/>
    <col min="6" max="6" width="11.140625" style="4" customWidth="1"/>
    <col min="7" max="8" width="10.42578125" style="4" customWidth="1"/>
    <col min="9" max="9" width="1.7109375" style="4" customWidth="1"/>
    <col min="10" max="12" width="10.42578125" style="4" customWidth="1"/>
    <col min="13" max="13" width="2" style="4" customWidth="1"/>
    <col min="14" max="14" width="11.140625" style="4" customWidth="1"/>
    <col min="15" max="16" width="10.42578125" style="4" customWidth="1"/>
    <col min="17" max="19" width="9.140625" style="4"/>
    <col min="20" max="20" width="1.85546875" style="4" customWidth="1"/>
    <col min="21" max="22" width="10.7109375" style="4" bestFit="1" customWidth="1"/>
    <col min="23" max="23" width="11.85546875" style="4" bestFit="1" customWidth="1"/>
    <col min="24" max="25" width="10.7109375" style="4" bestFit="1" customWidth="1"/>
    <col min="26" max="26" width="1.85546875" style="4" customWidth="1"/>
    <col min="27" max="27" width="10.42578125" style="4" customWidth="1"/>
    <col min="28" max="28" width="11" style="4" customWidth="1"/>
    <col min="29" max="29" width="10.7109375" style="4" bestFit="1" customWidth="1"/>
    <col min="30" max="30" width="11.85546875" style="4" bestFit="1" customWidth="1"/>
    <col min="31" max="32" width="10.7109375" style="4" bestFit="1" customWidth="1"/>
    <col min="33" max="33" width="1.85546875" style="4" customWidth="1"/>
    <col min="34" max="34" width="10.42578125" style="4" customWidth="1"/>
    <col min="35" max="35" width="11.5703125" style="4" bestFit="1" customWidth="1"/>
    <col min="36" max="39" width="10.7109375" style="4" bestFit="1" customWidth="1"/>
    <col min="40" max="40" width="1.85546875" style="4" customWidth="1"/>
    <col min="41" max="41" width="9.7109375" style="4" bestFit="1" customWidth="1"/>
    <col min="42" max="46" width="11.5703125" style="4" bestFit="1" customWidth="1"/>
    <col min="47" max="16384" width="9.140625" style="4"/>
  </cols>
  <sheetData>
    <row r="1" spans="1:46" ht="14.1" customHeight="1" x14ac:dyDescent="0.2">
      <c r="A1" s="12" t="s">
        <v>15</v>
      </c>
      <c r="B1" s="12"/>
      <c r="C1" s="12"/>
      <c r="D1" s="12"/>
      <c r="E1" s="12"/>
      <c r="F1" s="12"/>
      <c r="G1" s="12"/>
      <c r="H1" s="12"/>
    </row>
    <row r="2" spans="1:46" ht="14.1" customHeight="1" x14ac:dyDescent="0.25">
      <c r="A2" s="14" t="s">
        <v>62</v>
      </c>
      <c r="B2" s="13"/>
      <c r="C2" s="13"/>
      <c r="D2" s="13"/>
      <c r="E2" s="13"/>
      <c r="F2" s="13"/>
      <c r="G2" s="13"/>
      <c r="H2" s="13"/>
    </row>
    <row r="3" spans="1:46" ht="14.1" customHeight="1" x14ac:dyDescent="0.25">
      <c r="A3" s="4" t="str">
        <f>GlobalInputs!A3</f>
        <v>Connection related fees</v>
      </c>
    </row>
    <row r="4" spans="1:46" ht="14.1" customHeight="1" x14ac:dyDescent="0.2">
      <c r="E4" s="60" t="str">
        <f>IF(ROUND($E$5,6)=0,"ok","Problem - review CheckSheet")</f>
        <v>ok</v>
      </c>
    </row>
    <row r="5" spans="1:46" ht="14.1" customHeight="1" x14ac:dyDescent="0.25">
      <c r="B5" s="24"/>
      <c r="C5" s="8"/>
      <c r="D5" s="8"/>
      <c r="E5" s="25"/>
      <c r="F5" s="142" t="s">
        <v>70</v>
      </c>
      <c r="G5" s="143"/>
      <c r="H5" s="144"/>
      <c r="J5" s="142" t="s">
        <v>99</v>
      </c>
      <c r="K5" s="143"/>
      <c r="L5" s="144"/>
      <c r="N5" s="142" t="s">
        <v>51</v>
      </c>
      <c r="O5" s="143"/>
      <c r="P5" s="143"/>
      <c r="Q5" s="143"/>
      <c r="R5" s="143"/>
      <c r="S5" s="144"/>
      <c r="U5" s="142" t="s">
        <v>101</v>
      </c>
      <c r="V5" s="143"/>
      <c r="W5" s="143"/>
      <c r="X5" s="143"/>
      <c r="Y5" s="144"/>
      <c r="AA5" s="142" t="s">
        <v>102</v>
      </c>
      <c r="AB5" s="143"/>
      <c r="AC5" s="143"/>
      <c r="AD5" s="143"/>
      <c r="AE5" s="143"/>
      <c r="AF5" s="144"/>
      <c r="AH5" s="142" t="s">
        <v>104</v>
      </c>
      <c r="AI5" s="143"/>
      <c r="AJ5" s="143"/>
      <c r="AK5" s="143"/>
      <c r="AL5" s="143"/>
      <c r="AM5" s="144"/>
      <c r="AO5" s="142" t="s">
        <v>155</v>
      </c>
      <c r="AP5" s="143"/>
      <c r="AQ5" s="143"/>
      <c r="AR5" s="143"/>
      <c r="AS5" s="143"/>
      <c r="AT5" s="144"/>
    </row>
    <row r="6" spans="1:46" ht="14.1" customHeight="1" x14ac:dyDescent="0.25">
      <c r="B6" s="10" t="s">
        <v>63</v>
      </c>
      <c r="C6" s="9"/>
      <c r="D6" s="9"/>
      <c r="E6" s="26"/>
      <c r="F6" s="22" t="s">
        <v>64</v>
      </c>
      <c r="G6" s="7" t="s">
        <v>65</v>
      </c>
      <c r="H6" s="29" t="s">
        <v>66</v>
      </c>
      <c r="J6" s="22" t="s">
        <v>64</v>
      </c>
      <c r="K6" s="7" t="s">
        <v>98</v>
      </c>
      <c r="L6" s="29" t="s">
        <v>100</v>
      </c>
      <c r="N6" s="22" t="s">
        <v>72</v>
      </c>
      <c r="O6" s="7" t="str">
        <f>GlobalInputs!G17</f>
        <v>2014/15</v>
      </c>
      <c r="P6" s="7" t="str">
        <f>GlobalInputs!H17</f>
        <v>2015/16</v>
      </c>
      <c r="Q6" s="7" t="str">
        <f>GlobalInputs!I17</f>
        <v>2016/17</v>
      </c>
      <c r="R6" s="7" t="str">
        <f>GlobalInputs!J17</f>
        <v>2017/18</v>
      </c>
      <c r="S6" s="29" t="str">
        <f>GlobalInputs!K17</f>
        <v>2018/19</v>
      </c>
      <c r="U6" s="22" t="str">
        <f>O6</f>
        <v>2014/15</v>
      </c>
      <c r="V6" s="7" t="str">
        <f t="shared" ref="V6:Y6" si="0">P6</f>
        <v>2015/16</v>
      </c>
      <c r="W6" s="7" t="str">
        <f t="shared" si="0"/>
        <v>2016/17</v>
      </c>
      <c r="X6" s="7" t="str">
        <f t="shared" si="0"/>
        <v>2017/18</v>
      </c>
      <c r="Y6" s="29" t="str">
        <f t="shared" si="0"/>
        <v>2018/19</v>
      </c>
      <c r="AA6" s="22" t="s">
        <v>103</v>
      </c>
      <c r="AB6" s="7" t="str">
        <f>U6</f>
        <v>2014/15</v>
      </c>
      <c r="AC6" s="7" t="str">
        <f t="shared" ref="AC6:AF6" si="1">V6</f>
        <v>2015/16</v>
      </c>
      <c r="AD6" s="7" t="str">
        <f t="shared" si="1"/>
        <v>2016/17</v>
      </c>
      <c r="AE6" s="7" t="str">
        <f t="shared" si="1"/>
        <v>2017/18</v>
      </c>
      <c r="AF6" s="29" t="str">
        <f t="shared" si="1"/>
        <v>2018/19</v>
      </c>
      <c r="AH6" s="22" t="s">
        <v>103</v>
      </c>
      <c r="AI6" s="7" t="str">
        <f>AB6</f>
        <v>2014/15</v>
      </c>
      <c r="AJ6" s="7" t="str">
        <f t="shared" ref="AJ6:AM6" si="2">AC6</f>
        <v>2015/16</v>
      </c>
      <c r="AK6" s="7" t="str">
        <f t="shared" si="2"/>
        <v>2016/17</v>
      </c>
      <c r="AL6" s="7" t="str">
        <f t="shared" si="2"/>
        <v>2017/18</v>
      </c>
      <c r="AM6" s="29" t="str">
        <f t="shared" si="2"/>
        <v>2018/19</v>
      </c>
      <c r="AO6" s="22" t="s">
        <v>103</v>
      </c>
      <c r="AP6" s="7" t="str">
        <f>AI6</f>
        <v>2014/15</v>
      </c>
      <c r="AQ6" s="7" t="str">
        <f t="shared" ref="AQ6" si="3">AJ6</f>
        <v>2015/16</v>
      </c>
      <c r="AR6" s="7" t="str">
        <f t="shared" ref="AR6" si="4">AK6</f>
        <v>2016/17</v>
      </c>
      <c r="AS6" s="7" t="str">
        <f t="shared" ref="AS6" si="5">AL6</f>
        <v>2017/18</v>
      </c>
      <c r="AT6" s="29" t="str">
        <f t="shared" ref="AT6" si="6">AM6</f>
        <v>2018/19</v>
      </c>
    </row>
    <row r="7" spans="1:46" ht="14.1" customHeight="1" x14ac:dyDescent="0.25">
      <c r="B7" s="10"/>
      <c r="C7" s="9" t="str">
        <f>ServiceProjections!D7</f>
        <v>13 - Customer interface coordination for contestable works</v>
      </c>
      <c r="D7" s="9"/>
      <c r="E7" s="26"/>
      <c r="F7" s="10"/>
      <c r="G7" s="9"/>
      <c r="H7" s="26"/>
      <c r="J7" s="10"/>
      <c r="K7" s="9"/>
      <c r="L7" s="26"/>
      <c r="N7" s="10"/>
      <c r="O7" s="9"/>
      <c r="P7" s="9"/>
      <c r="Q7" s="9"/>
      <c r="R7" s="9"/>
      <c r="S7" s="26"/>
      <c r="U7" s="10"/>
      <c r="V7" s="9"/>
      <c r="W7" s="9"/>
      <c r="X7" s="9"/>
      <c r="Y7" s="26"/>
      <c r="AA7" s="10"/>
      <c r="AB7" s="9"/>
      <c r="AC7" s="9"/>
      <c r="AD7" s="9"/>
      <c r="AE7" s="9"/>
      <c r="AF7" s="26"/>
      <c r="AH7" s="24"/>
      <c r="AI7" s="8"/>
      <c r="AJ7" s="8"/>
      <c r="AK7" s="8"/>
      <c r="AL7" s="8"/>
      <c r="AM7" s="25"/>
      <c r="AO7" s="24"/>
      <c r="AP7" s="8"/>
      <c r="AQ7" s="8"/>
      <c r="AR7" s="8"/>
      <c r="AS7" s="8"/>
      <c r="AT7" s="25"/>
    </row>
    <row r="8" spans="1:46" ht="14.1" customHeight="1" x14ac:dyDescent="0.25">
      <c r="B8" s="10"/>
      <c r="C8" s="9"/>
      <c r="D8" s="9" t="str">
        <f>ServiceProjections!E8</f>
        <v>Customer i/face coord - basic</v>
      </c>
      <c r="E8" s="26"/>
      <c r="F8" s="30" t="str">
        <f>ServiceProjections!H26</f>
        <v>n.a</v>
      </c>
      <c r="G8" s="31" t="s">
        <v>145</v>
      </c>
      <c r="H8" s="32" t="s">
        <v>145</v>
      </c>
      <c r="J8" s="30" t="s">
        <v>145</v>
      </c>
      <c r="K8" s="31">
        <f>ServiceProjections!J68</f>
        <v>159.75595042107463</v>
      </c>
      <c r="L8" s="34">
        <f t="shared" ref="L8:L12" si="7">K8</f>
        <v>159.75595042107463</v>
      </c>
      <c r="N8" s="113">
        <v>2</v>
      </c>
      <c r="O8" s="35">
        <f>ServiceProjections!H87*$N8</f>
        <v>176</v>
      </c>
      <c r="P8" s="35">
        <f>ServiceProjections!I87*$N8</f>
        <v>176</v>
      </c>
      <c r="Q8" s="35">
        <f>ServiceProjections!J87*$N8</f>
        <v>176</v>
      </c>
      <c r="R8" s="35">
        <f>ServiceProjections!K87*$N8</f>
        <v>176</v>
      </c>
      <c r="S8" s="36">
        <f>ServiceProjections!L87*$N8</f>
        <v>176</v>
      </c>
      <c r="U8" s="39">
        <f>O8*$L8</f>
        <v>28117.047274109136</v>
      </c>
      <c r="V8" s="35">
        <f t="shared" ref="V8:Y8" si="8">P8*$L8</f>
        <v>28117.047274109136</v>
      </c>
      <c r="W8" s="35">
        <f t="shared" si="8"/>
        <v>28117.047274109136</v>
      </c>
      <c r="X8" s="35">
        <f t="shared" si="8"/>
        <v>28117.047274109136</v>
      </c>
      <c r="Y8" s="36">
        <f t="shared" si="8"/>
        <v>28117.047274109136</v>
      </c>
      <c r="AA8" s="40">
        <f>ServiceProjections!G68</f>
        <v>114.66</v>
      </c>
      <c r="AB8" s="35">
        <f>O8*$AA8</f>
        <v>20180.16</v>
      </c>
      <c r="AC8" s="35">
        <f t="shared" ref="AC8:AF8" si="9">P8*$AA8</f>
        <v>20180.16</v>
      </c>
      <c r="AD8" s="35">
        <f t="shared" si="9"/>
        <v>20180.16</v>
      </c>
      <c r="AE8" s="35">
        <f t="shared" si="9"/>
        <v>20180.16</v>
      </c>
      <c r="AF8" s="36">
        <f t="shared" si="9"/>
        <v>20180.16</v>
      </c>
      <c r="AH8" s="40">
        <f>ServiceProjections!H68</f>
        <v>41.64168322187129</v>
      </c>
      <c r="AI8" s="35">
        <f>O8*$AH8</f>
        <v>7328.936247049347</v>
      </c>
      <c r="AJ8" s="35">
        <f t="shared" ref="AJ8:AM8" si="10">P8*$AH8</f>
        <v>7328.936247049347</v>
      </c>
      <c r="AK8" s="35">
        <f t="shared" si="10"/>
        <v>7328.936247049347</v>
      </c>
      <c r="AL8" s="35">
        <f t="shared" si="10"/>
        <v>7328.936247049347</v>
      </c>
      <c r="AM8" s="36">
        <f t="shared" si="10"/>
        <v>7328.936247049347</v>
      </c>
      <c r="AO8" s="120">
        <f>L8-AA8-AH8</f>
        <v>3.4542671992033434</v>
      </c>
      <c r="AP8" s="31">
        <f>$AO8*O8</f>
        <v>607.95102705978843</v>
      </c>
      <c r="AQ8" s="31">
        <f t="shared" ref="AQ8:AT8" si="11">$AO8*P8</f>
        <v>607.95102705978843</v>
      </c>
      <c r="AR8" s="31">
        <f t="shared" si="11"/>
        <v>607.95102705978843</v>
      </c>
      <c r="AS8" s="31">
        <f t="shared" si="11"/>
        <v>607.95102705978843</v>
      </c>
      <c r="AT8" s="32">
        <f t="shared" si="11"/>
        <v>607.95102705978843</v>
      </c>
    </row>
    <row r="9" spans="1:46" ht="14.1" customHeight="1" x14ac:dyDescent="0.25">
      <c r="B9" s="10"/>
      <c r="C9" s="9"/>
      <c r="D9" s="9" t="str">
        <f>ServiceProjections!E9</f>
        <v>Customer i/face coord - complex</v>
      </c>
      <c r="E9" s="26"/>
      <c r="F9" s="30" t="str">
        <f>ServiceProjections!H27</f>
        <v>n.a</v>
      </c>
      <c r="G9" s="31" t="s">
        <v>145</v>
      </c>
      <c r="H9" s="32" t="s">
        <v>145</v>
      </c>
      <c r="J9" s="30" t="s">
        <v>145</v>
      </c>
      <c r="K9" s="31">
        <f>ServiceProjections!J69</f>
        <v>179.58204678741018</v>
      </c>
      <c r="L9" s="34">
        <f t="shared" si="7"/>
        <v>179.58204678741018</v>
      </c>
      <c r="N9" s="113">
        <v>2</v>
      </c>
      <c r="O9" s="35">
        <f>ServiceProjections!H88*$N9</f>
        <v>0</v>
      </c>
      <c r="P9" s="35">
        <f>ServiceProjections!I88*$N9</f>
        <v>0</v>
      </c>
      <c r="Q9" s="35">
        <f>ServiceProjections!J88*$N9</f>
        <v>0</v>
      </c>
      <c r="R9" s="35">
        <f>ServiceProjections!K88*$N9</f>
        <v>0</v>
      </c>
      <c r="S9" s="36">
        <f>ServiceProjections!L88*$N9</f>
        <v>0</v>
      </c>
      <c r="U9" s="39">
        <f t="shared" ref="U9" si="12">O9*$L9</f>
        <v>0</v>
      </c>
      <c r="V9" s="35">
        <f t="shared" ref="V9" si="13">P9*$L9</f>
        <v>0</v>
      </c>
      <c r="W9" s="35">
        <f t="shared" ref="W9" si="14">Q9*$L9</f>
        <v>0</v>
      </c>
      <c r="X9" s="35">
        <f t="shared" ref="X9" si="15">R9*$L9</f>
        <v>0</v>
      </c>
      <c r="Y9" s="36">
        <f t="shared" ref="Y9" si="16">S9*$L9</f>
        <v>0</v>
      </c>
      <c r="AA9" s="40">
        <f>ServiceProjections!G69</f>
        <v>128.88999999999999</v>
      </c>
      <c r="AB9" s="35">
        <f t="shared" ref="AB9" si="17">O9*$AA9</f>
        <v>0</v>
      </c>
      <c r="AC9" s="35">
        <f t="shared" ref="AC9" si="18">P9*$AA9</f>
        <v>0</v>
      </c>
      <c r="AD9" s="35">
        <f t="shared" ref="AD9" si="19">Q9*$AA9</f>
        <v>0</v>
      </c>
      <c r="AE9" s="35">
        <f t="shared" ref="AE9" si="20">R9*$AA9</f>
        <v>0</v>
      </c>
      <c r="AF9" s="36">
        <f t="shared" ref="AF9" si="21">S9*$AA9</f>
        <v>0</v>
      </c>
      <c r="AH9" s="40">
        <f>ServiceProjections!H69</f>
        <v>46.811683221871284</v>
      </c>
      <c r="AI9" s="35">
        <f t="shared" ref="AI9" si="22">O9*$AH9</f>
        <v>0</v>
      </c>
      <c r="AJ9" s="35">
        <f t="shared" ref="AJ9" si="23">P9*$AH9</f>
        <v>0</v>
      </c>
      <c r="AK9" s="35">
        <f t="shared" ref="AK9" si="24">Q9*$AH9</f>
        <v>0</v>
      </c>
      <c r="AL9" s="35">
        <f t="shared" ref="AL9" si="25">R9*$AH9</f>
        <v>0</v>
      </c>
      <c r="AM9" s="36">
        <f t="shared" ref="AM9" si="26">S9*$AH9</f>
        <v>0</v>
      </c>
      <c r="AO9" s="120">
        <f>L9-AA9-AH9</f>
        <v>3.8803635655389073</v>
      </c>
      <c r="AP9" s="31">
        <f>$AO9*O9</f>
        <v>0</v>
      </c>
      <c r="AQ9" s="31">
        <f t="shared" ref="AQ9" si="27">$AO9*P9</f>
        <v>0</v>
      </c>
      <c r="AR9" s="31">
        <f t="shared" ref="AR9" si="28">$AO9*Q9</f>
        <v>0</v>
      </c>
      <c r="AS9" s="31">
        <f t="shared" ref="AS9" si="29">$AO9*R9</f>
        <v>0</v>
      </c>
      <c r="AT9" s="32">
        <f t="shared" ref="AT9" si="30">$AO9*S9</f>
        <v>0</v>
      </c>
    </row>
    <row r="10" spans="1:46" ht="14.1" customHeight="1" x14ac:dyDescent="0.25">
      <c r="B10" s="10"/>
      <c r="C10" s="9" t="str">
        <f>ServiceProjections!D10</f>
        <v>14 - Preliminary enquiry service</v>
      </c>
      <c r="D10" s="9"/>
      <c r="E10" s="26"/>
      <c r="F10" s="10"/>
      <c r="G10" s="9"/>
      <c r="H10" s="26"/>
      <c r="J10" s="10"/>
      <c r="K10" s="9"/>
      <c r="L10" s="111"/>
      <c r="N10" s="10"/>
      <c r="O10" s="9"/>
      <c r="P10" s="9"/>
      <c r="Q10" s="9"/>
      <c r="R10" s="9"/>
      <c r="S10" s="26"/>
      <c r="U10" s="10"/>
      <c r="V10" s="9"/>
      <c r="W10" s="9"/>
      <c r="X10" s="9"/>
      <c r="Y10" s="26"/>
      <c r="AA10" s="10"/>
      <c r="AB10" s="9"/>
      <c r="AC10" s="9"/>
      <c r="AD10" s="9"/>
      <c r="AE10" s="9"/>
      <c r="AF10" s="26"/>
      <c r="AH10" s="10"/>
      <c r="AI10" s="9"/>
      <c r="AJ10" s="9"/>
      <c r="AK10" s="9"/>
      <c r="AL10" s="9"/>
      <c r="AM10" s="26"/>
      <c r="AO10" s="10"/>
      <c r="AP10" s="9"/>
      <c r="AQ10" s="9"/>
      <c r="AR10" s="9"/>
      <c r="AS10" s="9"/>
      <c r="AT10" s="26"/>
    </row>
    <row r="11" spans="1:46" ht="14.1" customHeight="1" x14ac:dyDescent="0.25">
      <c r="B11" s="10"/>
      <c r="C11" s="9"/>
      <c r="D11" s="9" t="str">
        <f>ServiceProjections!E11</f>
        <v>Prelim. enquiry service - basic</v>
      </c>
      <c r="E11" s="26"/>
      <c r="F11" s="30" t="str">
        <f>ServiceProjections!G35</f>
        <v>n.a</v>
      </c>
      <c r="G11" s="31" t="s">
        <v>145</v>
      </c>
      <c r="H11" s="32" t="s">
        <v>145</v>
      </c>
      <c r="J11" s="30" t="s">
        <v>158</v>
      </c>
      <c r="K11" s="31">
        <f>ServiceProjections!J71</f>
        <v>159.75204678741019</v>
      </c>
      <c r="L11" s="34">
        <f t="shared" si="7"/>
        <v>159.75204678741019</v>
      </c>
      <c r="N11" s="113">
        <v>0.1</v>
      </c>
      <c r="O11" s="35">
        <f>ServiceProjections!H90*$N11</f>
        <v>1000</v>
      </c>
      <c r="P11" s="35">
        <f>ServiceProjections!I90*$N11</f>
        <v>1000</v>
      </c>
      <c r="Q11" s="35">
        <f>ServiceProjections!J90*$N11</f>
        <v>4000</v>
      </c>
      <c r="R11" s="35">
        <f>ServiceProjections!K90*$N11</f>
        <v>1000</v>
      </c>
      <c r="S11" s="36">
        <f>ServiceProjections!L90*$N11</f>
        <v>1000</v>
      </c>
      <c r="U11" s="39">
        <f t="shared" ref="U11:U12" si="31">O11*$L11</f>
        <v>159752.04678741019</v>
      </c>
      <c r="V11" s="35">
        <f t="shared" ref="V11:V12" si="32">P11*$L11</f>
        <v>159752.04678741019</v>
      </c>
      <c r="W11" s="35">
        <f t="shared" ref="W11:W12" si="33">Q11*$L11</f>
        <v>639008.18714964075</v>
      </c>
      <c r="X11" s="35">
        <f t="shared" ref="X11:X12" si="34">R11*$L11</f>
        <v>159752.04678741019</v>
      </c>
      <c r="Y11" s="36">
        <f t="shared" ref="Y11:Y12" si="35">S11*$L11</f>
        <v>159752.04678741019</v>
      </c>
      <c r="AA11" s="40">
        <f>ServiceProjections!G71</f>
        <v>114.66</v>
      </c>
      <c r="AB11" s="35">
        <f>O11*$AA11</f>
        <v>114660</v>
      </c>
      <c r="AC11" s="35">
        <f t="shared" ref="AC11:AC12" si="36">P11*$AA11</f>
        <v>114660</v>
      </c>
      <c r="AD11" s="35">
        <f t="shared" ref="AD11:AD12" si="37">Q11*$AA11</f>
        <v>458640</v>
      </c>
      <c r="AE11" s="35">
        <f t="shared" ref="AE11:AE12" si="38">R11*$AA11</f>
        <v>114660</v>
      </c>
      <c r="AF11" s="36">
        <f t="shared" ref="AF11:AF12" si="39">S11*$AA11</f>
        <v>114660</v>
      </c>
      <c r="AH11" s="40">
        <f>ServiceProjections!H71</f>
        <v>41.64168322187129</v>
      </c>
      <c r="AI11" s="35">
        <f t="shared" ref="AI11:AI12" si="40">O11*$AH11</f>
        <v>41641.683221871288</v>
      </c>
      <c r="AJ11" s="35">
        <f t="shared" ref="AJ11:AJ12" si="41">P11*$AH11</f>
        <v>41641.683221871288</v>
      </c>
      <c r="AK11" s="35">
        <f t="shared" ref="AK11:AK12" si="42">Q11*$AH11</f>
        <v>166566.73288748515</v>
      </c>
      <c r="AL11" s="35">
        <f t="shared" ref="AL11:AL12" si="43">R11*$AH11</f>
        <v>41641.683221871288</v>
      </c>
      <c r="AM11" s="36">
        <f t="shared" ref="AM11:AM12" si="44">S11*$AH11</f>
        <v>41641.683221871288</v>
      </c>
      <c r="AO11" s="120">
        <f>L11-AA11-AH11</f>
        <v>3.4503635655389076</v>
      </c>
      <c r="AP11" s="31">
        <f>$AO11*O11</f>
        <v>3450.3635655389076</v>
      </c>
      <c r="AQ11" s="31">
        <f t="shared" ref="AQ11:AQ12" si="45">$AO11*P11</f>
        <v>3450.3635655389076</v>
      </c>
      <c r="AR11" s="31">
        <f t="shared" ref="AR11:AR12" si="46">$AO11*Q11</f>
        <v>13801.45426215563</v>
      </c>
      <c r="AS11" s="31">
        <f t="shared" ref="AS11:AS12" si="47">$AO11*R11</f>
        <v>3450.3635655389076</v>
      </c>
      <c r="AT11" s="32">
        <f t="shared" ref="AT11:AT12" si="48">$AO11*S11</f>
        <v>3450.3635655389076</v>
      </c>
    </row>
    <row r="12" spans="1:46" ht="14.1" customHeight="1" x14ac:dyDescent="0.25">
      <c r="B12" s="10"/>
      <c r="C12" s="9"/>
      <c r="D12" s="9" t="str">
        <f>ServiceProjections!E12</f>
        <v>Prelim. enquiry service - complex</v>
      </c>
      <c r="E12" s="26"/>
      <c r="F12" s="30" t="str">
        <f>ServiceProjections!G36</f>
        <v>n.a</v>
      </c>
      <c r="G12" s="31" t="s">
        <v>145</v>
      </c>
      <c r="H12" s="32" t="s">
        <v>145</v>
      </c>
      <c r="J12" s="30" t="s">
        <v>145</v>
      </c>
      <c r="K12" s="31">
        <f>ServiceProjections!J72</f>
        <v>179.58204678741018</v>
      </c>
      <c r="L12" s="34">
        <f t="shared" si="7"/>
        <v>179.58204678741018</v>
      </c>
      <c r="N12" s="113">
        <v>0.1</v>
      </c>
      <c r="O12" s="35">
        <f>ServiceProjections!H91*$N12</f>
        <v>0</v>
      </c>
      <c r="P12" s="35">
        <f>ServiceProjections!I91*$N12</f>
        <v>0</v>
      </c>
      <c r="Q12" s="35">
        <f>ServiceProjections!J91*$N12</f>
        <v>0</v>
      </c>
      <c r="R12" s="35">
        <f>ServiceProjections!K91*$N12</f>
        <v>0</v>
      </c>
      <c r="S12" s="36">
        <f>ServiceProjections!L91*$N12</f>
        <v>0</v>
      </c>
      <c r="U12" s="39">
        <f t="shared" si="31"/>
        <v>0</v>
      </c>
      <c r="V12" s="35">
        <f t="shared" si="32"/>
        <v>0</v>
      </c>
      <c r="W12" s="35">
        <f t="shared" si="33"/>
        <v>0</v>
      </c>
      <c r="X12" s="35">
        <f t="shared" si="34"/>
        <v>0</v>
      </c>
      <c r="Y12" s="36">
        <f t="shared" si="35"/>
        <v>0</v>
      </c>
      <c r="AA12" s="40">
        <f>ServiceProjections!G72</f>
        <v>128.88999999999999</v>
      </c>
      <c r="AB12" s="35">
        <f t="shared" ref="AB12" si="49">O12*$AA12</f>
        <v>0</v>
      </c>
      <c r="AC12" s="35">
        <f t="shared" si="36"/>
        <v>0</v>
      </c>
      <c r="AD12" s="35">
        <f t="shared" si="37"/>
        <v>0</v>
      </c>
      <c r="AE12" s="35">
        <f t="shared" si="38"/>
        <v>0</v>
      </c>
      <c r="AF12" s="36">
        <f t="shared" si="39"/>
        <v>0</v>
      </c>
      <c r="AH12" s="40">
        <f>ServiceProjections!H72</f>
        <v>46.811683221871284</v>
      </c>
      <c r="AI12" s="35">
        <f t="shared" si="40"/>
        <v>0</v>
      </c>
      <c r="AJ12" s="35">
        <f t="shared" si="41"/>
        <v>0</v>
      </c>
      <c r="AK12" s="35">
        <f t="shared" si="42"/>
        <v>0</v>
      </c>
      <c r="AL12" s="35">
        <f t="shared" si="43"/>
        <v>0</v>
      </c>
      <c r="AM12" s="36">
        <f t="shared" si="44"/>
        <v>0</v>
      </c>
      <c r="AO12" s="120">
        <f>L12-AA12-AH12</f>
        <v>3.8803635655389073</v>
      </c>
      <c r="AP12" s="31">
        <f>$AO12*O12</f>
        <v>0</v>
      </c>
      <c r="AQ12" s="31">
        <f t="shared" si="45"/>
        <v>0</v>
      </c>
      <c r="AR12" s="31">
        <f t="shared" si="46"/>
        <v>0</v>
      </c>
      <c r="AS12" s="31">
        <f t="shared" si="47"/>
        <v>0</v>
      </c>
      <c r="AT12" s="32">
        <f t="shared" si="48"/>
        <v>0</v>
      </c>
    </row>
    <row r="13" spans="1:46" ht="14.1" customHeight="1" x14ac:dyDescent="0.25">
      <c r="B13" s="10"/>
      <c r="C13" s="9" t="str">
        <f>ServiceProjections!D13</f>
        <v>15 - Connection offer service (basic or standard)</v>
      </c>
      <c r="D13" s="9"/>
      <c r="E13" s="26"/>
      <c r="F13" s="10"/>
      <c r="G13" s="9"/>
      <c r="H13" s="26"/>
      <c r="J13" s="10"/>
      <c r="K13" s="9"/>
      <c r="L13" s="26"/>
      <c r="N13" s="10"/>
      <c r="O13" s="9"/>
      <c r="P13" s="9"/>
      <c r="Q13" s="9"/>
      <c r="R13" s="9"/>
      <c r="S13" s="26"/>
      <c r="U13" s="10"/>
      <c r="V13" s="9"/>
      <c r="W13" s="9"/>
      <c r="X13" s="9"/>
      <c r="Y13" s="26"/>
      <c r="AA13" s="10"/>
      <c r="AB13" s="9"/>
      <c r="AC13" s="9"/>
      <c r="AD13" s="9"/>
      <c r="AE13" s="9"/>
      <c r="AF13" s="26"/>
      <c r="AH13" s="10"/>
      <c r="AI13" s="9"/>
      <c r="AJ13" s="9"/>
      <c r="AK13" s="9"/>
      <c r="AL13" s="9"/>
      <c r="AM13" s="26"/>
      <c r="AO13" s="10"/>
      <c r="AP13" s="9"/>
      <c r="AQ13" s="9"/>
      <c r="AR13" s="9"/>
      <c r="AS13" s="9"/>
      <c r="AT13" s="26"/>
    </row>
    <row r="14" spans="1:46" ht="14.1" customHeight="1" x14ac:dyDescent="0.25">
      <c r="B14" s="10"/>
      <c r="C14" s="9"/>
      <c r="D14" s="9" t="str">
        <f>ServiceProjections!E14</f>
        <v>Conn. offer service - basic</v>
      </c>
      <c r="E14" s="26"/>
      <c r="F14" s="30" t="str">
        <f>ServiceProjections!G29</f>
        <v>n.a</v>
      </c>
      <c r="G14" s="31" t="s">
        <v>145</v>
      </c>
      <c r="H14" s="32" t="s">
        <v>145</v>
      </c>
      <c r="J14" s="30">
        <f>ServiceProjections!I29</f>
        <v>0.25</v>
      </c>
      <c r="K14" s="31">
        <f>ServiceProjections!J74</f>
        <v>102.32757546251217</v>
      </c>
      <c r="L14" s="34">
        <f t="shared" ref="L14" si="50">J14*K14</f>
        <v>25.581893865628043</v>
      </c>
      <c r="N14" s="10" t="s">
        <v>145</v>
      </c>
      <c r="O14" s="35">
        <f>ServiceProjections!H93</f>
        <v>35000</v>
      </c>
      <c r="P14" s="35">
        <f>ServiceProjections!I93</f>
        <v>35000</v>
      </c>
      <c r="Q14" s="35">
        <f>ServiceProjections!J93</f>
        <v>85000</v>
      </c>
      <c r="R14" s="35">
        <f>ServiceProjections!K93</f>
        <v>35000</v>
      </c>
      <c r="S14" s="36">
        <f>ServiceProjections!L93</f>
        <v>35000</v>
      </c>
      <c r="U14" s="39">
        <f t="shared" ref="U14" si="51">O14*$L14</f>
        <v>895366.28529698146</v>
      </c>
      <c r="V14" s="35">
        <f t="shared" ref="V14" si="52">P14*$L14</f>
        <v>895366.28529698146</v>
      </c>
      <c r="W14" s="35">
        <f t="shared" ref="W14" si="53">Q14*$L14</f>
        <v>2174460.9785783836</v>
      </c>
      <c r="X14" s="35">
        <f t="shared" ref="X14" si="54">R14*$L14</f>
        <v>895366.28529698146</v>
      </c>
      <c r="Y14" s="36">
        <f t="shared" ref="Y14" si="55">S14*$L14</f>
        <v>895366.28529698146</v>
      </c>
      <c r="AA14" s="40">
        <f>ServiceProjections!G74*FeeConstruction!J14</f>
        <v>18.361893865628044</v>
      </c>
      <c r="AB14" s="35">
        <f t="shared" ref="AB14" si="56">O14*$AA14</f>
        <v>642666.28529698157</v>
      </c>
      <c r="AC14" s="35">
        <f t="shared" ref="AC14" si="57">P14*$AA14</f>
        <v>642666.28529698157</v>
      </c>
      <c r="AD14" s="35">
        <f t="shared" ref="AD14" si="58">Q14*$AA14</f>
        <v>1560760.9785783838</v>
      </c>
      <c r="AE14" s="35">
        <f t="shared" ref="AE14" si="59">R14*$AA14</f>
        <v>642666.28529698157</v>
      </c>
      <c r="AF14" s="36">
        <f t="shared" ref="AF14" si="60">S14*$AA14</f>
        <v>642666.28529698157</v>
      </c>
      <c r="AH14" s="40">
        <f>ServiceProjections!H74*J14</f>
        <v>6.6675000000000004</v>
      </c>
      <c r="AI14" s="35">
        <f t="shared" ref="AI14" si="61">O14*$AH14</f>
        <v>233362.50000000003</v>
      </c>
      <c r="AJ14" s="35">
        <f t="shared" ref="AJ14" si="62">P14*$AH14</f>
        <v>233362.50000000003</v>
      </c>
      <c r="AK14" s="35">
        <f t="shared" ref="AK14" si="63">Q14*$AH14</f>
        <v>566737.5</v>
      </c>
      <c r="AL14" s="35">
        <f t="shared" ref="AL14" si="64">R14*$AH14</f>
        <v>233362.50000000003</v>
      </c>
      <c r="AM14" s="36">
        <f t="shared" ref="AM14" si="65">S14*$AH14</f>
        <v>233362.50000000003</v>
      </c>
      <c r="AO14" s="120">
        <f>L14-AA14-AH14</f>
        <v>0.55249999999999844</v>
      </c>
      <c r="AP14" s="31">
        <f>$AO14*O14</f>
        <v>19337.499999999945</v>
      </c>
      <c r="AQ14" s="31">
        <f t="shared" ref="AQ14" si="66">$AO14*P14</f>
        <v>19337.499999999945</v>
      </c>
      <c r="AR14" s="31">
        <f t="shared" ref="AR14" si="67">$AO14*Q14</f>
        <v>46962.499999999869</v>
      </c>
      <c r="AS14" s="31">
        <f t="shared" ref="AS14" si="68">$AO14*R14</f>
        <v>19337.499999999945</v>
      </c>
      <c r="AT14" s="32">
        <f t="shared" ref="AT14" si="69">$AO14*S14</f>
        <v>19337.499999999945</v>
      </c>
    </row>
    <row r="15" spans="1:46" ht="14.1" customHeight="1" x14ac:dyDescent="0.25">
      <c r="B15" s="10"/>
      <c r="C15" s="9"/>
      <c r="D15" s="9" t="str">
        <f>ServiceProjections!E15</f>
        <v>Conn. offer service - standard</v>
      </c>
      <c r="E15" s="26"/>
      <c r="F15" s="30" t="str">
        <f>ServiceProjections!G38</f>
        <v>n.a</v>
      </c>
      <c r="G15" s="31" t="s">
        <v>145</v>
      </c>
      <c r="H15" s="32" t="s">
        <v>145</v>
      </c>
      <c r="J15" s="30" t="s">
        <v>158</v>
      </c>
      <c r="K15" s="31">
        <f>ServiceProjections!J75</f>
        <v>133.35</v>
      </c>
      <c r="L15" s="34">
        <f>K15</f>
        <v>133.35</v>
      </c>
      <c r="N15" s="113">
        <v>1.27</v>
      </c>
      <c r="O15" s="35">
        <f>ServiceProjections!H94</f>
        <v>0</v>
      </c>
      <c r="P15" s="35">
        <f>ServiceProjections!I94</f>
        <v>0</v>
      </c>
      <c r="Q15" s="35">
        <f>ServiceProjections!J94</f>
        <v>0</v>
      </c>
      <c r="R15" s="35">
        <f>ServiceProjections!K94</f>
        <v>0</v>
      </c>
      <c r="S15" s="36">
        <f>ServiceProjections!L94</f>
        <v>0</v>
      </c>
      <c r="U15" s="39">
        <f>($L$15*$N$15)*O15</f>
        <v>0</v>
      </c>
      <c r="V15" s="35">
        <f t="shared" ref="V15:Y15" si="70">($L$15*$N$15)*P15</f>
        <v>0</v>
      </c>
      <c r="W15" s="35">
        <f t="shared" si="70"/>
        <v>0</v>
      </c>
      <c r="X15" s="35">
        <f t="shared" si="70"/>
        <v>0</v>
      </c>
      <c r="Y15" s="36">
        <f t="shared" si="70"/>
        <v>0</v>
      </c>
      <c r="AA15" s="40">
        <f>ServiceProjections!G75</f>
        <v>95.71</v>
      </c>
      <c r="AB15" s="123">
        <f>($AA$15*($N$15*1.00220619))*O15</f>
        <v>0</v>
      </c>
      <c r="AC15" s="123">
        <f t="shared" ref="AC15:AF15" si="71">($AA$15*($N$15*1.00220619))*P15</f>
        <v>0</v>
      </c>
      <c r="AD15" s="123">
        <f t="shared" si="71"/>
        <v>0</v>
      </c>
      <c r="AE15" s="123">
        <f t="shared" si="71"/>
        <v>0</v>
      </c>
      <c r="AF15" s="124">
        <f t="shared" si="71"/>
        <v>0</v>
      </c>
      <c r="AH15" s="40">
        <f>ServiceProjections!H75</f>
        <v>34.760000000000005</v>
      </c>
      <c r="AI15" s="35">
        <f>((($N$15*0.99664026)*$AH$15)*O15)</f>
        <v>0</v>
      </c>
      <c r="AJ15" s="35">
        <f t="shared" ref="AJ15:AM15" si="72">((($N$15*0.99664026)*$AH$15)*P15)</f>
        <v>0</v>
      </c>
      <c r="AK15" s="35">
        <f t="shared" si="72"/>
        <v>0</v>
      </c>
      <c r="AL15" s="35">
        <f t="shared" si="72"/>
        <v>0</v>
      </c>
      <c r="AM15" s="36">
        <f t="shared" si="72"/>
        <v>0</v>
      </c>
      <c r="AO15" s="120">
        <f>L15-AA15-AH15</f>
        <v>2.8799999999999955</v>
      </c>
      <c r="AP15" s="31">
        <f>($AO15*($N$15*0.97352664))*O15</f>
        <v>0</v>
      </c>
      <c r="AQ15" s="31">
        <f t="shared" ref="AQ15:AT15" si="73">($AO15*($N$15*0.97352664))*P15</f>
        <v>0</v>
      </c>
      <c r="AR15" s="31">
        <f t="shared" si="73"/>
        <v>0</v>
      </c>
      <c r="AS15" s="31">
        <f t="shared" si="73"/>
        <v>0</v>
      </c>
      <c r="AT15" s="32">
        <f t="shared" si="73"/>
        <v>0</v>
      </c>
    </row>
    <row r="16" spans="1:46" ht="14.1" customHeight="1" x14ac:dyDescent="0.25">
      <c r="B16" s="10"/>
      <c r="C16" s="9" t="str">
        <f>ServiceProjections!D16</f>
        <v>20 - Connection/relocation process facilitation</v>
      </c>
      <c r="D16" s="9"/>
      <c r="E16" s="26"/>
      <c r="F16" s="10"/>
      <c r="G16" s="9"/>
      <c r="H16" s="26"/>
      <c r="J16" s="10"/>
      <c r="K16" s="9"/>
      <c r="L16" s="26"/>
      <c r="N16" s="10"/>
      <c r="O16" s="9"/>
      <c r="P16" s="9"/>
      <c r="Q16" s="9"/>
      <c r="R16" s="9"/>
      <c r="S16" s="26"/>
      <c r="U16" s="10"/>
      <c r="V16" s="9"/>
      <c r="W16" s="9"/>
      <c r="X16" s="9"/>
      <c r="Y16" s="26"/>
      <c r="AA16" s="10"/>
      <c r="AB16" s="9"/>
      <c r="AC16" s="9"/>
      <c r="AD16" s="9"/>
      <c r="AE16" s="9"/>
      <c r="AF16" s="26"/>
      <c r="AH16" s="10"/>
      <c r="AI16" s="9"/>
      <c r="AJ16" s="9"/>
      <c r="AK16" s="9"/>
      <c r="AL16" s="9"/>
      <c r="AM16" s="26"/>
      <c r="AO16" s="10"/>
      <c r="AP16" s="9"/>
      <c r="AQ16" s="9"/>
      <c r="AR16" s="9"/>
      <c r="AS16" s="9"/>
      <c r="AT16" s="26"/>
    </row>
    <row r="17" spans="2:46" ht="14.1" customHeight="1" x14ac:dyDescent="0.25">
      <c r="B17" s="10"/>
      <c r="C17" s="9"/>
      <c r="D17" s="9" t="str">
        <f>ServiceProjections!E17</f>
        <v xml:space="preserve">Conn. / reloc. process facilitation   </v>
      </c>
      <c r="E17" s="26"/>
      <c r="F17" s="110" t="str">
        <f>ServiceProjections!G40</f>
        <v>n.a</v>
      </c>
      <c r="G17" s="33" t="s">
        <v>145</v>
      </c>
      <c r="H17" s="32" t="s">
        <v>145</v>
      </c>
      <c r="J17" s="30" t="s">
        <v>145</v>
      </c>
      <c r="K17" s="31">
        <f>ServiceProjections!J77</f>
        <v>133.35</v>
      </c>
      <c r="L17" s="102">
        <f t="shared" ref="L17:L21" si="74">K17</f>
        <v>133.35</v>
      </c>
      <c r="N17" s="30">
        <f>ServiceProjections!H40</f>
        <v>4</v>
      </c>
      <c r="O17" s="37">
        <f>ServiceProjections!H96*FeeConstruction!$N17</f>
        <v>128</v>
      </c>
      <c r="P17" s="37">
        <f>ServiceProjections!I96*FeeConstruction!$N17</f>
        <v>128</v>
      </c>
      <c r="Q17" s="37">
        <f>ServiceProjections!J96*FeeConstruction!$N17</f>
        <v>128</v>
      </c>
      <c r="R17" s="37">
        <f>ServiceProjections!K96*FeeConstruction!$N17</f>
        <v>128</v>
      </c>
      <c r="S17" s="38">
        <f>ServiceProjections!L96*FeeConstruction!$N17</f>
        <v>128</v>
      </c>
      <c r="U17" s="39">
        <f t="shared" ref="U17" si="75">O17*$L17</f>
        <v>17068.8</v>
      </c>
      <c r="V17" s="35">
        <f t="shared" ref="V17" si="76">P17*$L17</f>
        <v>17068.8</v>
      </c>
      <c r="W17" s="35">
        <f t="shared" ref="W17" si="77">Q17*$L17</f>
        <v>17068.8</v>
      </c>
      <c r="X17" s="35">
        <f t="shared" ref="X17" si="78">R17*$L17</f>
        <v>17068.8</v>
      </c>
      <c r="Y17" s="36">
        <f t="shared" ref="Y17" si="79">S17*$L17</f>
        <v>17068.8</v>
      </c>
      <c r="AA17" s="40">
        <f>ServiceProjections!G77</f>
        <v>95.71</v>
      </c>
      <c r="AB17" s="35">
        <f>O17*$AA17</f>
        <v>12250.88</v>
      </c>
      <c r="AC17" s="35">
        <f t="shared" ref="AC17" si="80">P17*$AA17</f>
        <v>12250.88</v>
      </c>
      <c r="AD17" s="35">
        <f t="shared" ref="AD17" si="81">Q17*$AA17</f>
        <v>12250.88</v>
      </c>
      <c r="AE17" s="35">
        <f t="shared" ref="AE17" si="82">R17*$AA17</f>
        <v>12250.88</v>
      </c>
      <c r="AF17" s="36">
        <f t="shared" ref="AF17" si="83">S17*$AA17</f>
        <v>12250.88</v>
      </c>
      <c r="AH17" s="40">
        <f>ServiceProjections!H77</f>
        <v>34.760000000000005</v>
      </c>
      <c r="AI17" s="35">
        <f>O17*$AH17</f>
        <v>4449.2800000000007</v>
      </c>
      <c r="AJ17" s="35">
        <f t="shared" ref="AJ17" si="84">P17*$AH17</f>
        <v>4449.2800000000007</v>
      </c>
      <c r="AK17" s="35">
        <f t="shared" ref="AK17" si="85">Q17*$AH17</f>
        <v>4449.2800000000007</v>
      </c>
      <c r="AL17" s="35">
        <f t="shared" ref="AL17" si="86">R17*$AH17</f>
        <v>4449.2800000000007</v>
      </c>
      <c r="AM17" s="36">
        <f t="shared" ref="AM17" si="87">S17*$AH17</f>
        <v>4449.2800000000007</v>
      </c>
      <c r="AO17" s="120">
        <f>L17-AA17-AH17</f>
        <v>2.8799999999999955</v>
      </c>
      <c r="AP17" s="31">
        <f>$AO17*O17</f>
        <v>368.63999999999942</v>
      </c>
      <c r="AQ17" s="31">
        <f t="shared" ref="AQ17" si="88">$AO17*P17</f>
        <v>368.63999999999942</v>
      </c>
      <c r="AR17" s="31">
        <f t="shared" ref="AR17" si="89">$AO17*Q17</f>
        <v>368.63999999999942</v>
      </c>
      <c r="AS17" s="31">
        <f t="shared" ref="AS17" si="90">$AO17*R17</f>
        <v>368.63999999999942</v>
      </c>
      <c r="AT17" s="32">
        <f t="shared" ref="AT17" si="91">$AO17*S17</f>
        <v>368.63999999999942</v>
      </c>
    </row>
    <row r="18" spans="2:46" ht="14.1" customHeight="1" x14ac:dyDescent="0.25">
      <c r="B18" s="10"/>
      <c r="C18" s="9" t="str">
        <f>ServiceProjections!D18</f>
        <v>22 - Planning studies</v>
      </c>
      <c r="D18" s="9"/>
      <c r="E18" s="26"/>
      <c r="F18" s="112"/>
      <c r="G18" s="9"/>
      <c r="H18" s="26"/>
      <c r="J18" s="10"/>
      <c r="K18" s="9"/>
      <c r="L18" s="111"/>
      <c r="N18" s="30"/>
      <c r="O18" s="9"/>
      <c r="P18" s="9"/>
      <c r="Q18" s="9"/>
      <c r="R18" s="9"/>
      <c r="S18" s="26"/>
      <c r="U18" s="10"/>
      <c r="V18" s="9"/>
      <c r="W18" s="9"/>
      <c r="X18" s="9"/>
      <c r="Y18" s="26"/>
      <c r="AA18" s="10"/>
      <c r="AB18" s="9"/>
      <c r="AC18" s="9"/>
      <c r="AD18" s="9"/>
      <c r="AE18" s="9"/>
      <c r="AF18" s="26"/>
      <c r="AH18" s="10"/>
      <c r="AI18" s="9"/>
      <c r="AJ18" s="9"/>
      <c r="AK18" s="9"/>
      <c r="AL18" s="9"/>
      <c r="AM18" s="26"/>
      <c r="AO18" s="10"/>
      <c r="AP18" s="9"/>
      <c r="AQ18" s="9"/>
      <c r="AR18" s="9"/>
      <c r="AS18" s="9"/>
      <c r="AT18" s="26"/>
    </row>
    <row r="19" spans="2:46" ht="14.1" customHeight="1" x14ac:dyDescent="0.25">
      <c r="B19" s="10"/>
      <c r="C19" s="9"/>
      <c r="D19" s="9" t="str">
        <f>ServiceProjections!E19</f>
        <v>Connection planning studies</v>
      </c>
      <c r="E19" s="26"/>
      <c r="F19" s="110" t="str">
        <f>ServiceProjections!G42</f>
        <v>n.a</v>
      </c>
      <c r="G19" s="33" t="s">
        <v>145</v>
      </c>
      <c r="H19" s="32" t="s">
        <v>145</v>
      </c>
      <c r="J19" s="30" t="s">
        <v>145</v>
      </c>
      <c r="K19" s="31">
        <f>ServiceProjections!J79</f>
        <v>179.58204678741018</v>
      </c>
      <c r="L19" s="102">
        <f t="shared" si="74"/>
        <v>179.58204678741018</v>
      </c>
      <c r="N19" s="30">
        <f>ServiceProjections!H42</f>
        <v>5</v>
      </c>
      <c r="O19" s="37">
        <f>$N19*ServiceProjections!H98</f>
        <v>160</v>
      </c>
      <c r="P19" s="37">
        <f>$N19*ServiceProjections!I98</f>
        <v>160</v>
      </c>
      <c r="Q19" s="37">
        <f>$N19*ServiceProjections!J98</f>
        <v>160</v>
      </c>
      <c r="R19" s="37">
        <f>$N19*ServiceProjections!K98</f>
        <v>160</v>
      </c>
      <c r="S19" s="38">
        <f>$N19*ServiceProjections!L98</f>
        <v>160</v>
      </c>
      <c r="U19" s="39">
        <f t="shared" ref="U19" si="92">O19*$L19</f>
        <v>28733.127485985628</v>
      </c>
      <c r="V19" s="35">
        <f t="shared" ref="V19" si="93">P19*$L19</f>
        <v>28733.127485985628</v>
      </c>
      <c r="W19" s="35">
        <f t="shared" ref="W19" si="94">Q19*$L19</f>
        <v>28733.127485985628</v>
      </c>
      <c r="X19" s="35">
        <f t="shared" ref="X19" si="95">R19*$L19</f>
        <v>28733.127485985628</v>
      </c>
      <c r="Y19" s="36">
        <f t="shared" ref="Y19" si="96">S19*$L19</f>
        <v>28733.127485985628</v>
      </c>
      <c r="AA19" s="40">
        <f>ServiceProjections!G79</f>
        <v>128.88999999999999</v>
      </c>
      <c r="AB19" s="35">
        <f t="shared" ref="AB19" si="97">O19*$AA19</f>
        <v>20622.399999999998</v>
      </c>
      <c r="AC19" s="35">
        <f t="shared" ref="AC19" si="98">P19*$AA19</f>
        <v>20622.399999999998</v>
      </c>
      <c r="AD19" s="35">
        <f t="shared" ref="AD19" si="99">Q19*$AA19</f>
        <v>20622.399999999998</v>
      </c>
      <c r="AE19" s="35">
        <f t="shared" ref="AE19" si="100">R19*$AA19</f>
        <v>20622.399999999998</v>
      </c>
      <c r="AF19" s="36">
        <f t="shared" ref="AF19" si="101">S19*$AA19</f>
        <v>20622.399999999998</v>
      </c>
      <c r="AH19" s="40">
        <f>ServiceProjections!H79</f>
        <v>46.811683221871284</v>
      </c>
      <c r="AI19" s="35">
        <f t="shared" ref="AI19" si="102">O19*$AH19</f>
        <v>7489.8693154994053</v>
      </c>
      <c r="AJ19" s="35">
        <f t="shared" ref="AJ19" si="103">P19*$AH19</f>
        <v>7489.8693154994053</v>
      </c>
      <c r="AK19" s="35">
        <f t="shared" ref="AK19" si="104">Q19*$AH19</f>
        <v>7489.8693154994053</v>
      </c>
      <c r="AL19" s="35">
        <f t="shared" ref="AL19" si="105">R19*$AH19</f>
        <v>7489.8693154994053</v>
      </c>
      <c r="AM19" s="36">
        <f t="shared" ref="AM19" si="106">S19*$AH19</f>
        <v>7489.8693154994053</v>
      </c>
      <c r="AO19" s="120">
        <f>L19-AA19-AH19</f>
        <v>3.8803635655389073</v>
      </c>
      <c r="AP19" s="31">
        <f>$AO19*O19</f>
        <v>620.85817048622516</v>
      </c>
      <c r="AQ19" s="31">
        <f t="shared" ref="AQ19" si="107">$AO19*P19</f>
        <v>620.85817048622516</v>
      </c>
      <c r="AR19" s="31">
        <f t="shared" ref="AR19" si="108">$AO19*Q19</f>
        <v>620.85817048622516</v>
      </c>
      <c r="AS19" s="31">
        <f t="shared" ref="AS19" si="109">$AO19*R19</f>
        <v>620.85817048622516</v>
      </c>
      <c r="AT19" s="32">
        <f t="shared" ref="AT19" si="110">$AO19*S19</f>
        <v>620.85817048622516</v>
      </c>
    </row>
    <row r="20" spans="2:46" ht="14.1" customHeight="1" x14ac:dyDescent="0.25">
      <c r="B20" s="10"/>
      <c r="C20" s="9" t="str">
        <f>ServiceProjections!D20</f>
        <v>23 - Services involved in obtaining deeds of agreement</v>
      </c>
      <c r="D20" s="9"/>
      <c r="E20" s="26"/>
      <c r="F20" s="112"/>
      <c r="G20" s="9"/>
      <c r="H20" s="26"/>
      <c r="J20" s="10"/>
      <c r="K20" s="9"/>
      <c r="L20" s="34"/>
      <c r="N20" s="10"/>
      <c r="O20" s="9"/>
      <c r="P20" s="9"/>
      <c r="Q20" s="9"/>
      <c r="R20" s="9"/>
      <c r="S20" s="26"/>
      <c r="U20" s="10"/>
      <c r="V20" s="9"/>
      <c r="W20" s="9"/>
      <c r="X20" s="9"/>
      <c r="Y20" s="26"/>
      <c r="AA20" s="10"/>
      <c r="AB20" s="9"/>
      <c r="AC20" s="9"/>
      <c r="AD20" s="9"/>
      <c r="AE20" s="9"/>
      <c r="AF20" s="26"/>
      <c r="AH20" s="10"/>
      <c r="AI20" s="9"/>
      <c r="AJ20" s="9"/>
      <c r="AK20" s="9"/>
      <c r="AL20" s="9"/>
      <c r="AM20" s="26"/>
      <c r="AO20" s="10"/>
      <c r="AP20" s="9"/>
      <c r="AQ20" s="9"/>
      <c r="AR20" s="9"/>
      <c r="AS20" s="9"/>
      <c r="AT20" s="26"/>
    </row>
    <row r="21" spans="2:46" ht="14.1" customHeight="1" x14ac:dyDescent="0.25">
      <c r="B21" s="10"/>
      <c r="C21" s="9"/>
      <c r="D21" s="9" t="str">
        <f>ServiceProjections!E21</f>
        <v>Deeds of agreement studies</v>
      </c>
      <c r="E21" s="26"/>
      <c r="F21" s="110" t="str">
        <f>ServiceProjections!G44</f>
        <v>n.a</v>
      </c>
      <c r="G21" s="31" t="s">
        <v>145</v>
      </c>
      <c r="H21" s="32" t="s">
        <v>145</v>
      </c>
      <c r="J21" s="30" t="s">
        <v>145</v>
      </c>
      <c r="K21" s="31">
        <f>ServiceProjections!J81</f>
        <v>179.58204678741018</v>
      </c>
      <c r="L21" s="34">
        <f t="shared" si="74"/>
        <v>179.58204678741018</v>
      </c>
      <c r="N21" s="113">
        <f>ServiceProjections!H44</f>
        <v>3</v>
      </c>
      <c r="O21" s="35">
        <f>ServiceProjections!H100*$N21</f>
        <v>3</v>
      </c>
      <c r="P21" s="35">
        <f>ServiceProjections!I100*$N21</f>
        <v>3</v>
      </c>
      <c r="Q21" s="35">
        <f>ServiceProjections!J100*$N21</f>
        <v>3</v>
      </c>
      <c r="R21" s="35">
        <f>ServiceProjections!K100*$N21</f>
        <v>3</v>
      </c>
      <c r="S21" s="36">
        <f>ServiceProjections!L100*$N21</f>
        <v>3</v>
      </c>
      <c r="U21" s="39">
        <f t="shared" ref="U21" si="111">O21*$L21</f>
        <v>538.74614036223056</v>
      </c>
      <c r="V21" s="35">
        <f t="shared" ref="V21" si="112">P21*$L21</f>
        <v>538.74614036223056</v>
      </c>
      <c r="W21" s="35">
        <f t="shared" ref="W21" si="113">Q21*$L21</f>
        <v>538.74614036223056</v>
      </c>
      <c r="X21" s="35">
        <f t="shared" ref="X21" si="114">R21*$L21</f>
        <v>538.74614036223056</v>
      </c>
      <c r="Y21" s="36">
        <f t="shared" ref="Y21" si="115">S21*$L21</f>
        <v>538.74614036223056</v>
      </c>
      <c r="AA21" s="40">
        <f>ServiceProjections!G81</f>
        <v>128.88999999999999</v>
      </c>
      <c r="AB21" s="35">
        <f t="shared" ref="AB21" si="116">O21*$AA21</f>
        <v>386.66999999999996</v>
      </c>
      <c r="AC21" s="35">
        <f t="shared" ref="AC21" si="117">P21*$AA21</f>
        <v>386.66999999999996</v>
      </c>
      <c r="AD21" s="35">
        <f t="shared" ref="AD21" si="118">Q21*$AA21</f>
        <v>386.66999999999996</v>
      </c>
      <c r="AE21" s="35">
        <f t="shared" ref="AE21" si="119">R21*$AA21</f>
        <v>386.66999999999996</v>
      </c>
      <c r="AF21" s="36">
        <f t="shared" ref="AF21" si="120">S21*$AA21</f>
        <v>386.66999999999996</v>
      </c>
      <c r="AH21" s="40">
        <f>ServiceProjections!H81</f>
        <v>46.811683221871284</v>
      </c>
      <c r="AI21" s="35">
        <f t="shared" ref="AI21" si="121">O21*$AH21</f>
        <v>140.43504966561386</v>
      </c>
      <c r="AJ21" s="35">
        <f t="shared" ref="AJ21" si="122">P21*$AH21</f>
        <v>140.43504966561386</v>
      </c>
      <c r="AK21" s="35">
        <f t="shared" ref="AK21" si="123">Q21*$AH21</f>
        <v>140.43504966561386</v>
      </c>
      <c r="AL21" s="35">
        <f t="shared" ref="AL21" si="124">R21*$AH21</f>
        <v>140.43504966561386</v>
      </c>
      <c r="AM21" s="36">
        <f t="shared" ref="AM21" si="125">S21*$AH21</f>
        <v>140.43504966561386</v>
      </c>
      <c r="AO21" s="120">
        <f>L21-AA21-AH21</f>
        <v>3.8803635655389073</v>
      </c>
      <c r="AP21" s="119">
        <f>$AO21*O21</f>
        <v>11.641090696616722</v>
      </c>
      <c r="AQ21" s="119">
        <f t="shared" ref="AQ21" si="126">$AO21*P21</f>
        <v>11.641090696616722</v>
      </c>
      <c r="AR21" s="119">
        <f t="shared" ref="AR21" si="127">$AO21*Q21</f>
        <v>11.641090696616722</v>
      </c>
      <c r="AS21" s="119">
        <f t="shared" ref="AS21" si="128">$AO21*R21</f>
        <v>11.641090696616722</v>
      </c>
      <c r="AT21" s="121">
        <f t="shared" ref="AT21" si="129">$AO21*S21</f>
        <v>11.641090696616722</v>
      </c>
    </row>
    <row r="22" spans="2:46" ht="14.1" customHeight="1" x14ac:dyDescent="0.25">
      <c r="B22" s="10"/>
      <c r="C22" s="9"/>
      <c r="D22" s="9"/>
      <c r="E22" s="26"/>
      <c r="F22" s="10"/>
      <c r="G22" s="9"/>
      <c r="H22" s="26"/>
      <c r="J22" s="10"/>
      <c r="K22" s="9"/>
      <c r="L22" s="26"/>
      <c r="N22" s="10"/>
      <c r="O22" s="9"/>
      <c r="P22" s="9"/>
      <c r="Q22" s="9"/>
      <c r="R22" s="9"/>
      <c r="S22" s="26"/>
      <c r="U22" s="116">
        <f>SUM(U8:U21)</f>
        <v>1129576.0529848486</v>
      </c>
      <c r="V22" s="115">
        <f t="shared" ref="V22:Y22" si="130">SUM(V8:V21)</f>
        <v>1129576.0529848486</v>
      </c>
      <c r="W22" s="115">
        <f t="shared" si="130"/>
        <v>2887926.8866284806</v>
      </c>
      <c r="X22" s="115">
        <f t="shared" si="130"/>
        <v>1129576.0529848486</v>
      </c>
      <c r="Y22" s="117">
        <f t="shared" si="130"/>
        <v>1129576.0529848486</v>
      </c>
      <c r="AA22" s="10"/>
      <c r="AB22" s="23">
        <f>SUM(AB8:AB21)</f>
        <v>810766.39529698167</v>
      </c>
      <c r="AC22" s="23">
        <f t="shared" ref="AC22:AF22" si="131">SUM(AC8:AC21)</f>
        <v>810766.39529698167</v>
      </c>
      <c r="AD22" s="23">
        <f t="shared" si="131"/>
        <v>2072841.0885783834</v>
      </c>
      <c r="AE22" s="23">
        <f t="shared" si="131"/>
        <v>810766.39529698167</v>
      </c>
      <c r="AF22" s="122">
        <f t="shared" si="131"/>
        <v>810766.39529698167</v>
      </c>
      <c r="AH22" s="10"/>
      <c r="AI22" s="23">
        <f>SUM(AI8:AI21)</f>
        <v>294412.70383408567</v>
      </c>
      <c r="AJ22" s="23">
        <f t="shared" ref="AJ22:AM22" si="132">SUM(AJ8:AJ21)</f>
        <v>294412.70383408567</v>
      </c>
      <c r="AK22" s="23">
        <f t="shared" si="132"/>
        <v>752712.75349969952</v>
      </c>
      <c r="AL22" s="23">
        <f t="shared" si="132"/>
        <v>294412.70383408567</v>
      </c>
      <c r="AM22" s="122">
        <f t="shared" si="132"/>
        <v>294412.70383408567</v>
      </c>
      <c r="AO22" s="10"/>
      <c r="AP22" s="33">
        <f>SUM(AP8:AP21)</f>
        <v>24396.953853781484</v>
      </c>
      <c r="AQ22" s="33">
        <f t="shared" ref="AQ22:AT22" si="133">SUM(AQ8:AQ21)</f>
        <v>24396.953853781484</v>
      </c>
      <c r="AR22" s="33">
        <f t="shared" si="133"/>
        <v>62373.044550398125</v>
      </c>
      <c r="AS22" s="33">
        <f t="shared" si="133"/>
        <v>24396.953853781484</v>
      </c>
      <c r="AT22" s="111">
        <f t="shared" si="133"/>
        <v>24396.953853781484</v>
      </c>
    </row>
    <row r="23" spans="2:46" ht="14.1" customHeight="1" x14ac:dyDescent="0.25">
      <c r="B23" s="27"/>
      <c r="C23" s="6"/>
      <c r="D23" s="6"/>
      <c r="E23" s="28"/>
      <c r="F23" s="27"/>
      <c r="G23" s="6"/>
      <c r="H23" s="28"/>
      <c r="J23" s="27"/>
      <c r="K23" s="6"/>
      <c r="L23" s="28"/>
      <c r="N23" s="27"/>
      <c r="O23" s="6"/>
      <c r="P23" s="6"/>
      <c r="Q23" s="6"/>
      <c r="R23" s="6"/>
      <c r="S23" s="28"/>
      <c r="U23" s="27"/>
      <c r="V23" s="6"/>
      <c r="W23" s="6"/>
      <c r="X23" s="6"/>
      <c r="Y23" s="28"/>
      <c r="AA23" s="27"/>
      <c r="AB23" s="6"/>
      <c r="AC23" s="6"/>
      <c r="AD23" s="6"/>
      <c r="AE23" s="6"/>
      <c r="AF23" s="28"/>
      <c r="AH23" s="27"/>
      <c r="AI23" s="6"/>
      <c r="AJ23" s="6"/>
      <c r="AK23" s="6"/>
      <c r="AL23" s="6"/>
      <c r="AM23" s="28"/>
      <c r="AO23" s="27"/>
      <c r="AP23" s="6"/>
      <c r="AQ23" s="6"/>
      <c r="AR23" s="6"/>
      <c r="AS23" s="6"/>
      <c r="AT23" s="28"/>
    </row>
    <row r="28" spans="2:46" ht="14.1" customHeight="1" x14ac:dyDescent="0.25">
      <c r="U28" s="118"/>
      <c r="AB28" s="118"/>
      <c r="AI28" s="118"/>
      <c r="AP28" s="118"/>
    </row>
    <row r="30" spans="2:46" ht="14.1" customHeight="1" x14ac:dyDescent="0.25">
      <c r="U30" s="19"/>
      <c r="AB30" s="19"/>
      <c r="AI30" s="125"/>
      <c r="AP30" s="118"/>
    </row>
    <row r="32" spans="2:46" ht="14.1" customHeight="1" x14ac:dyDescent="0.25">
      <c r="U32" s="118"/>
      <c r="AB32" s="19"/>
      <c r="AI32" s="118"/>
    </row>
    <row r="34" spans="21:35" ht="14.1" customHeight="1" x14ac:dyDescent="0.25">
      <c r="U34" s="118"/>
      <c r="AB34" s="118"/>
      <c r="AI34" s="118"/>
    </row>
  </sheetData>
  <mergeCells count="7">
    <mergeCell ref="AO5:AT5"/>
    <mergeCell ref="AH5:AM5"/>
    <mergeCell ref="F5:H5"/>
    <mergeCell ref="J5:L5"/>
    <mergeCell ref="N5:S5"/>
    <mergeCell ref="U5:Y5"/>
    <mergeCell ref="AA5:AF5"/>
  </mergeCells>
  <pageMargins left="0.39370078740157483" right="0.39370078740157483" top="0.39370078740157483" bottom="0.39370078740157483" header="0.19685039370078741" footer="0.19685039370078741"/>
  <pageSetup paperSize="8" scale="48" orientation="landscape" r:id="rId1"/>
  <headerFooter>
    <oddFooter>&amp;C&amp;F&amp;R&amp;A</oddFooter>
  </headerFooter>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2A1E837E562164AABFA2BD95B4BFCA3" ma:contentTypeVersion="0" ma:contentTypeDescription="Create a new document." ma:contentTypeScope="" ma:versionID="14996546c3df5d90b867dc7e93fdfa29">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A5EEBFA-202D-4EBC-91E6-18D31FCEE72F}"/>
</file>

<file path=customXml/itemProps2.xml><?xml version="1.0" encoding="utf-8"?>
<ds:datastoreItem xmlns:ds="http://schemas.openxmlformats.org/officeDocument/2006/customXml" ds:itemID="{592A638F-676D-4A16-BC24-B180051CFC6B}"/>
</file>

<file path=customXml/itemProps3.xml><?xml version="1.0" encoding="utf-8"?>
<ds:datastoreItem xmlns:ds="http://schemas.openxmlformats.org/officeDocument/2006/customXml" ds:itemID="{DA1629A1-7A73-4BBA-8FFE-0FABD107735F}"/>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ReadMeFirst</vt:lpstr>
      <vt:lpstr>Summary</vt:lpstr>
      <vt:lpstr>InputSheets --&gt;</vt:lpstr>
      <vt:lpstr>GlobalInputs</vt:lpstr>
      <vt:lpstr>ServiceDescription</vt:lpstr>
      <vt:lpstr>ServiceHistory</vt:lpstr>
      <vt:lpstr>ServiceProjections</vt:lpstr>
      <vt:lpstr>OutputSheets --&gt;</vt:lpstr>
      <vt:lpstr>FeeConstruction</vt:lpstr>
    </vt:vector>
  </TitlesOfParts>
  <Company>Ausgrid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C Waddell</cp:lastModifiedBy>
  <cp:lastPrinted>2014-05-19T22:30:19Z</cp:lastPrinted>
  <dcterms:created xsi:type="dcterms:W3CDTF">2013-06-17T01:25:32Z</dcterms:created>
  <dcterms:modified xsi:type="dcterms:W3CDTF">2015-01-06T02:57:44Z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0x01010022A1E837E562164AABFA2BD95B4BFCA3</vt:lpwstr>
  </property>
</Properties>
</file>