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sharedStrings.xml" ContentType="application/vnd.openxmlformats-officedocument.spreadsheetml.sharedString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styles.xml" ContentType="application/vnd.openxmlformats-officedocument.spreadsheetml.styles+xml"/>
  <Override PartName="/docProps/app.xml" ContentType="application/vnd.openxmlformats-officedocument.extended-properties+xml"/>
  <Override PartName="/xl/calcChain.xml" ContentType="application/vnd.openxmlformats-officedocument.spreadsheetml.calcChain+xml"/>
  <Override PartName="/xl/externalLinks/externalLink1.xml" ContentType="application/vnd.openxmlformats-officedocument.spreadsheetml.externalLink+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345" yWindow="555" windowWidth="19320" windowHeight="11640" tabRatio="906" activeTab="1"/>
  </bookViews>
  <sheets>
    <sheet name="ReadMeFirst" sheetId="18" r:id="rId1"/>
    <sheet name="Summary" sheetId="8" r:id="rId2"/>
    <sheet name="InputSheets --&gt;" sheetId="16" r:id="rId3"/>
    <sheet name="GlobalInputs" sheetId="17" r:id="rId4"/>
    <sheet name="ServiceDescription" sheetId="19" r:id="rId5"/>
    <sheet name="ServiceHistory" sheetId="13" r:id="rId6"/>
    <sheet name="ServiceProjections" sheetId="12" r:id="rId7"/>
    <sheet name="OutputSheets --&gt;" sheetId="15" r:id="rId8"/>
    <sheet name="FeeConstruction" sheetId="11" r:id="rId9"/>
  </sheets>
  <externalReferences>
    <externalReference r:id="rId10"/>
  </externalReferences>
  <definedNames>
    <definedName name="_xlnm.Print_Area" localSheetId="8">FeeConstruction!#REF!</definedName>
    <definedName name="_xlnm.Print_Area" localSheetId="1">Summary!#REF!</definedName>
    <definedName name="_xlnm.Print_Titles" localSheetId="6">ServiceProjections!#REF!</definedName>
    <definedName name="TM1REBUILDOPTION">1</definedName>
  </definedNames>
  <calcPr calcId="145621"/>
</workbook>
</file>

<file path=xl/calcChain.xml><?xml version="1.0" encoding="utf-8"?>
<calcChain xmlns="http://schemas.openxmlformats.org/spreadsheetml/2006/main">
  <c r="H23" i="17" l="1"/>
  <c r="H43" i="12"/>
  <c r="AH12" i="11" s="1"/>
  <c r="I23" i="17"/>
  <c r="H39" i="12"/>
  <c r="AH8" i="11" s="1"/>
  <c r="H41" i="12"/>
  <c r="AH10" i="11" s="1"/>
  <c r="I66" i="12"/>
  <c r="H67" i="12"/>
  <c r="H66" i="12"/>
  <c r="AT6" i="11"/>
  <c r="AS6" i="11"/>
  <c r="AR6" i="11"/>
  <c r="AQ6" i="11"/>
  <c r="AP6" i="11"/>
  <c r="I57" i="13"/>
  <c r="I33" i="8"/>
  <c r="I34" i="8"/>
  <c r="K57" i="13"/>
  <c r="K33" i="8"/>
  <c r="K34" i="8"/>
  <c r="H51" i="13"/>
  <c r="H32" i="8"/>
  <c r="J51" i="13"/>
  <c r="J32" i="8"/>
  <c r="G51" i="13"/>
  <c r="G32" i="8"/>
  <c r="H12" i="11"/>
  <c r="G12" i="11"/>
  <c r="H8" i="11"/>
  <c r="G8" i="11"/>
  <c r="H10" i="11"/>
  <c r="G10" i="11"/>
  <c r="G68" i="12"/>
  <c r="H68" i="12"/>
  <c r="A3" i="17"/>
  <c r="A3" i="12"/>
  <c r="C7" i="8"/>
  <c r="A3" i="8"/>
  <c r="I68" i="12"/>
  <c r="J68" i="12" s="1"/>
  <c r="C23" i="13"/>
  <c r="C31" i="13"/>
  <c r="C38" i="13"/>
  <c r="D39" i="13"/>
  <c r="D67" i="12"/>
  <c r="C24" i="13"/>
  <c r="C32" i="13"/>
  <c r="C40" i="13"/>
  <c r="D41" i="13"/>
  <c r="D70" i="12"/>
  <c r="C25" i="13"/>
  <c r="C33" i="13"/>
  <c r="C42" i="13"/>
  <c r="D43" i="13"/>
  <c r="D72" i="12"/>
  <c r="G53" i="12"/>
  <c r="G51" i="12"/>
  <c r="G49" i="12"/>
  <c r="H17" i="12"/>
  <c r="I17" i="12"/>
  <c r="J8" i="11"/>
  <c r="O8" i="11"/>
  <c r="H19" i="12"/>
  <c r="I19" i="12"/>
  <c r="J10" i="11"/>
  <c r="O10" i="11"/>
  <c r="H21" i="12"/>
  <c r="I21" i="12"/>
  <c r="J12" i="11"/>
  <c r="O12" i="11"/>
  <c r="P8" i="11"/>
  <c r="P10" i="11"/>
  <c r="P12" i="11"/>
  <c r="Q8" i="11"/>
  <c r="Q10" i="11"/>
  <c r="Q12" i="11"/>
  <c r="R8" i="11"/>
  <c r="R10" i="11"/>
  <c r="R12" i="11"/>
  <c r="S8" i="11"/>
  <c r="S10" i="11"/>
  <c r="S12" i="11"/>
  <c r="J20" i="8"/>
  <c r="J22" i="8"/>
  <c r="F20" i="8"/>
  <c r="F22" i="8"/>
  <c r="E10" i="12"/>
  <c r="D10" i="11"/>
  <c r="E12" i="12"/>
  <c r="D12" i="11"/>
  <c r="D22" i="8"/>
  <c r="E33" i="12"/>
  <c r="E53" i="12"/>
  <c r="E31" i="12"/>
  <c r="E51" i="12"/>
  <c r="E8" i="12"/>
  <c r="E29" i="12"/>
  <c r="E49" i="12"/>
  <c r="H11" i="11"/>
  <c r="F10" i="11"/>
  <c r="F12" i="11"/>
  <c r="E21" i="12"/>
  <c r="E19" i="12"/>
  <c r="E17" i="12"/>
  <c r="A3" i="13"/>
  <c r="D5" i="19"/>
  <c r="D6" i="19"/>
  <c r="C10" i="13"/>
  <c r="C18" i="13"/>
  <c r="C8" i="13"/>
  <c r="C16" i="13"/>
  <c r="C6" i="13"/>
  <c r="C14" i="13"/>
  <c r="D2" i="19"/>
  <c r="H46" i="13"/>
  <c r="I46" i="13"/>
  <c r="J46" i="13"/>
  <c r="K46" i="13"/>
  <c r="G46" i="13"/>
  <c r="P6" i="11"/>
  <c r="V6" i="11"/>
  <c r="AC6" i="11"/>
  <c r="AJ6" i="11"/>
  <c r="Q6" i="11"/>
  <c r="W6" i="11"/>
  <c r="AD6" i="11"/>
  <c r="AK6" i="11"/>
  <c r="R6" i="11"/>
  <c r="X6" i="11"/>
  <c r="AE6" i="11"/>
  <c r="AL6" i="11"/>
  <c r="S6" i="11"/>
  <c r="Y6" i="11"/>
  <c r="AF6" i="11"/>
  <c r="AM6" i="11"/>
  <c r="O6" i="11"/>
  <c r="U6" i="11"/>
  <c r="AB6" i="11"/>
  <c r="AI6" i="11"/>
  <c r="H37" i="8"/>
  <c r="I37" i="8"/>
  <c r="J37" i="8"/>
  <c r="K37" i="8"/>
  <c r="G37" i="8"/>
  <c r="F2" i="18"/>
  <c r="A3" i="19"/>
  <c r="F3" i="8"/>
  <c r="E4" i="11"/>
  <c r="F2" i="12"/>
  <c r="F2" i="13"/>
  <c r="F2" i="17"/>
  <c r="H28" i="8"/>
  <c r="I28" i="8"/>
  <c r="J28" i="8"/>
  <c r="K28" i="8"/>
  <c r="G28" i="8"/>
  <c r="H57" i="13"/>
  <c r="H33" i="8"/>
  <c r="H34" i="8"/>
  <c r="I51" i="13"/>
  <c r="I32" i="8"/>
  <c r="J57" i="13"/>
  <c r="J33" i="8"/>
  <c r="J34" i="8"/>
  <c r="K51" i="13"/>
  <c r="K32" i="8"/>
  <c r="G57" i="13"/>
  <c r="G33" i="8"/>
  <c r="D49" i="13"/>
  <c r="D55" i="13"/>
  <c r="D50" i="13"/>
  <c r="D56" i="13"/>
  <c r="D48" i="13"/>
  <c r="D54" i="13"/>
  <c r="H26" i="13"/>
  <c r="H30" i="8"/>
  <c r="I26" i="13"/>
  <c r="I30" i="8"/>
  <c r="J26" i="13"/>
  <c r="J30" i="8"/>
  <c r="K26" i="13"/>
  <c r="K30" i="8"/>
  <c r="G26" i="13"/>
  <c r="G30" i="8"/>
  <c r="C11" i="8"/>
  <c r="J18" i="8"/>
  <c r="I22" i="8"/>
  <c r="I20" i="8"/>
  <c r="F18" i="8"/>
  <c r="I18" i="8"/>
  <c r="D8" i="11"/>
  <c r="D18" i="8"/>
  <c r="D20" i="8"/>
  <c r="C6" i="8"/>
  <c r="E43" i="12"/>
  <c r="E41" i="12"/>
  <c r="E39" i="12"/>
  <c r="I47" i="12"/>
  <c r="J47" i="12"/>
  <c r="K47" i="12"/>
  <c r="L47" i="12"/>
  <c r="H47" i="12"/>
  <c r="F8" i="11"/>
  <c r="G21" i="12"/>
  <c r="G19" i="12"/>
  <c r="G17" i="12"/>
  <c r="A3" i="11"/>
  <c r="H33" i="12"/>
  <c r="H31" i="12"/>
  <c r="H29" i="12"/>
  <c r="A1" i="19"/>
  <c r="G22" i="13"/>
  <c r="H22" i="13"/>
  <c r="I22" i="13"/>
  <c r="J22" i="13"/>
  <c r="K22" i="13"/>
  <c r="A1" i="18"/>
  <c r="C71" i="12"/>
  <c r="D11" i="12"/>
  <c r="C69" i="12"/>
  <c r="D9" i="12"/>
  <c r="C66" i="12"/>
  <c r="D7" i="12"/>
  <c r="D32" i="12"/>
  <c r="C11" i="11"/>
  <c r="C21" i="8"/>
  <c r="D20" i="12"/>
  <c r="D30" i="12"/>
  <c r="C9" i="11"/>
  <c r="C19" i="8"/>
  <c r="D18" i="12"/>
  <c r="C7" i="11"/>
  <c r="C17" i="8"/>
  <c r="D28" i="12"/>
  <c r="D16" i="12"/>
  <c r="D52" i="12"/>
  <c r="C60" i="12"/>
  <c r="D42" i="12"/>
  <c r="D50" i="12"/>
  <c r="C58" i="12"/>
  <c r="D40" i="12"/>
  <c r="D38" i="12"/>
  <c r="D48" i="12"/>
  <c r="C56" i="12"/>
  <c r="G34" i="8"/>
  <c r="G19" i="17"/>
  <c r="J19" i="17" s="1"/>
  <c r="G23" i="17"/>
  <c r="G43" i="12" s="1"/>
  <c r="G21" i="17"/>
  <c r="G20" i="17"/>
  <c r="G22" i="17"/>
  <c r="J22" i="17" s="1"/>
  <c r="H21" i="17"/>
  <c r="H20" i="17"/>
  <c r="H19" i="17"/>
  <c r="H22" i="17"/>
  <c r="I19" i="17"/>
  <c r="I20" i="17"/>
  <c r="I21" i="17"/>
  <c r="J21" i="17" s="1"/>
  <c r="I22" i="17"/>
  <c r="J20" i="17"/>
  <c r="AA12" i="11" l="1"/>
  <c r="I43" i="12"/>
  <c r="AK8" i="11"/>
  <c r="AL8" i="11"/>
  <c r="AM8" i="11"/>
  <c r="AJ8" i="11"/>
  <c r="AI8" i="11"/>
  <c r="AI12" i="11"/>
  <c r="AK12" i="11"/>
  <c r="AJ12" i="11"/>
  <c r="AL12" i="11"/>
  <c r="AM12" i="11"/>
  <c r="AL10" i="11"/>
  <c r="AM10" i="11"/>
  <c r="AJ10" i="11"/>
  <c r="AI10" i="11"/>
  <c r="AK10" i="11"/>
  <c r="G39" i="12"/>
  <c r="G41" i="12"/>
  <c r="J23" i="17"/>
  <c r="J39" i="12" s="1"/>
  <c r="K8" i="11" s="1"/>
  <c r="L8" i="11" s="1"/>
  <c r="U8" i="11" l="1"/>
  <c r="Y8" i="11"/>
  <c r="V8" i="11"/>
  <c r="G18" i="8"/>
  <c r="W8" i="11"/>
  <c r="AO8" i="11"/>
  <c r="X8" i="11"/>
  <c r="I41" i="12"/>
  <c r="AA10" i="11"/>
  <c r="J42" i="8"/>
  <c r="I39" i="12"/>
  <c r="AA8" i="11"/>
  <c r="G42" i="8"/>
  <c r="I42" i="8"/>
  <c r="H42" i="8"/>
  <c r="J43" i="12"/>
  <c r="K12" i="11" s="1"/>
  <c r="L12" i="11" s="1"/>
  <c r="J41" i="12"/>
  <c r="K10" i="11" s="1"/>
  <c r="L10" i="11" s="1"/>
  <c r="K42" i="8"/>
  <c r="AD12" i="11"/>
  <c r="AE12" i="11"/>
  <c r="AC12" i="11"/>
  <c r="AF12" i="11"/>
  <c r="AB12" i="11"/>
  <c r="X10" i="11" l="1"/>
  <c r="G20" i="8"/>
  <c r="U10" i="11"/>
  <c r="Y10" i="11"/>
  <c r="AO10" i="11"/>
  <c r="V10" i="11"/>
  <c r="W10" i="11"/>
  <c r="AO12" i="11"/>
  <c r="W12" i="11"/>
  <c r="X12" i="11"/>
  <c r="J39" i="8" s="1"/>
  <c r="U12" i="11"/>
  <c r="Y12" i="11"/>
  <c r="V12" i="11"/>
  <c r="G22" i="8"/>
  <c r="AC8" i="11"/>
  <c r="AE8" i="11"/>
  <c r="AF8" i="11"/>
  <c r="K41" i="8" s="1"/>
  <c r="AB8" i="11"/>
  <c r="G41" i="8" s="1"/>
  <c r="AD8" i="11"/>
  <c r="AQ8" i="11"/>
  <c r="AP8" i="11"/>
  <c r="AR8" i="11"/>
  <c r="AS8" i="11"/>
  <c r="AT8" i="11"/>
  <c r="H39" i="8"/>
  <c r="K39" i="8"/>
  <c r="AF10" i="11"/>
  <c r="AB10" i="11"/>
  <c r="AD10" i="11"/>
  <c r="AC10" i="11"/>
  <c r="AE10" i="11"/>
  <c r="I39" i="8"/>
  <c r="G39" i="8"/>
  <c r="G43" i="8" l="1"/>
  <c r="G44" i="8" s="1"/>
  <c r="J41" i="8"/>
  <c r="AT12" i="11"/>
  <c r="AQ12" i="11"/>
  <c r="AP12" i="11"/>
  <c r="AR12" i="11"/>
  <c r="AS12" i="11"/>
  <c r="J43" i="8"/>
  <c r="I41" i="8"/>
  <c r="H41" i="8"/>
  <c r="I43" i="8"/>
  <c r="AR10" i="11"/>
  <c r="AS10" i="11"/>
  <c r="AT10" i="11"/>
  <c r="K43" i="8" s="1"/>
  <c r="K44" i="8" s="1"/>
  <c r="AQ10" i="11"/>
  <c r="H43" i="8" s="1"/>
  <c r="AP10" i="11"/>
  <c r="H44" i="8" l="1"/>
  <c r="J44" i="8"/>
  <c r="I44" i="8"/>
</calcChain>
</file>

<file path=xl/sharedStrings.xml><?xml version="1.0" encoding="utf-8"?>
<sst xmlns="http://schemas.openxmlformats.org/spreadsheetml/2006/main" count="246" uniqueCount="161">
  <si>
    <t>Description</t>
  </si>
  <si>
    <t>2014-2019 Pricing Methodology for Service (Summary)</t>
  </si>
  <si>
    <t>2009/10</t>
  </si>
  <si>
    <t>2010/11</t>
  </si>
  <si>
    <t>2011/12</t>
  </si>
  <si>
    <t>2012/13</t>
  </si>
  <si>
    <t>2013/14</t>
  </si>
  <si>
    <t>2014/15</t>
  </si>
  <si>
    <t>2015/16</t>
  </si>
  <si>
    <t>2016/17</t>
  </si>
  <si>
    <t>2017/18</t>
  </si>
  <si>
    <t>2018/19</t>
  </si>
  <si>
    <t>This worksheet left blank intentionally</t>
  </si>
  <si>
    <t>Revenue</t>
  </si>
  <si>
    <t/>
  </si>
  <si>
    <t>Ancillary Network Services Pricing Model</t>
  </si>
  <si>
    <t>Global Inputs Sheet</t>
  </si>
  <si>
    <t>Model Description</t>
  </si>
  <si>
    <t>AER service category</t>
  </si>
  <si>
    <t>Business name</t>
  </si>
  <si>
    <t>Essential Energy</t>
  </si>
  <si>
    <t>Basic identification inputs</t>
  </si>
  <si>
    <t>Fixed inputs</t>
  </si>
  <si>
    <t>Historical periods</t>
  </si>
  <si>
    <t>Forecast periods</t>
  </si>
  <si>
    <t>Labour rate inputs</t>
  </si>
  <si>
    <t>Loaded ordinary time labour rates - for regulatory period</t>
  </si>
  <si>
    <t>R1</t>
  </si>
  <si>
    <t>Administration</t>
  </si>
  <si>
    <t>$ / hour</t>
  </si>
  <si>
    <t>R2a</t>
  </si>
  <si>
    <t>Indoor technical officer</t>
  </si>
  <si>
    <t>R2b</t>
  </si>
  <si>
    <t>Outdoor technical officer</t>
  </si>
  <si>
    <t>R3</t>
  </si>
  <si>
    <t>Engineering Officer</t>
  </si>
  <si>
    <t>R4</t>
  </si>
  <si>
    <t>Field Worker</t>
  </si>
  <si>
    <t>Sources</t>
  </si>
  <si>
    <t>Historical revenues</t>
  </si>
  <si>
    <t>$</t>
  </si>
  <si>
    <t>Historical costs</t>
  </si>
  <si>
    <t>Historical volumes - services</t>
  </si>
  <si>
    <t>Historical volumes - hours / service</t>
  </si>
  <si>
    <t># for class</t>
  </si>
  <si>
    <t>Fee construction inputs</t>
  </si>
  <si>
    <t>Proposed fee basis</t>
  </si>
  <si>
    <t>Standard hours for / application fees</t>
  </si>
  <si>
    <t>Historical</t>
  </si>
  <si>
    <t>average</t>
  </si>
  <si>
    <t>Expected hours for / hour fees</t>
  </si>
  <si>
    <t>Expected service volumes</t>
  </si>
  <si>
    <t>Code</t>
  </si>
  <si>
    <t>Service descriptions</t>
  </si>
  <si>
    <t>Proposed services</t>
  </si>
  <si>
    <t>Short name</t>
  </si>
  <si>
    <t>Full name name</t>
  </si>
  <si>
    <t>Service description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</si>
  <si>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t>
  </si>
  <si>
    <t>Historical prices</t>
  </si>
  <si>
    <t>Service History Inputs Sheet</t>
  </si>
  <si>
    <t>Service Projections Inputs Sheet</t>
  </si>
  <si>
    <t>Fee Construction Sheet</t>
  </si>
  <si>
    <t>Proposed fee descriptions</t>
  </si>
  <si>
    <t>Standard hrs</t>
  </si>
  <si>
    <t>Rate</t>
  </si>
  <si>
    <t>Fee</t>
  </si>
  <si>
    <t>standard</t>
  </si>
  <si>
    <t>AER current</t>
  </si>
  <si>
    <t>Proposed</t>
  </si>
  <si>
    <t>Standard</t>
  </si>
  <si>
    <t>Proposed fees</t>
  </si>
  <si>
    <t>Current fees</t>
  </si>
  <si>
    <t>Applicable hourly rates selection</t>
  </si>
  <si>
    <t>Hrs / service</t>
  </si>
  <si>
    <t>Summary</t>
  </si>
  <si>
    <t>Current fee</t>
  </si>
  <si>
    <t>Proposed fee</t>
  </si>
  <si>
    <t>Basis</t>
  </si>
  <si>
    <t>Fee methodology</t>
  </si>
  <si>
    <t>Historical and projected revenue and costs</t>
  </si>
  <si>
    <t>Historical financial information</t>
  </si>
  <si>
    <t>Direct costs</t>
  </si>
  <si>
    <t>Indirect costs</t>
  </si>
  <si>
    <t>Projected financial information</t>
  </si>
  <si>
    <t>It is best to work with the model locked - via Protection under the Tools tab.  This way you can't overwrite logic cells in error.</t>
  </si>
  <si>
    <t xml:space="preserve">Cells intended for input on the Inputs sheet are unlocked using Cell, Protection under the Format tab.  All other cells in the model are locked </t>
  </si>
  <si>
    <t>- but it is not activated until Protection is used to lock each sheet.</t>
  </si>
  <si>
    <t>The model has a Check Sheet.  How it works is that checks can be added that are designed to produce a zero result - if the check is passed.</t>
  </si>
  <si>
    <t>D5 on the Check Sheet summs the checks - and an IF formula at the top of each page of the model alerts users to any failed tests.</t>
  </si>
  <si>
    <r>
      <t>The</t>
    </r>
    <r>
      <rPr>
        <b/>
        <sz val="10"/>
        <color indexed="8"/>
        <rFont val="Arial"/>
        <family val="2"/>
      </rPr>
      <t xml:space="preserve"> only</t>
    </r>
    <r>
      <rPr>
        <sz val="11"/>
        <color theme="1"/>
        <rFont val="Calibri"/>
        <family val="2"/>
        <scheme val="minor"/>
      </rPr>
      <t xml:space="preserve"> place for inputs is the various Inputs sheets in cells shaded</t>
    </r>
  </si>
  <si>
    <t>Cells shaded</t>
  </si>
  <si>
    <t xml:space="preserve">  are for a description of the source of inputs shown to the left.  The description should be sufficiently</t>
  </si>
  <si>
    <t>detailed to allow someone to track back to the source and check it.</t>
  </si>
  <si>
    <t>Direct</t>
  </si>
  <si>
    <t>Indirect</t>
  </si>
  <si>
    <t>Finance</t>
  </si>
  <si>
    <t>Loaded</t>
  </si>
  <si>
    <t>all in 2013/14 $</t>
  </si>
  <si>
    <t>costs</t>
  </si>
  <si>
    <t>charge</t>
  </si>
  <si>
    <t>rate</t>
  </si>
  <si>
    <t>Selected hourly rate data</t>
  </si>
  <si>
    <t>13/14 rate</t>
  </si>
  <si>
    <t>Proposed fees (2013/14 $)</t>
  </si>
  <si>
    <t>Reg. per.</t>
  </si>
  <si>
    <t>Projected revenue (2013/14 $)</t>
  </si>
  <si>
    <t>Projected direct cost (2013/14 $)</t>
  </si>
  <si>
    <t>$ / service</t>
  </si>
  <si>
    <t>Projected indirect cost (2013/14 $)</t>
  </si>
  <si>
    <t>2013/14 $</t>
  </si>
  <si>
    <t>nominal $</t>
  </si>
  <si>
    <t>All historical data is presented in nominal $s.  All projections are presented in 2013/14 $.  This presentation is required by Appendix E</t>
  </si>
  <si>
    <t>(paras 1.9 and 1.10) of the Regulatory Information Notice issued to Essential on 7 March 2014.</t>
  </si>
  <si>
    <t>Management estimates</t>
  </si>
  <si>
    <t>of historical volumes</t>
  </si>
  <si>
    <t>Current AER</t>
  </si>
  <si>
    <t>Management estimate</t>
  </si>
  <si>
    <t>of historical hours / service</t>
  </si>
  <si>
    <t>Summary description</t>
  </si>
  <si>
    <t>Historical revenue has been sourced from Essential Energy's General Ledger</t>
  </si>
  <si>
    <t>Historical costs have been estimated using Essential's estimated actual time per service, and the proposed historical rate in nominal dollars. The proposed rate is consistent with the previously approved rate methodology used for Miscellaneous Fees and Charges in the current regulatory period.</t>
  </si>
  <si>
    <t xml:space="preserve">Proposed </t>
  </si>
  <si>
    <t>The indirect cost component consists of divisonal &amp; corporate overheads, plus a finance charge.</t>
  </si>
  <si>
    <t>Historical staffing</t>
  </si>
  <si>
    <t>Staff involved with service</t>
  </si>
  <si>
    <t>Projected staffing</t>
  </si>
  <si>
    <t>This model has been prepared to develop proposed MIMO Reads Related ANS prices for the regulatory period 2014/15 to 2018/19.</t>
  </si>
  <si>
    <t>29 - Vacant Property Disconnect/Reconnect</t>
  </si>
  <si>
    <t>30 - Special Meter Reads</t>
  </si>
  <si>
    <t>Per reading</t>
  </si>
  <si>
    <t>Per visit</t>
  </si>
  <si>
    <t>Per connection</t>
  </si>
  <si>
    <t>n.a</t>
  </si>
  <si>
    <t>29a</t>
  </si>
  <si>
    <t>29b</t>
  </si>
  <si>
    <t>Additional costs</t>
  </si>
  <si>
    <t>Per Unit</t>
  </si>
  <si>
    <t>Indirect Costs</t>
  </si>
  <si>
    <t>Finance Charge</t>
  </si>
  <si>
    <t>Loaded cost rates</t>
  </si>
  <si>
    <t>Stores</t>
  </si>
  <si>
    <t>Vacant Property reconnect/disconnect (site visit only)</t>
  </si>
  <si>
    <t>Vacant Property reconnect/disconnect</t>
  </si>
  <si>
    <t>Ancillary Metering Services - Special Meter Reading and Move In, Move Out meter reads</t>
  </si>
  <si>
    <t>MIMO Read fees</t>
  </si>
  <si>
    <t>30 - Ancillary metering services - For example, special meter reading for types 5 and 6 meters; testing for type 5 and 6 meters; franchise CT meter install; customer requested meter accuracy testing; types 5–7 non-standard metering data services; replacement or removal of a type 5 or 6 meter instigated by a customer switching to a non-type 5 or 6 meter that is not covered by any other fee.</t>
  </si>
  <si>
    <t xml:space="preserve">29 - Vacant property reconnect/disconnect - Includes customer request for ad-hoc reconnections/disconnections for regular but short periods of time, for example, holiday homes.
</t>
  </si>
  <si>
    <t>/ application</t>
  </si>
  <si>
    <t>Projected finance cost (2013/14 $)</t>
  </si>
  <si>
    <t>Historical volumes have been derived from an analysis of CIS Process Tracking Job records</t>
  </si>
  <si>
    <t>These estimates have been derived from available accounting records, combined with an analysis of process tracking job records, to determine the average hrs per service.</t>
  </si>
  <si>
    <t>These estimated/proposed hours have been derived from available accounting records, combined with an analysis of process tracking job records, to determine the average hrs per service.</t>
  </si>
  <si>
    <t>Forecast volumes are based on Process Tracking Job records or past service volumes.</t>
  </si>
  <si>
    <t>This indicates the average number of staff required to provide each service.</t>
  </si>
  <si>
    <t>Finance Costs</t>
  </si>
  <si>
    <t xml:space="preserve">These labour rates are based on 2013/14 base year, and escalated in line with Essential Energy's forecast real wage movement over the regulatory period. An average rate for the 2015-2019 regulatory period has then been calculated, to allow a single rate for pricing. The average rate includes forecast Labour Oncosts and Plant Recovery in line with Essential Energy's costing methodology.
The indirect costs consist of forecast divisional and corporate overheads, averaged for the regulatory period. The finance charge represents financing costs over the time period between provision of the service and receipt of payment.
</t>
  </si>
  <si>
    <t>Vacant Premise r/d (site visit only)</t>
  </si>
  <si>
    <t>Move In/Move Out Read and Special Read</t>
  </si>
  <si>
    <t>Vacant Premise reconnect/disconnect</t>
  </si>
  <si>
    <t>F&amp;A re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</si>
</sst>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quot;$&quot;* #,##0.00_);_(&quot;$&quot;* \(#,##0.00\);_(&quot;$&quot;* &quot;-&quot;??_);_(@_)"/>
    <numFmt numFmtId="165" formatCode="_(* #,##0.00_);_(* \(#,##0.00\);_(* &quot;-&quot;??_);_(@_)"/>
    <numFmt numFmtId="166" formatCode="_(* #,##0_);_(* \(#,##0\);_(* &quot;-&quot;??_);_(@_)"/>
    <numFmt numFmtId="167" formatCode="_(* #,##0.0_);_(* \(#,##0.0\);_(* &quot;-&quot;??_);_(@_)"/>
    <numFmt numFmtId="168" formatCode="_-* #,##0_-;\-* #,##0_-;_-* &quot;-&quot;??_-;_-@_-"/>
  </numFmts>
  <fonts count="22"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1"/>
      <name val="Calibri"/>
      <family val="2"/>
      <scheme val="minor"/>
    </font>
    <font>
      <sz val="10"/>
      <name val="Arial"/>
      <family val="2"/>
    </font>
    <font>
      <sz val="11"/>
      <color theme="1"/>
      <name val="Arial"/>
      <family val="2"/>
    </font>
    <font>
      <b/>
      <sz val="12"/>
      <color theme="1"/>
      <name val="Calibri"/>
      <family val="2"/>
      <scheme val="minor"/>
    </font>
    <font>
      <u/>
      <sz val="11"/>
      <color theme="10"/>
      <name val="Calibri"/>
      <family val="2"/>
      <scheme val="minor"/>
    </font>
    <font>
      <u/>
      <sz val="11"/>
      <color theme="11"/>
      <name val="Calibri"/>
      <family val="2"/>
      <scheme val="minor"/>
    </font>
    <font>
      <b/>
      <sz val="10"/>
      <color theme="1"/>
      <name val="Arial"/>
      <family val="2"/>
    </font>
    <font>
      <b/>
      <sz val="11"/>
      <color theme="1"/>
      <name val="Arial"/>
      <family val="2"/>
    </font>
    <font>
      <sz val="10"/>
      <color rgb="FFFF0000"/>
      <name val="Arial"/>
      <family val="2"/>
    </font>
    <font>
      <b/>
      <sz val="10"/>
      <color indexed="8"/>
      <name val="Arial"/>
      <family val="2"/>
    </font>
    <font>
      <sz val="11"/>
      <color rgb="FFFF0000"/>
      <name val="Arial"/>
      <family val="2"/>
    </font>
    <font>
      <b/>
      <sz val="14"/>
      <color theme="1"/>
      <name val="Arial"/>
      <family val="2"/>
    </font>
    <font>
      <sz val="11"/>
      <color indexed="8"/>
      <name val="Arial"/>
      <family val="2"/>
    </font>
    <font>
      <sz val="9"/>
      <color theme="1"/>
      <name val="Arial"/>
      <family val="2"/>
    </font>
    <font>
      <sz val="10"/>
      <name val="Courier"/>
      <family val="3"/>
    </font>
    <font>
      <sz val="11"/>
      <color theme="0"/>
      <name val="Arial"/>
      <family val="2"/>
    </font>
    <font>
      <sz val="11"/>
      <color theme="0" tint="-0.499984740745262"/>
      <name val="Arial"/>
      <family val="2"/>
    </font>
    <font>
      <b/>
      <sz val="12"/>
      <color theme="1"/>
      <name val="Arial"/>
      <family val="2"/>
    </font>
  </fonts>
  <fills count="9">
    <fill>
      <patternFill patternType="none"/>
    </fill>
    <fill>
      <patternFill patternType="gray125"/>
    </fill>
    <fill>
      <patternFill patternType="solid">
        <fgColor theme="6" tint="0.39997558519241921"/>
        <bgColor indexed="64"/>
      </patternFill>
    </fill>
    <fill>
      <patternFill patternType="solid">
        <fgColor rgb="FFFFFFCC"/>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8" tint="-0.249977111117893"/>
        <bgColor indexed="64"/>
      </patternFill>
    </fill>
  </fills>
  <borders count="13">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s>
  <cellStyleXfs count="496">
    <xf numFmtId="0" fontId="0" fillId="0" borderId="0"/>
    <xf numFmtId="165" fontId="3" fillId="0" borderId="0" applyFont="0" applyFill="0" applyBorder="0" applyAlignment="0" applyProtection="0"/>
    <xf numFmtId="164" fontId="3" fillId="0" borderId="0" applyFont="0" applyFill="0" applyBorder="0" applyAlignment="0" applyProtection="0"/>
    <xf numFmtId="0" fontId="5" fillId="0" borderId="0"/>
    <xf numFmtId="0" fontId="6" fillId="0" borderId="0"/>
    <xf numFmtId="0" fontId="2" fillId="0" borderId="0"/>
    <xf numFmtId="9" fontId="6" fillId="0" borderId="0" applyFont="0" applyFill="0" applyBorder="0" applyAlignment="0" applyProtection="0"/>
    <xf numFmtId="9" fontId="2" fillId="0" borderId="0" applyFont="0" applyFill="0" applyBorder="0" applyAlignment="0" applyProtection="0"/>
    <xf numFmtId="165" fontId="5" fillId="0" borderId="0" applyFont="0" applyFill="0" applyBorder="0" applyAlignment="0" applyProtection="0"/>
    <xf numFmtId="165" fontId="6" fillId="0" borderId="0" applyFont="0" applyFill="0" applyBorder="0" applyAlignment="0" applyProtection="0"/>
    <xf numFmtId="0" fontId="5" fillId="0" borderId="0"/>
    <xf numFmtId="0" fontId="2" fillId="0" borderId="0"/>
    <xf numFmtId="0" fontId="3" fillId="3" borderId="12" applyNumberFormat="0" applyFont="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6"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2" fillId="0" borderId="0"/>
    <xf numFmtId="165" fontId="2" fillId="0" borderId="0" applyFont="0" applyFill="0" applyBorder="0" applyAlignment="0" applyProtection="0"/>
    <xf numFmtId="0" fontId="18" fillId="0" borderId="0"/>
    <xf numFmtId="0" fontId="5" fillId="0" borderId="0"/>
  </cellStyleXfs>
  <cellXfs count="186">
    <xf numFmtId="0" fontId="0" fillId="0" borderId="0" xfId="0"/>
    <xf numFmtId="0" fontId="4" fillId="0" borderId="0" xfId="0" applyFont="1"/>
    <xf numFmtId="0" fontId="0" fillId="0" borderId="0" xfId="0" applyFill="1"/>
    <xf numFmtId="0" fontId="7" fillId="0" borderId="0" xfId="0" applyFont="1"/>
    <xf numFmtId="0" fontId="2" fillId="0" borderId="0" xfId="0" applyFont="1" applyAlignment="1">
      <alignment vertical="center"/>
    </xf>
    <xf numFmtId="0" fontId="2" fillId="0" borderId="0" xfId="0" applyFont="1" applyAlignment="1">
      <alignment horizontal="left" vertical="center"/>
    </xf>
    <xf numFmtId="0" fontId="2" fillId="0" borderId="9" xfId="0" applyFont="1" applyBorder="1" applyAlignment="1">
      <alignment vertical="center"/>
    </xf>
    <xf numFmtId="0" fontId="2" fillId="0" borderId="9" xfId="0" applyFont="1" applyBorder="1" applyAlignment="1">
      <alignment horizontal="center" vertical="center"/>
    </xf>
    <xf numFmtId="0" fontId="2" fillId="0" borderId="5" xfId="0" applyFont="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0" xfId="0" applyFont="1" applyAlignment="1">
      <alignment horizontal="center" vertical="center"/>
    </xf>
    <xf numFmtId="0" fontId="2" fillId="0" borderId="0" xfId="0" applyFont="1"/>
    <xf numFmtId="0" fontId="10" fillId="0" borderId="0" xfId="0" applyFont="1"/>
    <xf numFmtId="0" fontId="11" fillId="0" borderId="0" xfId="0" applyFont="1"/>
    <xf numFmtId="0" fontId="2" fillId="2" borderId="0" xfId="0" applyFont="1" applyFill="1" applyAlignment="1">
      <alignment vertical="top" wrapText="1"/>
    </xf>
    <xf numFmtId="167" fontId="2" fillId="0" borderId="0" xfId="0" applyNumberFormat="1" applyFont="1" applyAlignment="1">
      <alignment vertical="center"/>
    </xf>
    <xf numFmtId="0" fontId="2" fillId="0" borderId="0" xfId="0" applyFont="1" applyAlignment="1">
      <alignment vertical="top" wrapText="1"/>
    </xf>
    <xf numFmtId="0" fontId="10" fillId="0" borderId="0" xfId="0" applyFont="1" applyAlignment="1">
      <alignment vertical="top" wrapText="1"/>
    </xf>
    <xf numFmtId="166" fontId="2" fillId="0" borderId="0" xfId="0" applyNumberFormat="1" applyFont="1" applyAlignment="1">
      <alignment vertical="center"/>
    </xf>
    <xf numFmtId="165" fontId="2" fillId="0" borderId="0" xfId="1" applyFont="1" applyAlignment="1">
      <alignment vertical="center"/>
    </xf>
    <xf numFmtId="166" fontId="2" fillId="0" borderId="0" xfId="1" applyNumberFormat="1" applyFont="1" applyAlignment="1">
      <alignment vertical="center"/>
    </xf>
    <xf numFmtId="0" fontId="2" fillId="0" borderId="0" xfId="0" applyFont="1" applyBorder="1" applyAlignment="1">
      <alignment horizontal="center" vertical="center"/>
    </xf>
    <xf numFmtId="0" fontId="2" fillId="0" borderId="8" xfId="0" applyFont="1" applyBorder="1" applyAlignment="1">
      <alignment horizontal="center" vertical="center"/>
    </xf>
    <xf numFmtId="0" fontId="2" fillId="0" borderId="4" xfId="0" applyFont="1" applyBorder="1" applyAlignment="1">
      <alignment vertical="center"/>
    </xf>
    <xf numFmtId="0" fontId="2" fillId="0" borderId="11"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0" xfId="0" applyFont="1" applyBorder="1" applyAlignment="1">
      <alignment vertical="center"/>
    </xf>
    <xf numFmtId="0" fontId="2" fillId="0" borderId="10" xfId="0" applyFont="1" applyBorder="1" applyAlignment="1">
      <alignment horizontal="center" vertical="center"/>
    </xf>
    <xf numFmtId="165" fontId="2" fillId="0" borderId="6" xfId="1" applyFont="1" applyBorder="1" applyAlignment="1">
      <alignment vertical="center"/>
    </xf>
    <xf numFmtId="165" fontId="2" fillId="0" borderId="0" xfId="1" applyFont="1" applyBorder="1" applyAlignment="1">
      <alignment vertical="center"/>
    </xf>
    <xf numFmtId="165" fontId="2" fillId="0" borderId="7" xfId="1" applyFont="1" applyBorder="1" applyAlignment="1">
      <alignment vertical="center"/>
    </xf>
    <xf numFmtId="165" fontId="2" fillId="0" borderId="0" xfId="0" applyNumberFormat="1" applyFont="1" applyBorder="1" applyAlignment="1">
      <alignment vertical="center"/>
    </xf>
    <xf numFmtId="165" fontId="2" fillId="0" borderId="7" xfId="0" applyNumberFormat="1" applyFont="1" applyBorder="1" applyAlignment="1">
      <alignment vertical="center"/>
    </xf>
    <xf numFmtId="168" fontId="2" fillId="0" borderId="0" xfId="0" applyNumberFormat="1" applyFont="1" applyBorder="1" applyAlignment="1">
      <alignment vertical="center"/>
    </xf>
    <xf numFmtId="168" fontId="2" fillId="0" borderId="7" xfId="0" applyNumberFormat="1" applyFont="1" applyBorder="1" applyAlignment="1">
      <alignment vertical="center"/>
    </xf>
    <xf numFmtId="168" fontId="2" fillId="0" borderId="6" xfId="0" applyNumberFormat="1" applyFont="1" applyBorder="1" applyAlignment="1">
      <alignment vertical="center"/>
    </xf>
    <xf numFmtId="165" fontId="2" fillId="0" borderId="6" xfId="0" applyNumberFormat="1" applyFont="1" applyBorder="1" applyAlignment="1">
      <alignment vertical="center"/>
    </xf>
    <xf numFmtId="0" fontId="12" fillId="0" borderId="0" xfId="0" applyFont="1" applyAlignment="1" applyProtection="1">
      <alignment horizontal="center"/>
      <protection locked="0"/>
    </xf>
    <xf numFmtId="0" fontId="0" fillId="4" borderId="0" xfId="0" applyFill="1"/>
    <xf numFmtId="0" fontId="0" fillId="0" borderId="0" xfId="0" quotePrefix="1"/>
    <xf numFmtId="165" fontId="2" fillId="4" borderId="0" xfId="1" applyNumberFormat="1" applyFont="1" applyFill="1" applyAlignment="1" applyProtection="1">
      <alignment vertical="center"/>
      <protection locked="0"/>
    </xf>
    <xf numFmtId="0" fontId="2" fillId="0" borderId="0" xfId="0" applyFont="1" applyProtection="1"/>
    <xf numFmtId="0" fontId="2" fillId="0" borderId="0" xfId="0" applyFont="1" applyAlignment="1" applyProtection="1">
      <alignment vertical="top" wrapText="1"/>
    </xf>
    <xf numFmtId="0" fontId="2" fillId="0" borderId="0" xfId="0" applyFont="1" applyAlignment="1" applyProtection="1">
      <alignment vertical="center"/>
    </xf>
    <xf numFmtId="0" fontId="11" fillId="0" borderId="0" xfId="0" applyFont="1" applyProtection="1"/>
    <xf numFmtId="0" fontId="10" fillId="0" borderId="0" xfId="0" applyFont="1" applyProtection="1"/>
    <xf numFmtId="0" fontId="12" fillId="0" borderId="0" xfId="0" applyFont="1" applyAlignment="1" applyProtection="1">
      <alignment horizontal="center"/>
    </xf>
    <xf numFmtId="0" fontId="10" fillId="0" borderId="0" xfId="0" applyFont="1" applyAlignment="1" applyProtection="1">
      <alignment vertical="top" wrapText="1"/>
    </xf>
    <xf numFmtId="0" fontId="2" fillId="2" borderId="0" xfId="0" applyFont="1" applyFill="1" applyAlignment="1" applyProtection="1">
      <alignment vertical="top" wrapText="1"/>
    </xf>
    <xf numFmtId="165" fontId="2" fillId="0" borderId="0" xfId="0" applyNumberFormat="1" applyFont="1" applyAlignment="1" applyProtection="1">
      <alignment vertical="center"/>
    </xf>
    <xf numFmtId="0" fontId="2" fillId="0" borderId="9" xfId="0" applyFont="1" applyBorder="1" applyAlignment="1" applyProtection="1">
      <alignment vertical="center"/>
    </xf>
    <xf numFmtId="0" fontId="2" fillId="0" borderId="9" xfId="0" applyFont="1" applyBorder="1" applyAlignment="1" applyProtection="1">
      <alignment horizontal="center" vertical="center"/>
    </xf>
    <xf numFmtId="166" fontId="2" fillId="0" borderId="5" xfId="0" applyNumberFormat="1" applyFont="1" applyBorder="1" applyAlignment="1" applyProtection="1">
      <alignment vertical="center"/>
    </xf>
    <xf numFmtId="167" fontId="2" fillId="0" borderId="0" xfId="0" applyNumberFormat="1" applyFont="1" applyAlignment="1" applyProtection="1">
      <alignment vertical="center"/>
    </xf>
    <xf numFmtId="0" fontId="2" fillId="0" borderId="0" xfId="0" applyFont="1" applyFill="1" applyBorder="1" applyAlignment="1" applyProtection="1">
      <alignment vertical="top" wrapText="1"/>
    </xf>
    <xf numFmtId="0" fontId="2" fillId="0" borderId="0" xfId="0" applyFont="1" applyBorder="1" applyAlignment="1" applyProtection="1">
      <alignment vertical="center"/>
    </xf>
    <xf numFmtId="0" fontId="2" fillId="0" borderId="0" xfId="0" applyFont="1" applyBorder="1" applyAlignment="1" applyProtection="1">
      <alignment horizontal="center" vertical="center"/>
    </xf>
    <xf numFmtId="166" fontId="2" fillId="4" borderId="0" xfId="1" applyNumberFormat="1" applyFont="1" applyFill="1" applyAlignment="1" applyProtection="1">
      <alignment vertical="center"/>
      <protection locked="0"/>
    </xf>
    <xf numFmtId="167" fontId="2" fillId="4" borderId="0" xfId="1" applyNumberFormat="1" applyFont="1" applyFill="1" applyAlignment="1" applyProtection="1">
      <alignment vertical="center"/>
      <protection locked="0"/>
    </xf>
    <xf numFmtId="0" fontId="2" fillId="4" borderId="0" xfId="0" applyFont="1" applyFill="1" applyAlignment="1" applyProtection="1">
      <alignment horizontal="left" vertical="center"/>
      <protection locked="0"/>
    </xf>
    <xf numFmtId="167" fontId="2" fillId="4" borderId="0" xfId="0" applyNumberFormat="1" applyFont="1" applyFill="1" applyAlignment="1" applyProtection="1">
      <alignment vertical="center"/>
      <protection locked="0"/>
    </xf>
    <xf numFmtId="0" fontId="2" fillId="4" borderId="0" xfId="0" applyFont="1" applyFill="1" applyAlignment="1" applyProtection="1">
      <alignment horizontal="center" vertical="center"/>
      <protection locked="0"/>
    </xf>
    <xf numFmtId="0" fontId="0" fillId="7" borderId="0" xfId="0" applyFill="1"/>
    <xf numFmtId="0" fontId="6" fillId="4" borderId="4" xfId="0" applyFont="1" applyFill="1" applyBorder="1" applyAlignment="1" applyProtection="1">
      <alignment vertical="top"/>
      <protection locked="0"/>
    </xf>
    <xf numFmtId="0" fontId="6" fillId="4" borderId="5" xfId="0" applyFont="1" applyFill="1" applyBorder="1" applyAlignment="1" applyProtection="1">
      <alignment vertical="top"/>
      <protection locked="0"/>
    </xf>
    <xf numFmtId="0" fontId="6" fillId="4" borderId="6" xfId="0" applyFont="1" applyFill="1" applyBorder="1" applyAlignment="1" applyProtection="1">
      <alignment vertical="top"/>
      <protection locked="0"/>
    </xf>
    <xf numFmtId="0" fontId="6" fillId="4" borderId="9" xfId="0" applyFont="1" applyFill="1" applyBorder="1" applyAlignment="1" applyProtection="1">
      <alignment horizontal="center" vertical="top"/>
      <protection locked="0"/>
    </xf>
    <xf numFmtId="0" fontId="6" fillId="4" borderId="10" xfId="0" applyFont="1" applyFill="1" applyBorder="1" applyAlignment="1" applyProtection="1">
      <alignment horizontal="center" vertical="top"/>
      <protection locked="0"/>
    </xf>
    <xf numFmtId="0" fontId="6" fillId="4" borderId="0" xfId="0" applyFont="1" applyFill="1" applyBorder="1" applyAlignment="1" applyProtection="1">
      <alignment vertical="top"/>
      <protection locked="0"/>
    </xf>
    <xf numFmtId="0" fontId="6" fillId="4" borderId="8" xfId="0" applyFont="1" applyFill="1" applyBorder="1" applyAlignment="1" applyProtection="1">
      <alignment vertical="top"/>
      <protection locked="0"/>
    </xf>
    <xf numFmtId="0" fontId="6" fillId="4" borderId="9" xfId="0" applyFont="1" applyFill="1" applyBorder="1" applyAlignment="1" applyProtection="1">
      <alignment vertical="top"/>
      <protection locked="0"/>
    </xf>
    <xf numFmtId="0" fontId="6" fillId="0" borderId="0" xfId="0" applyFont="1"/>
    <xf numFmtId="0" fontId="14" fillId="0" borderId="0" xfId="0" applyFont="1" applyAlignment="1" applyProtection="1">
      <alignment horizontal="center"/>
      <protection locked="0"/>
    </xf>
    <xf numFmtId="0" fontId="6" fillId="2" borderId="0" xfId="0" applyFont="1" applyFill="1" applyAlignment="1">
      <alignment vertical="top" wrapText="1"/>
    </xf>
    <xf numFmtId="0" fontId="6" fillId="5" borderId="0" xfId="0" applyFont="1" applyFill="1" applyAlignment="1">
      <alignment horizontal="center"/>
    </xf>
    <xf numFmtId="165" fontId="6" fillId="4" borderId="0" xfId="1" applyFont="1" applyFill="1" applyBorder="1" applyAlignment="1" applyProtection="1">
      <alignment vertical="top"/>
      <protection locked="0"/>
    </xf>
    <xf numFmtId="165" fontId="6" fillId="4" borderId="7" xfId="1" applyFont="1" applyFill="1" applyBorder="1" applyAlignment="1" applyProtection="1">
      <alignment vertical="top"/>
      <protection locked="0"/>
    </xf>
    <xf numFmtId="165" fontId="6" fillId="4" borderId="9" xfId="1" applyFont="1" applyFill="1" applyBorder="1" applyAlignment="1" applyProtection="1">
      <alignment vertical="top"/>
      <protection locked="0"/>
    </xf>
    <xf numFmtId="165" fontId="6" fillId="4" borderId="10" xfId="1" applyFont="1" applyFill="1" applyBorder="1" applyAlignment="1" applyProtection="1">
      <alignment vertical="top"/>
      <protection locked="0"/>
    </xf>
    <xf numFmtId="0" fontId="15" fillId="0" borderId="0" xfId="0" applyFont="1"/>
    <xf numFmtId="0" fontId="6" fillId="4" borderId="5" xfId="0" applyFont="1" applyFill="1" applyBorder="1" applyAlignment="1" applyProtection="1">
      <alignment horizontal="center" vertical="top"/>
      <protection locked="0"/>
    </xf>
    <xf numFmtId="0" fontId="6" fillId="4" borderId="11" xfId="0" applyFont="1" applyFill="1" applyBorder="1" applyAlignment="1" applyProtection="1">
      <alignment horizontal="center" vertical="top"/>
      <protection locked="0"/>
    </xf>
    <xf numFmtId="0" fontId="2" fillId="0" borderId="9" xfId="0" applyFont="1" applyBorder="1" applyAlignment="1">
      <alignment horizontal="right" vertical="center"/>
    </xf>
    <xf numFmtId="0" fontId="6" fillId="0" borderId="9" xfId="0" applyFont="1" applyFill="1" applyBorder="1" applyAlignment="1" applyProtection="1">
      <alignment horizontal="center" vertical="top"/>
      <protection locked="0"/>
    </xf>
    <xf numFmtId="0" fontId="6" fillId="0" borderId="0" xfId="0" applyFont="1" applyFill="1" applyBorder="1" applyAlignment="1" applyProtection="1">
      <alignment horizontal="center" vertical="top"/>
      <protection locked="0"/>
    </xf>
    <xf numFmtId="0" fontId="2" fillId="0" borderId="9" xfId="0" applyFont="1" applyBorder="1" applyAlignment="1" applyProtection="1">
      <alignment horizontal="right" vertical="center"/>
    </xf>
    <xf numFmtId="165" fontId="2" fillId="0" borderId="0" xfId="0" applyNumberFormat="1" applyFont="1" applyAlignment="1" applyProtection="1">
      <alignment vertical="center"/>
    </xf>
    <xf numFmtId="165" fontId="2" fillId="0" borderId="9" xfId="0" applyNumberFormat="1" applyFont="1" applyBorder="1" applyAlignment="1" applyProtection="1">
      <alignment vertical="center"/>
    </xf>
    <xf numFmtId="0" fontId="2" fillId="0" borderId="0" xfId="0" applyFont="1" applyAlignment="1" applyProtection="1">
      <alignment horizontal="center" vertical="center"/>
    </xf>
    <xf numFmtId="167" fontId="2" fillId="4" borderId="0" xfId="1" applyNumberFormat="1" applyFont="1" applyFill="1" applyBorder="1" applyAlignment="1" applyProtection="1">
      <alignment vertical="center"/>
      <protection locked="0"/>
    </xf>
    <xf numFmtId="167" fontId="2" fillId="0" borderId="0" xfId="0" applyNumberFormat="1" applyFont="1" applyBorder="1" applyAlignment="1" applyProtection="1">
      <alignment vertical="center"/>
    </xf>
    <xf numFmtId="0" fontId="17" fillId="0" borderId="9" xfId="0" applyFont="1" applyFill="1" applyBorder="1" applyAlignment="1" applyProtection="1">
      <alignment horizontal="center" vertical="top"/>
      <protection locked="0"/>
    </xf>
    <xf numFmtId="0" fontId="6" fillId="4" borderId="0" xfId="0" applyFont="1" applyFill="1" applyProtection="1">
      <protection locked="0"/>
    </xf>
    <xf numFmtId="165" fontId="2" fillId="0" borderId="0" xfId="1" applyNumberFormat="1" applyFont="1" applyFill="1" applyAlignment="1" applyProtection="1">
      <alignment vertical="center"/>
      <protection locked="0"/>
    </xf>
    <xf numFmtId="165" fontId="2" fillId="4" borderId="0" xfId="492" applyNumberFormat="1" applyFill="1" applyBorder="1" applyAlignment="1">
      <alignment vertical="top"/>
    </xf>
    <xf numFmtId="165" fontId="2" fillId="4" borderId="7" xfId="492" applyNumberFormat="1" applyFill="1" applyBorder="1" applyAlignment="1">
      <alignment vertical="top"/>
    </xf>
    <xf numFmtId="0" fontId="2" fillId="0" borderId="0" xfId="0" applyFont="1" applyAlignment="1" applyProtection="1">
      <alignment horizontal="left" vertical="center"/>
    </xf>
    <xf numFmtId="0" fontId="2" fillId="0" borderId="0" xfId="0" applyFont="1" applyFill="1" applyAlignment="1" applyProtection="1">
      <alignment horizontal="left" vertical="center"/>
      <protection locked="0"/>
    </xf>
    <xf numFmtId="165" fontId="2" fillId="0" borderId="8" xfId="1" applyFont="1" applyBorder="1" applyAlignment="1">
      <alignment vertical="center"/>
    </xf>
    <xf numFmtId="165" fontId="2" fillId="0" borderId="10" xfId="0" applyNumberFormat="1" applyFont="1" applyBorder="1" applyAlignment="1">
      <alignment vertical="center"/>
    </xf>
    <xf numFmtId="2" fontId="2" fillId="0" borderId="8" xfId="0" applyNumberFormat="1" applyFont="1" applyBorder="1" applyAlignment="1">
      <alignment vertical="center"/>
    </xf>
    <xf numFmtId="165" fontId="2" fillId="0" borderId="9" xfId="0" applyNumberFormat="1" applyFont="1" applyBorder="1" applyAlignment="1">
      <alignment vertical="center"/>
    </xf>
    <xf numFmtId="2" fontId="2" fillId="0" borderId="10" xfId="0" applyNumberFormat="1" applyFont="1" applyBorder="1" applyAlignment="1">
      <alignment vertical="center"/>
    </xf>
    <xf numFmtId="0" fontId="2" fillId="0" borderId="0" xfId="0" applyFont="1" applyFill="1" applyBorder="1" applyAlignment="1" applyProtection="1">
      <alignment vertical="top" wrapText="1"/>
      <protection locked="0"/>
    </xf>
    <xf numFmtId="0" fontId="2" fillId="0" borderId="9" xfId="0" applyFont="1" applyFill="1" applyBorder="1" applyAlignment="1" applyProtection="1">
      <alignment vertical="top" wrapText="1"/>
      <protection locked="0"/>
    </xf>
    <xf numFmtId="10" fontId="2" fillId="4" borderId="0" xfId="0" applyNumberFormat="1" applyFont="1" applyFill="1" applyAlignment="1">
      <alignment vertical="center"/>
    </xf>
    <xf numFmtId="0" fontId="2" fillId="0" borderId="0" xfId="0" applyFont="1" applyFill="1" applyAlignment="1">
      <alignment vertical="center"/>
    </xf>
    <xf numFmtId="0" fontId="0" fillId="0" borderId="0" xfId="0" applyFill="1" applyBorder="1" applyAlignment="1"/>
    <xf numFmtId="0" fontId="2" fillId="4" borderId="0" xfId="0" applyFont="1" applyFill="1" applyAlignment="1">
      <alignment vertical="center"/>
    </xf>
    <xf numFmtId="2" fontId="2" fillId="0" borderId="0" xfId="0" applyNumberFormat="1" applyFont="1" applyFill="1" applyAlignment="1">
      <alignment vertical="center"/>
    </xf>
    <xf numFmtId="2" fontId="2" fillId="0" borderId="0" xfId="0" applyNumberFormat="1" applyFont="1" applyAlignment="1">
      <alignment vertical="center"/>
    </xf>
    <xf numFmtId="168" fontId="2" fillId="0" borderId="9" xfId="0" applyNumberFormat="1" applyFont="1" applyBorder="1" applyAlignment="1">
      <alignment vertical="center"/>
    </xf>
    <xf numFmtId="168" fontId="2" fillId="0" borderId="10" xfId="0" applyNumberFormat="1" applyFont="1" applyBorder="1" applyAlignment="1">
      <alignment vertical="center"/>
    </xf>
    <xf numFmtId="168" fontId="2" fillId="0" borderId="8" xfId="0" applyNumberFormat="1" applyFont="1" applyBorder="1" applyAlignment="1">
      <alignment vertical="center"/>
    </xf>
    <xf numFmtId="0" fontId="6" fillId="4" borderId="0" xfId="0" applyFont="1" applyFill="1" applyProtection="1">
      <protection locked="0"/>
    </xf>
    <xf numFmtId="165" fontId="2" fillId="0" borderId="6" xfId="0" applyNumberFormat="1" applyFont="1" applyBorder="1" applyAlignment="1">
      <alignment horizontal="right" vertical="top"/>
    </xf>
    <xf numFmtId="0" fontId="2" fillId="0" borderId="6" xfId="0" applyFont="1" applyBorder="1" applyAlignment="1">
      <alignment horizontal="right" vertical="top"/>
    </xf>
    <xf numFmtId="0" fontId="6" fillId="7" borderId="1" xfId="0" applyFont="1" applyFill="1" applyBorder="1" applyAlignment="1" applyProtection="1">
      <alignment horizontal="left" vertical="top" wrapText="1"/>
      <protection locked="0"/>
    </xf>
    <xf numFmtId="0" fontId="6" fillId="7" borderId="2" xfId="0" applyFont="1" applyFill="1" applyBorder="1" applyAlignment="1" applyProtection="1">
      <alignment horizontal="left" vertical="top" wrapText="1"/>
      <protection locked="0"/>
    </xf>
    <xf numFmtId="0" fontId="6" fillId="7" borderId="3" xfId="0" applyFont="1" applyFill="1" applyBorder="1" applyAlignment="1" applyProtection="1">
      <alignment horizontal="left" vertical="top" wrapText="1"/>
      <protection locked="0"/>
    </xf>
    <xf numFmtId="0" fontId="6" fillId="4" borderId="0" xfId="0" applyFont="1" applyFill="1" applyProtection="1">
      <protection locked="0"/>
    </xf>
    <xf numFmtId="0" fontId="6" fillId="4" borderId="0" xfId="0" applyFont="1" applyFill="1" applyAlignment="1" applyProtection="1">
      <alignment wrapText="1"/>
      <protection locked="0"/>
    </xf>
    <xf numFmtId="0" fontId="0" fillId="0" borderId="0" xfId="0" applyAlignment="1">
      <alignment wrapText="1"/>
    </xf>
    <xf numFmtId="0" fontId="2" fillId="0" borderId="9" xfId="0" applyFont="1" applyBorder="1" applyAlignment="1" applyProtection="1">
      <alignment horizontal="center" vertical="center"/>
    </xf>
    <xf numFmtId="0" fontId="2" fillId="7" borderId="1" xfId="0" applyFont="1" applyFill="1" applyBorder="1" applyAlignment="1" applyProtection="1">
      <alignment vertical="top" wrapText="1"/>
      <protection locked="0"/>
    </xf>
    <xf numFmtId="0" fontId="0" fillId="0" borderId="2" xfId="0" applyBorder="1" applyAlignment="1">
      <alignment vertical="top" wrapText="1"/>
    </xf>
    <xf numFmtId="0" fontId="0" fillId="0" borderId="3" xfId="0" applyBorder="1" applyAlignment="1">
      <alignment vertical="top" wrapText="1"/>
    </xf>
    <xf numFmtId="0" fontId="2" fillId="7" borderId="2" xfId="0" applyFont="1" applyFill="1" applyBorder="1" applyAlignment="1" applyProtection="1">
      <alignment vertical="top" wrapText="1"/>
      <protection locked="0"/>
    </xf>
    <xf numFmtId="0" fontId="2" fillId="7" borderId="3" xfId="0" applyFont="1" applyFill="1" applyBorder="1" applyAlignment="1" applyProtection="1">
      <alignment vertical="top" wrapText="1"/>
      <protection locked="0"/>
    </xf>
    <xf numFmtId="0" fontId="2" fillId="0" borderId="0" xfId="0" applyFont="1" applyAlignment="1" applyProtection="1">
      <alignment horizontal="center" vertical="center"/>
    </xf>
    <xf numFmtId="0" fontId="2" fillId="7" borderId="1" xfId="0" applyFont="1" applyFill="1" applyBorder="1" applyAlignment="1" applyProtection="1">
      <alignment horizontal="left" vertical="top" wrapText="1"/>
      <protection locked="0"/>
    </xf>
    <xf numFmtId="0" fontId="2" fillId="7" borderId="2" xfId="0" applyFont="1" applyFill="1" applyBorder="1" applyAlignment="1" applyProtection="1">
      <alignment horizontal="left" vertical="top" wrapText="1"/>
      <protection locked="0"/>
    </xf>
    <xf numFmtId="0" fontId="2" fillId="7" borderId="3" xfId="0" applyFont="1" applyFill="1" applyBorder="1" applyAlignment="1" applyProtection="1">
      <alignment horizontal="left" vertical="top" wrapText="1"/>
      <protection locked="0"/>
    </xf>
    <xf numFmtId="0" fontId="0" fillId="0" borderId="2" xfId="0" applyBorder="1" applyAlignment="1"/>
    <xf numFmtId="0" fontId="0" fillId="0" borderId="3" xfId="0" applyBorder="1" applyAlignment="1"/>
    <xf numFmtId="0" fontId="2" fillId="6"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11" xfId="0" applyFont="1" applyFill="1" applyBorder="1" applyAlignment="1">
      <alignment horizontal="center" vertical="center"/>
    </xf>
    <xf numFmtId="0" fontId="1" fillId="0" borderId="0" xfId="0" applyFont="1"/>
    <xf numFmtId="0" fontId="1" fillId="0" borderId="0" xfId="0" applyFont="1" applyAlignment="1">
      <alignment vertical="center"/>
    </xf>
    <xf numFmtId="0" fontId="19" fillId="8" borderId="4" xfId="0" applyFont="1" applyFill="1" applyBorder="1"/>
    <xf numFmtId="0" fontId="19" fillId="8" borderId="5" xfId="0" applyFont="1" applyFill="1" applyBorder="1"/>
    <xf numFmtId="0" fontId="19" fillId="8" borderId="11" xfId="0" applyFont="1" applyFill="1" applyBorder="1"/>
    <xf numFmtId="0" fontId="19" fillId="8" borderId="6" xfId="0" applyFont="1" applyFill="1" applyBorder="1"/>
    <xf numFmtId="0" fontId="6" fillId="0" borderId="0" xfId="0" applyFont="1" applyBorder="1" applyAlignment="1">
      <alignment vertical="top" wrapText="1"/>
    </xf>
    <xf numFmtId="0" fontId="19" fillId="8" borderId="7" xfId="0" applyFont="1" applyFill="1" applyBorder="1"/>
    <xf numFmtId="0" fontId="19" fillId="8" borderId="8" xfId="0" applyFont="1" applyFill="1" applyBorder="1"/>
    <xf numFmtId="0" fontId="19" fillId="8" borderId="9" xfId="0" applyFont="1" applyFill="1" applyBorder="1" applyAlignment="1">
      <alignment vertical="top" wrapText="1"/>
    </xf>
    <xf numFmtId="0" fontId="19" fillId="8" borderId="10" xfId="0" applyFont="1" applyFill="1" applyBorder="1"/>
    <xf numFmtId="0" fontId="6" fillId="0" borderId="0" xfId="0" applyFont="1" applyBorder="1"/>
    <xf numFmtId="0" fontId="6" fillId="0" borderId="0" xfId="0" applyFont="1" applyBorder="1" applyAlignment="1">
      <alignment vertical="top" wrapText="1"/>
    </xf>
    <xf numFmtId="0" fontId="19" fillId="8" borderId="5" xfId="0" applyFont="1" applyFill="1" applyBorder="1" applyAlignment="1">
      <alignment vertical="top" wrapText="1"/>
    </xf>
    <xf numFmtId="0" fontId="6" fillId="0" borderId="0" xfId="0" applyFont="1" applyBorder="1" applyAlignment="1">
      <alignment horizontal="center"/>
    </xf>
    <xf numFmtId="0" fontId="20" fillId="0" borderId="0" xfId="0" applyFont="1" applyBorder="1" applyAlignment="1">
      <alignment horizontal="center"/>
    </xf>
    <xf numFmtId="0" fontId="6" fillId="0" borderId="0" xfId="0" applyFont="1" applyBorder="1" applyAlignment="1">
      <alignment horizontal="center"/>
    </xf>
    <xf numFmtId="0" fontId="6" fillId="0" borderId="9" xfId="0" applyFont="1" applyBorder="1"/>
    <xf numFmtId="0" fontId="6" fillId="0" borderId="9" xfId="0" applyFont="1" applyBorder="1" applyAlignment="1">
      <alignment horizontal="center"/>
    </xf>
    <xf numFmtId="0" fontId="20" fillId="0" borderId="9" xfId="0" applyFont="1" applyBorder="1" applyAlignment="1">
      <alignment horizontal="center"/>
    </xf>
    <xf numFmtId="0" fontId="20" fillId="0" borderId="0" xfId="0" applyFont="1" applyBorder="1"/>
    <xf numFmtId="165" fontId="6" fillId="0" borderId="0" xfId="1" applyFont="1" applyBorder="1"/>
    <xf numFmtId="2" fontId="20" fillId="0" borderId="0" xfId="0" applyNumberFormat="1" applyFont="1" applyBorder="1"/>
    <xf numFmtId="165" fontId="6" fillId="0" borderId="0" xfId="0" applyNumberFormat="1" applyFont="1" applyBorder="1"/>
    <xf numFmtId="165" fontId="20" fillId="0" borderId="0" xfId="0" applyNumberFormat="1" applyFont="1" applyBorder="1"/>
    <xf numFmtId="0" fontId="19" fillId="8" borderId="9" xfId="0" applyFont="1" applyFill="1" applyBorder="1"/>
    <xf numFmtId="0" fontId="19" fillId="8" borderId="0" xfId="0" applyFont="1" applyFill="1"/>
    <xf numFmtId="0" fontId="20" fillId="0" borderId="0" xfId="0" applyFont="1"/>
    <xf numFmtId="0" fontId="20" fillId="0" borderId="9" xfId="0" applyFont="1" applyBorder="1"/>
    <xf numFmtId="0" fontId="20" fillId="0" borderId="9" xfId="0" applyFont="1" applyBorder="1" applyAlignment="1">
      <alignment horizontal="right"/>
    </xf>
    <xf numFmtId="0" fontId="20" fillId="0" borderId="0" xfId="0" applyFont="1" applyAlignment="1">
      <alignment horizontal="center"/>
    </xf>
    <xf numFmtId="166" fontId="20" fillId="0" borderId="0" xfId="1" applyNumberFormat="1" applyFont="1"/>
    <xf numFmtId="166" fontId="20" fillId="0" borderId="5" xfId="0" applyNumberFormat="1" applyFont="1" applyBorder="1"/>
    <xf numFmtId="0" fontId="6" fillId="0" borderId="9" xfId="0" applyFont="1" applyBorder="1" applyAlignment="1">
      <alignment horizontal="right"/>
    </xf>
    <xf numFmtId="0" fontId="6" fillId="0" borderId="0" xfId="0" applyFont="1" applyAlignment="1">
      <alignment horizontal="center"/>
    </xf>
    <xf numFmtId="166" fontId="6" fillId="0" borderId="0" xfId="1" applyNumberFormat="1" applyFont="1"/>
    <xf numFmtId="166" fontId="6" fillId="0" borderId="5" xfId="0" applyNumberFormat="1" applyFont="1" applyBorder="1"/>
    <xf numFmtId="0" fontId="6" fillId="0" borderId="0" xfId="0" applyFont="1" applyAlignment="1">
      <alignment horizontal="left"/>
    </xf>
    <xf numFmtId="0" fontId="21" fillId="0" borderId="0" xfId="0" applyFont="1"/>
    <xf numFmtId="0" fontId="6" fillId="4" borderId="0" xfId="0" applyFont="1" applyFill="1" applyAlignment="1" applyProtection="1">
      <alignment horizontal="left" vertical="top" wrapText="1"/>
      <protection locked="0"/>
    </xf>
    <xf numFmtId="0" fontId="6" fillId="0" borderId="9" xfId="0" applyFont="1" applyBorder="1" applyAlignment="1">
      <alignment horizontal="left"/>
    </xf>
    <xf numFmtId="0" fontId="1" fillId="4" borderId="0" xfId="0" applyFont="1" applyFill="1" applyAlignment="1" applyProtection="1">
      <alignment vertical="top"/>
      <protection locked="0"/>
    </xf>
    <xf numFmtId="0" fontId="1" fillId="0" borderId="0" xfId="0" applyFont="1" applyAlignment="1">
      <alignment vertical="top"/>
    </xf>
    <xf numFmtId="0" fontId="1" fillId="0" borderId="0" xfId="0" applyFont="1" applyAlignment="1" applyProtection="1">
      <alignment vertical="top"/>
    </xf>
    <xf numFmtId="0" fontId="6" fillId="0" borderId="0" xfId="0" applyFont="1" applyAlignment="1">
      <alignment horizontal="left" vertical="top"/>
    </xf>
    <xf numFmtId="0" fontId="6" fillId="0" borderId="0" xfId="0" applyFont="1" applyAlignment="1">
      <alignment horizontal="left" vertical="top" wrapText="1"/>
    </xf>
  </cellXfs>
  <cellStyles count="496">
    <cellStyle name="Comma" xfId="1" builtinId="3"/>
    <cellStyle name="Comma 2" xfId="8"/>
    <cellStyle name="Comma 3" xfId="9"/>
    <cellStyle name="Comma 4" xfId="493"/>
    <cellStyle name="Currency 2" xfId="2"/>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Followed Hyperlink" xfId="38" builtinId="9" hidden="1"/>
    <cellStyle name="Followed Hyperlink" xfId="40" builtinId="9" hidden="1"/>
    <cellStyle name="Followed Hyperlink" xfId="42" builtinId="9" hidden="1"/>
    <cellStyle name="Followed Hyperlink" xfId="44" builtinId="9" hidden="1"/>
    <cellStyle name="Followed Hyperlink" xfId="46" builtinId="9" hidden="1"/>
    <cellStyle name="Followed Hyperlink" xfId="48" builtinId="9" hidden="1"/>
    <cellStyle name="Followed Hyperlink" xfId="50" builtinId="9" hidden="1"/>
    <cellStyle name="Followed Hyperlink" xfId="52" builtinId="9" hidden="1"/>
    <cellStyle name="Followed Hyperlink" xfId="54" builtinId="9" hidden="1"/>
    <cellStyle name="Followed Hyperlink" xfId="56" builtinId="9" hidden="1"/>
    <cellStyle name="Followed Hyperlink" xfId="58" builtinId="9" hidden="1"/>
    <cellStyle name="Followed Hyperlink" xfId="60" builtinId="9" hidden="1"/>
    <cellStyle name="Followed Hyperlink" xfId="62" builtinId="9" hidden="1"/>
    <cellStyle name="Followed Hyperlink" xfId="64" builtinId="9" hidden="1"/>
    <cellStyle name="Followed Hyperlink" xfId="66" builtinId="9" hidden="1"/>
    <cellStyle name="Followed Hyperlink" xfId="68" builtinId="9" hidden="1"/>
    <cellStyle name="Followed Hyperlink" xfId="70" builtinId="9" hidden="1"/>
    <cellStyle name="Followed Hyperlink" xfId="72" builtinId="9" hidden="1"/>
    <cellStyle name="Followed Hyperlink" xfId="74" builtinId="9" hidden="1"/>
    <cellStyle name="Followed Hyperlink" xfId="76" builtinId="9" hidden="1"/>
    <cellStyle name="Followed Hyperlink" xfId="78" builtinId="9" hidden="1"/>
    <cellStyle name="Followed Hyperlink" xfId="80" builtinId="9" hidden="1"/>
    <cellStyle name="Followed Hyperlink" xfId="82" builtinId="9" hidden="1"/>
    <cellStyle name="Followed Hyperlink" xfId="84" builtinId="9" hidden="1"/>
    <cellStyle name="Followed Hyperlink" xfId="86" builtinId="9" hidden="1"/>
    <cellStyle name="Followed Hyperlink" xfId="88" builtinId="9" hidden="1"/>
    <cellStyle name="Followed Hyperlink" xfId="90" builtinId="9" hidden="1"/>
    <cellStyle name="Followed Hyperlink" xfId="92" builtinId="9" hidden="1"/>
    <cellStyle name="Followed Hyperlink" xfId="94" builtinId="9" hidden="1"/>
    <cellStyle name="Followed Hyperlink" xfId="96" builtinId="9" hidden="1"/>
    <cellStyle name="Followed Hyperlink" xfId="98" builtinId="9" hidden="1"/>
    <cellStyle name="Followed Hyperlink" xfId="100" builtinId="9" hidden="1"/>
    <cellStyle name="Followed Hyperlink" xfId="102" builtinId="9" hidden="1"/>
    <cellStyle name="Followed Hyperlink" xfId="104" builtinId="9" hidden="1"/>
    <cellStyle name="Followed Hyperlink" xfId="106" builtinId="9" hidden="1"/>
    <cellStyle name="Followed Hyperlink" xfId="108" builtinId="9" hidden="1"/>
    <cellStyle name="Followed Hyperlink" xfId="110" builtinId="9" hidden="1"/>
    <cellStyle name="Followed Hyperlink" xfId="112" builtinId="9" hidden="1"/>
    <cellStyle name="Followed Hyperlink" xfId="114" builtinId="9" hidden="1"/>
    <cellStyle name="Followed Hyperlink" xfId="116" builtinId="9" hidden="1"/>
    <cellStyle name="Followed Hyperlink" xfId="118" builtinId="9" hidden="1"/>
    <cellStyle name="Followed Hyperlink" xfId="120" builtinId="9" hidden="1"/>
    <cellStyle name="Followed Hyperlink" xfId="122" builtinId="9" hidden="1"/>
    <cellStyle name="Followed Hyperlink" xfId="124" builtinId="9" hidden="1"/>
    <cellStyle name="Followed Hyperlink" xfId="126" builtinId="9" hidden="1"/>
    <cellStyle name="Followed Hyperlink" xfId="128" builtinId="9" hidden="1"/>
    <cellStyle name="Followed Hyperlink" xfId="130" builtinId="9" hidden="1"/>
    <cellStyle name="Followed Hyperlink" xfId="132" builtinId="9" hidden="1"/>
    <cellStyle name="Followed Hyperlink" xfId="134" builtinId="9" hidden="1"/>
    <cellStyle name="Followed Hyperlink" xfId="136" builtinId="9" hidden="1"/>
    <cellStyle name="Followed Hyperlink" xfId="138" builtinId="9" hidden="1"/>
    <cellStyle name="Followed Hyperlink" xfId="140" builtinId="9" hidden="1"/>
    <cellStyle name="Followed Hyperlink" xfId="142" builtinId="9" hidden="1"/>
    <cellStyle name="Followed Hyperlink" xfId="144" builtinId="9" hidden="1"/>
    <cellStyle name="Followed Hyperlink" xfId="146" builtinId="9" hidden="1"/>
    <cellStyle name="Followed Hyperlink" xfId="148" builtinId="9" hidden="1"/>
    <cellStyle name="Followed Hyperlink" xfId="150" builtinId="9" hidden="1"/>
    <cellStyle name="Followed Hyperlink" xfId="152" builtinId="9" hidden="1"/>
    <cellStyle name="Followed Hyperlink" xfId="154" builtinId="9" hidden="1"/>
    <cellStyle name="Followed Hyperlink" xfId="156" builtinId="9" hidden="1"/>
    <cellStyle name="Followed Hyperlink" xfId="158" builtinId="9" hidden="1"/>
    <cellStyle name="Followed Hyperlink" xfId="160" builtinId="9" hidden="1"/>
    <cellStyle name="Followed Hyperlink" xfId="162" builtinId="9" hidden="1"/>
    <cellStyle name="Followed Hyperlink" xfId="164" builtinId="9" hidden="1"/>
    <cellStyle name="Followed Hyperlink" xfId="166" builtinId="9" hidden="1"/>
    <cellStyle name="Followed Hyperlink" xfId="168" builtinId="9" hidden="1"/>
    <cellStyle name="Followed Hyperlink" xfId="170" builtinId="9" hidden="1"/>
    <cellStyle name="Followed Hyperlink" xfId="172" builtinId="9" hidden="1"/>
    <cellStyle name="Followed Hyperlink" xfId="174" builtinId="9" hidden="1"/>
    <cellStyle name="Followed Hyperlink" xfId="176" builtinId="9" hidden="1"/>
    <cellStyle name="Followed Hyperlink" xfId="178" builtinId="9" hidden="1"/>
    <cellStyle name="Followed Hyperlink" xfId="180" builtinId="9" hidden="1"/>
    <cellStyle name="Followed Hyperlink" xfId="182" builtinId="9" hidden="1"/>
    <cellStyle name="Followed Hyperlink" xfId="184" builtinId="9" hidden="1"/>
    <cellStyle name="Followed Hyperlink" xfId="186" builtinId="9" hidden="1"/>
    <cellStyle name="Followed Hyperlink" xfId="188" builtinId="9" hidden="1"/>
    <cellStyle name="Followed Hyperlink" xfId="190" builtinId="9" hidden="1"/>
    <cellStyle name="Followed Hyperlink" xfId="192" builtinId="9" hidden="1"/>
    <cellStyle name="Followed Hyperlink" xfId="194" builtinId="9" hidden="1"/>
    <cellStyle name="Followed Hyperlink" xfId="196" builtinId="9" hidden="1"/>
    <cellStyle name="Followed Hyperlink" xfId="198" builtinId="9" hidden="1"/>
    <cellStyle name="Followed Hyperlink" xfId="200" builtinId="9" hidden="1"/>
    <cellStyle name="Followed Hyperlink" xfId="202" builtinId="9" hidden="1"/>
    <cellStyle name="Followed Hyperlink" xfId="204" builtinId="9" hidden="1"/>
    <cellStyle name="Followed Hyperlink" xfId="206" builtinId="9" hidden="1"/>
    <cellStyle name="Followed Hyperlink" xfId="208" builtinId="9" hidden="1"/>
    <cellStyle name="Followed Hyperlink" xfId="210" builtinId="9" hidden="1"/>
    <cellStyle name="Followed Hyperlink" xfId="212" builtinId="9" hidden="1"/>
    <cellStyle name="Followed Hyperlink" xfId="214" builtinId="9" hidden="1"/>
    <cellStyle name="Followed Hyperlink" xfId="216" builtinId="9" hidden="1"/>
    <cellStyle name="Followed Hyperlink" xfId="218" builtinId="9" hidden="1"/>
    <cellStyle name="Followed Hyperlink" xfId="220" builtinId="9" hidden="1"/>
    <cellStyle name="Followed Hyperlink" xfId="222" builtinId="9" hidden="1"/>
    <cellStyle name="Followed Hyperlink" xfId="224" builtinId="9" hidden="1"/>
    <cellStyle name="Followed Hyperlink" xfId="226" builtinId="9" hidden="1"/>
    <cellStyle name="Followed Hyperlink" xfId="228" builtinId="9" hidden="1"/>
    <cellStyle name="Followed Hyperlink" xfId="230" builtinId="9" hidden="1"/>
    <cellStyle name="Followed Hyperlink" xfId="232" builtinId="9" hidden="1"/>
    <cellStyle name="Followed Hyperlink" xfId="234" builtinId="9" hidden="1"/>
    <cellStyle name="Followed Hyperlink" xfId="236" builtinId="9" hidden="1"/>
    <cellStyle name="Followed Hyperlink" xfId="238" builtinId="9" hidden="1"/>
    <cellStyle name="Followed Hyperlink" xfId="240" builtinId="9" hidden="1"/>
    <cellStyle name="Followed Hyperlink" xfId="242" builtinId="9" hidden="1"/>
    <cellStyle name="Followed Hyperlink" xfId="244" builtinId="9" hidden="1"/>
    <cellStyle name="Followed Hyperlink" xfId="246" builtinId="9" hidden="1"/>
    <cellStyle name="Followed Hyperlink" xfId="248" builtinId="9" hidden="1"/>
    <cellStyle name="Followed Hyperlink" xfId="250" builtinId="9" hidden="1"/>
    <cellStyle name="Followed Hyperlink" xfId="252"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1"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7"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49" builtinId="8" hidden="1"/>
    <cellStyle name="Hyperlink" xfId="51" builtinId="8" hidden="1"/>
    <cellStyle name="Hyperlink" xfId="53" builtinId="8" hidden="1"/>
    <cellStyle name="Hyperlink" xfId="55" builtinId="8" hidden="1"/>
    <cellStyle name="Hyperlink" xfId="57" builtinId="8" hidden="1"/>
    <cellStyle name="Hyperlink" xfId="59" builtinId="8" hidden="1"/>
    <cellStyle name="Hyperlink" xfId="61" builtinId="8" hidden="1"/>
    <cellStyle name="Hyperlink" xfId="63" builtinId="8" hidden="1"/>
    <cellStyle name="Hyperlink" xfId="65" builtinId="8" hidden="1"/>
    <cellStyle name="Hyperlink" xfId="67" builtinId="8" hidden="1"/>
    <cellStyle name="Hyperlink" xfId="69" builtinId="8" hidden="1"/>
    <cellStyle name="Hyperlink" xfId="71" builtinId="8" hidden="1"/>
    <cellStyle name="Hyperlink" xfId="73" builtinId="8" hidden="1"/>
    <cellStyle name="Hyperlink" xfId="75" builtinId="8" hidden="1"/>
    <cellStyle name="Hyperlink" xfId="77" builtinId="8" hidden="1"/>
    <cellStyle name="Hyperlink" xfId="79" builtinId="8" hidden="1"/>
    <cellStyle name="Hyperlink" xfId="81" builtinId="8" hidden="1"/>
    <cellStyle name="Hyperlink" xfId="83" builtinId="8" hidden="1"/>
    <cellStyle name="Hyperlink" xfId="85" builtinId="8" hidden="1"/>
    <cellStyle name="Hyperlink" xfId="87" builtinId="8" hidden="1"/>
    <cellStyle name="Hyperlink" xfId="89" builtinId="8" hidden="1"/>
    <cellStyle name="Hyperlink" xfId="91" builtinId="8" hidden="1"/>
    <cellStyle name="Hyperlink" xfId="93" builtinId="8" hidden="1"/>
    <cellStyle name="Hyperlink" xfId="95" builtinId="8" hidden="1"/>
    <cellStyle name="Hyperlink" xfId="97" builtinId="8" hidden="1"/>
    <cellStyle name="Hyperlink" xfId="99" builtinId="8" hidden="1"/>
    <cellStyle name="Hyperlink" xfId="101" builtinId="8" hidden="1"/>
    <cellStyle name="Hyperlink" xfId="103" builtinId="8" hidden="1"/>
    <cellStyle name="Hyperlink" xfId="105" builtinId="8" hidden="1"/>
    <cellStyle name="Hyperlink" xfId="107" builtinId="8" hidden="1"/>
    <cellStyle name="Hyperlink" xfId="109" builtinId="8" hidden="1"/>
    <cellStyle name="Hyperlink" xfId="111" builtinId="8" hidden="1"/>
    <cellStyle name="Hyperlink" xfId="113" builtinId="8" hidden="1"/>
    <cellStyle name="Hyperlink" xfId="115" builtinId="8" hidden="1"/>
    <cellStyle name="Hyperlink" xfId="117" builtinId="8" hidden="1"/>
    <cellStyle name="Hyperlink" xfId="119" builtinId="8" hidden="1"/>
    <cellStyle name="Hyperlink" xfId="121" builtinId="8" hidden="1"/>
    <cellStyle name="Hyperlink" xfId="123" builtinId="8" hidden="1"/>
    <cellStyle name="Hyperlink" xfId="125" builtinId="8" hidden="1"/>
    <cellStyle name="Hyperlink" xfId="127" builtinId="8" hidden="1"/>
    <cellStyle name="Hyperlink" xfId="129" builtinId="8" hidden="1"/>
    <cellStyle name="Hyperlink" xfId="131" builtinId="8" hidden="1"/>
    <cellStyle name="Hyperlink" xfId="133" builtinId="8" hidden="1"/>
    <cellStyle name="Hyperlink" xfId="135" builtinId="8" hidden="1"/>
    <cellStyle name="Hyperlink" xfId="137" builtinId="8" hidden="1"/>
    <cellStyle name="Hyperlink" xfId="139" builtinId="8" hidden="1"/>
    <cellStyle name="Hyperlink" xfId="141" builtinId="8" hidden="1"/>
    <cellStyle name="Hyperlink" xfId="143" builtinId="8" hidden="1"/>
    <cellStyle name="Hyperlink" xfId="145" builtinId="8" hidden="1"/>
    <cellStyle name="Hyperlink" xfId="147" builtinId="8" hidden="1"/>
    <cellStyle name="Hyperlink" xfId="149" builtinId="8" hidden="1"/>
    <cellStyle name="Hyperlink" xfId="151" builtinId="8" hidden="1"/>
    <cellStyle name="Hyperlink" xfId="153" builtinId="8" hidden="1"/>
    <cellStyle name="Hyperlink" xfId="155" builtinId="8" hidden="1"/>
    <cellStyle name="Hyperlink" xfId="157" builtinId="8" hidden="1"/>
    <cellStyle name="Hyperlink" xfId="159" builtinId="8" hidden="1"/>
    <cellStyle name="Hyperlink" xfId="161" builtinId="8" hidden="1"/>
    <cellStyle name="Hyperlink" xfId="163" builtinId="8" hidden="1"/>
    <cellStyle name="Hyperlink" xfId="165" builtinId="8" hidden="1"/>
    <cellStyle name="Hyperlink" xfId="167" builtinId="8" hidden="1"/>
    <cellStyle name="Hyperlink" xfId="169" builtinId="8" hidden="1"/>
    <cellStyle name="Hyperlink" xfId="171" builtinId="8" hidden="1"/>
    <cellStyle name="Hyperlink" xfId="173" builtinId="8" hidden="1"/>
    <cellStyle name="Hyperlink" xfId="175" builtinId="8" hidden="1"/>
    <cellStyle name="Hyperlink" xfId="177" builtinId="8" hidden="1"/>
    <cellStyle name="Hyperlink" xfId="179" builtinId="8" hidden="1"/>
    <cellStyle name="Hyperlink" xfId="181" builtinId="8" hidden="1"/>
    <cellStyle name="Hyperlink" xfId="183" builtinId="8" hidden="1"/>
    <cellStyle name="Hyperlink" xfId="185" builtinId="8" hidden="1"/>
    <cellStyle name="Hyperlink" xfId="187" builtinId="8" hidden="1"/>
    <cellStyle name="Hyperlink" xfId="189" builtinId="8" hidden="1"/>
    <cellStyle name="Hyperlink" xfId="191" builtinId="8" hidden="1"/>
    <cellStyle name="Hyperlink" xfId="193" builtinId="8" hidden="1"/>
    <cellStyle name="Hyperlink" xfId="195" builtinId="8" hidden="1"/>
    <cellStyle name="Hyperlink" xfId="197" builtinId="8" hidden="1"/>
    <cellStyle name="Hyperlink" xfId="199" builtinId="8" hidden="1"/>
    <cellStyle name="Hyperlink" xfId="201" builtinId="8" hidden="1"/>
    <cellStyle name="Hyperlink" xfId="203" builtinId="8" hidden="1"/>
    <cellStyle name="Hyperlink" xfId="205" builtinId="8" hidden="1"/>
    <cellStyle name="Hyperlink" xfId="207" builtinId="8" hidden="1"/>
    <cellStyle name="Hyperlink" xfId="209" builtinId="8" hidden="1"/>
    <cellStyle name="Hyperlink" xfId="211" builtinId="8" hidden="1"/>
    <cellStyle name="Hyperlink" xfId="213" builtinId="8" hidden="1"/>
    <cellStyle name="Hyperlink" xfId="215" builtinId="8" hidden="1"/>
    <cellStyle name="Hyperlink" xfId="217" builtinId="8" hidden="1"/>
    <cellStyle name="Hyperlink" xfId="219" builtinId="8" hidden="1"/>
    <cellStyle name="Hyperlink" xfId="221" builtinId="8" hidden="1"/>
    <cellStyle name="Hyperlink" xfId="223" builtinId="8" hidden="1"/>
    <cellStyle name="Hyperlink" xfId="225" builtinId="8" hidden="1"/>
    <cellStyle name="Hyperlink" xfId="227" builtinId="8" hidden="1"/>
    <cellStyle name="Hyperlink" xfId="229" builtinId="8" hidden="1"/>
    <cellStyle name="Hyperlink" xfId="231" builtinId="8" hidden="1"/>
    <cellStyle name="Hyperlink" xfId="233" builtinId="8" hidden="1"/>
    <cellStyle name="Hyperlink" xfId="235" builtinId="8" hidden="1"/>
    <cellStyle name="Hyperlink" xfId="237" builtinId="8" hidden="1"/>
    <cellStyle name="Hyperlink" xfId="239" builtinId="8" hidden="1"/>
    <cellStyle name="Hyperlink" xfId="241" builtinId="8" hidden="1"/>
    <cellStyle name="Hyperlink" xfId="243" builtinId="8" hidden="1"/>
    <cellStyle name="Hyperlink" xfId="245" builtinId="8" hidden="1"/>
    <cellStyle name="Hyperlink" xfId="247" builtinId="8" hidden="1"/>
    <cellStyle name="Hyperlink" xfId="249" builtinId="8" hidden="1"/>
    <cellStyle name="Hyperlink" xfId="251"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70"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Normal" xfId="0" builtinId="0"/>
    <cellStyle name="Normal 2" xfId="3"/>
    <cellStyle name="Normal 2 2" xfId="4"/>
    <cellStyle name="Normal 2 2 2" xfId="10"/>
    <cellStyle name="Normal 2 2_ServiceHistory" xfId="469"/>
    <cellStyle name="Normal 2 3" xfId="494"/>
    <cellStyle name="Normal 3" xfId="5"/>
    <cellStyle name="Normal 4" xfId="11"/>
    <cellStyle name="Normal 5" xfId="492"/>
    <cellStyle name="Normal 6" xfId="495"/>
    <cellStyle name="Note 2" xfId="12"/>
    <cellStyle name="Percent 2" xfId="6"/>
    <cellStyle name="Percent 3" xfId="7"/>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sentialLabourRatesModel%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heets --&gt;"/>
      <sheetName val="Inputs"/>
      <sheetName val="OutputSheets --&gt;"/>
      <sheetName val="Calculations"/>
      <sheetName val="CheckSheet"/>
    </sheetNames>
    <sheetDataSet>
      <sheetData sheetId="0"/>
      <sheetData sheetId="1"/>
      <sheetData sheetId="2">
        <row r="47">
          <cell r="G47">
            <v>0.16954291842552457</v>
          </cell>
        </row>
        <row r="48">
          <cell r="G48">
            <v>0.19360659196346147</v>
          </cell>
        </row>
        <row r="52">
          <cell r="G52">
            <v>2.2080000000000002E-2</v>
          </cell>
        </row>
      </sheetData>
      <sheetData sheetId="3"/>
      <sheetData sheetId="4">
        <row r="29">
          <cell r="G29">
            <v>73.447575462512177</v>
          </cell>
          <cell r="H29">
            <v>26.67</v>
          </cell>
          <cell r="I29">
            <v>2.21</v>
          </cell>
        </row>
        <row r="30">
          <cell r="G30">
            <v>95.71</v>
          </cell>
          <cell r="H30">
            <v>34.760000000000005</v>
          </cell>
          <cell r="I30">
            <v>2.88</v>
          </cell>
        </row>
        <row r="31">
          <cell r="G31">
            <v>114.66</v>
          </cell>
          <cell r="H31">
            <v>41.64168322187129</v>
          </cell>
          <cell r="I31">
            <v>3.4503635655389178</v>
          </cell>
        </row>
        <row r="32">
          <cell r="G32">
            <v>128.88999999999999</v>
          </cell>
          <cell r="H32">
            <v>46.811683221871284</v>
          </cell>
          <cell r="I32">
            <v>3.8803635655389179</v>
          </cell>
        </row>
        <row r="33">
          <cell r="G33">
            <v>87.320000000000007</v>
          </cell>
          <cell r="H33">
            <v>31.711683221871283</v>
          </cell>
          <cell r="I33">
            <v>2.6303635655389179</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90" zoomScaleNormal="90" zoomScalePageLayoutView="125" workbookViewId="0">
      <selection activeCell="G4" sqref="G4"/>
    </sheetView>
  </sheetViews>
  <sheetFormatPr defaultColWidth="11.42578125" defaultRowHeight="15" x14ac:dyDescent="0.25"/>
  <cols>
    <col min="1" max="3" width="2.28515625" customWidth="1"/>
  </cols>
  <sheetData>
    <row r="1" spans="1:9" x14ac:dyDescent="0.25">
      <c r="A1" t="str">
        <f>GlobalInputs!A1</f>
        <v>Ancillary Network Services Pricing Model</v>
      </c>
    </row>
    <row r="2" spans="1:9" ht="15.75" x14ac:dyDescent="0.25">
      <c r="A2" s="3" t="s">
        <v>17</v>
      </c>
      <c r="F2" s="39" t="str">
        <f>IF(ROUND($E$8,6)=0,"ok","Problem - review CheckSheet")</f>
        <v>ok</v>
      </c>
    </row>
    <row r="4" spans="1:9" x14ac:dyDescent="0.25">
      <c r="B4" t="s">
        <v>127</v>
      </c>
    </row>
    <row r="6" spans="1:9" x14ac:dyDescent="0.25">
      <c r="B6" t="s">
        <v>112</v>
      </c>
    </row>
    <row r="7" spans="1:9" x14ac:dyDescent="0.25">
      <c r="B7" t="s">
        <v>113</v>
      </c>
    </row>
    <row r="9" spans="1:9" x14ac:dyDescent="0.25">
      <c r="B9" t="s">
        <v>90</v>
      </c>
      <c r="I9" s="40"/>
    </row>
    <row r="10" spans="1:9" x14ac:dyDescent="0.25">
      <c r="B10" t="s">
        <v>85</v>
      </c>
    </row>
    <row r="11" spans="1:9" x14ac:dyDescent="0.25">
      <c r="B11" t="s">
        <v>86</v>
      </c>
    </row>
    <row r="12" spans="1:9" x14ac:dyDescent="0.25">
      <c r="B12" s="41" t="s">
        <v>87</v>
      </c>
    </row>
    <row r="14" spans="1:9" x14ac:dyDescent="0.25">
      <c r="B14" t="s">
        <v>91</v>
      </c>
      <c r="E14" s="64"/>
      <c r="F14" t="s">
        <v>92</v>
      </c>
    </row>
    <row r="15" spans="1:9" x14ac:dyDescent="0.25">
      <c r="B15" t="s">
        <v>93</v>
      </c>
      <c r="E15" s="2"/>
    </row>
    <row r="17" spans="2:2" x14ac:dyDescent="0.25">
      <c r="B17" t="s">
        <v>88</v>
      </c>
    </row>
    <row r="18" spans="2:2" x14ac:dyDescent="0.25">
      <c r="B18" t="s">
        <v>89</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249977111117893"/>
    <pageSetUpPr fitToPage="1"/>
  </sheetPr>
  <dimension ref="A1:L45"/>
  <sheetViews>
    <sheetView tabSelected="1" zoomScale="90" zoomScaleNormal="90" zoomScalePageLayoutView="125" workbookViewId="0">
      <selection activeCell="E31" sqref="E31"/>
    </sheetView>
  </sheetViews>
  <sheetFormatPr defaultColWidth="9.140625" defaultRowHeight="14.25" x14ac:dyDescent="0.2"/>
  <cols>
    <col min="1" max="4" width="2.28515625" style="73" customWidth="1"/>
    <col min="5" max="5" width="33.140625" style="73" customWidth="1"/>
    <col min="6" max="6" width="10.42578125" style="73" customWidth="1"/>
    <col min="7" max="11" width="12.7109375" style="73" bestFit="1" customWidth="1"/>
    <col min="12" max="12" width="2.85546875" style="73" customWidth="1"/>
    <col min="13" max="20" width="10.42578125" style="73" customWidth="1"/>
    <col min="21" max="16384" width="9.140625" style="73"/>
  </cols>
  <sheetData>
    <row r="1" spans="1:12" x14ac:dyDescent="0.2">
      <c r="A1" s="140" t="s">
        <v>15</v>
      </c>
    </row>
    <row r="2" spans="1:12" ht="15" x14ac:dyDescent="0.25">
      <c r="A2" s="14" t="s">
        <v>75</v>
      </c>
    </row>
    <row r="3" spans="1:12" x14ac:dyDescent="0.2">
      <c r="A3" s="141" t="str">
        <f>GlobalInputs!A3</f>
        <v>MIMO Read fees</v>
      </c>
      <c r="F3" s="39" t="str">
        <f>IF(ROUND($E$5,6)=0,"ok","Problem - review CheckSheet")</f>
        <v>ok</v>
      </c>
    </row>
    <row r="5" spans="1:12" x14ac:dyDescent="0.2">
      <c r="B5" s="142" t="s">
        <v>57</v>
      </c>
      <c r="C5" s="143"/>
      <c r="D5" s="143"/>
      <c r="E5" s="143"/>
      <c r="F5" s="143"/>
      <c r="G5" s="143"/>
      <c r="H5" s="143"/>
      <c r="I5" s="143"/>
      <c r="J5" s="143"/>
      <c r="K5" s="143"/>
      <c r="L5" s="144"/>
    </row>
    <row r="6" spans="1:12" ht="37.5" customHeight="1" x14ac:dyDescent="0.2">
      <c r="B6" s="145"/>
      <c r="C6" s="146" t="str">
        <f>ServiceDescription!C9</f>
        <v xml:space="preserve">29 - Vacant property reconnect/disconnect - Includes customer request for ad-hoc reconnections/disconnections for regular but short periods of time, for example, holiday homes.
</v>
      </c>
      <c r="D6" s="146"/>
      <c r="E6" s="146"/>
      <c r="F6" s="146"/>
      <c r="G6" s="146"/>
      <c r="H6" s="146"/>
      <c r="I6" s="146"/>
      <c r="J6" s="146"/>
      <c r="K6" s="146"/>
      <c r="L6" s="147"/>
    </row>
    <row r="7" spans="1:12" ht="67.5" customHeight="1" x14ac:dyDescent="0.2">
      <c r="B7" s="145"/>
      <c r="C7" s="146" t="str">
        <f>ServiceDescription!C10</f>
        <v>30 - Ancillary metering services - For example, special meter reading for types 5 and 6 meters; testing for type 5 and 6 meters; franchise CT meter install; customer requested meter accuracy testing; types 5–7 non-standard metering data services; replacement or removal of a type 5 or 6 meter instigated by a customer switching to a non-type 5 or 6 meter that is not covered by any other fee.</v>
      </c>
      <c r="D7" s="146"/>
      <c r="E7" s="146"/>
      <c r="F7" s="146"/>
      <c r="G7" s="146"/>
      <c r="H7" s="146"/>
      <c r="I7" s="146"/>
      <c r="J7" s="146"/>
      <c r="K7" s="146"/>
      <c r="L7" s="147"/>
    </row>
    <row r="8" spans="1:12" ht="14.1" customHeight="1" x14ac:dyDescent="0.2">
      <c r="B8" s="148"/>
      <c r="C8" s="149"/>
      <c r="D8" s="149"/>
      <c r="E8" s="149"/>
      <c r="F8" s="149"/>
      <c r="G8" s="149"/>
      <c r="H8" s="149"/>
      <c r="I8" s="149"/>
      <c r="J8" s="149"/>
      <c r="K8" s="149"/>
      <c r="L8" s="150"/>
    </row>
    <row r="9" spans="1:12" ht="14.1" customHeight="1" x14ac:dyDescent="0.2">
      <c r="B9" s="151"/>
      <c r="C9" s="152"/>
      <c r="D9" s="152"/>
      <c r="E9" s="152"/>
      <c r="F9" s="152"/>
      <c r="G9" s="152"/>
      <c r="H9" s="152"/>
      <c r="I9" s="152"/>
      <c r="J9" s="152"/>
      <c r="K9" s="152"/>
    </row>
    <row r="10" spans="1:12" ht="14.1" customHeight="1" x14ac:dyDescent="0.2">
      <c r="B10" s="142" t="s">
        <v>79</v>
      </c>
      <c r="C10" s="153"/>
      <c r="D10" s="153"/>
      <c r="E10" s="153"/>
      <c r="F10" s="153"/>
      <c r="G10" s="153"/>
      <c r="H10" s="153"/>
      <c r="I10" s="153"/>
      <c r="J10" s="153"/>
      <c r="K10" s="153"/>
      <c r="L10" s="144"/>
    </row>
    <row r="11" spans="1:12" ht="138.75" customHeight="1" x14ac:dyDescent="0.2">
      <c r="B11" s="145"/>
      <c r="C11" s="146" t="str">
        <f>ServiceDescription!C13</f>
        <v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v>
      </c>
      <c r="D11" s="146"/>
      <c r="E11" s="146"/>
      <c r="F11" s="146"/>
      <c r="G11" s="146"/>
      <c r="H11" s="146"/>
      <c r="I11" s="146"/>
      <c r="J11" s="146"/>
      <c r="K11" s="146"/>
      <c r="L11" s="147"/>
    </row>
    <row r="12" spans="1:12" ht="14.1" customHeight="1" x14ac:dyDescent="0.2">
      <c r="B12" s="148"/>
      <c r="C12" s="149"/>
      <c r="D12" s="149"/>
      <c r="E12" s="149"/>
      <c r="F12" s="149"/>
      <c r="G12" s="149"/>
      <c r="H12" s="149"/>
      <c r="I12" s="149"/>
      <c r="J12" s="149"/>
      <c r="K12" s="149"/>
      <c r="L12" s="150"/>
    </row>
    <row r="13" spans="1:12" ht="14.1" customHeight="1" x14ac:dyDescent="0.2">
      <c r="B13" s="151"/>
      <c r="C13" s="152"/>
      <c r="D13" s="152"/>
      <c r="E13" s="152"/>
      <c r="F13" s="152"/>
      <c r="G13" s="152"/>
      <c r="H13" s="152"/>
      <c r="I13" s="152"/>
      <c r="J13" s="152"/>
      <c r="K13" s="152"/>
    </row>
    <row r="14" spans="1:12" x14ac:dyDescent="0.2">
      <c r="B14" s="142" t="s">
        <v>71</v>
      </c>
      <c r="C14" s="143"/>
      <c r="D14" s="143"/>
      <c r="E14" s="143"/>
      <c r="F14" s="143"/>
      <c r="G14" s="143"/>
      <c r="H14" s="143"/>
      <c r="I14" s="143"/>
      <c r="J14" s="143"/>
      <c r="K14" s="143"/>
      <c r="L14" s="144"/>
    </row>
    <row r="15" spans="1:12" x14ac:dyDescent="0.2">
      <c r="B15" s="145"/>
      <c r="C15" s="151"/>
      <c r="D15" s="151"/>
      <c r="E15" s="151"/>
      <c r="F15" s="154" t="s">
        <v>77</v>
      </c>
      <c r="G15" s="154"/>
      <c r="H15" s="151"/>
      <c r="I15" s="155" t="s">
        <v>76</v>
      </c>
      <c r="J15" s="155"/>
      <c r="K15" s="156"/>
      <c r="L15" s="147"/>
    </row>
    <row r="16" spans="1:12" x14ac:dyDescent="0.2">
      <c r="B16" s="145"/>
      <c r="C16" s="157"/>
      <c r="D16" s="157"/>
      <c r="E16" s="157"/>
      <c r="F16" s="158" t="s">
        <v>78</v>
      </c>
      <c r="G16" s="158" t="s">
        <v>110</v>
      </c>
      <c r="H16" s="158"/>
      <c r="I16" s="159" t="s">
        <v>78</v>
      </c>
      <c r="J16" s="159" t="s">
        <v>66</v>
      </c>
      <c r="K16" s="156"/>
      <c r="L16" s="147"/>
    </row>
    <row r="17" spans="2:12" x14ac:dyDescent="0.2">
      <c r="B17" s="145"/>
      <c r="C17" s="151" t="str">
        <f>FeeConstruction!C7</f>
        <v>Vacant Premise reconnect/disconnect</v>
      </c>
      <c r="D17" s="151"/>
      <c r="E17" s="151"/>
      <c r="F17" s="151"/>
      <c r="G17" s="151"/>
      <c r="H17" s="151"/>
      <c r="I17" s="160"/>
      <c r="J17" s="160"/>
      <c r="K17" s="151"/>
      <c r="L17" s="147"/>
    </row>
    <row r="18" spans="2:12" x14ac:dyDescent="0.2">
      <c r="B18" s="145"/>
      <c r="C18" s="151"/>
      <c r="D18" s="151" t="str">
        <f>FeeConstruction!D8</f>
        <v>Per connection</v>
      </c>
      <c r="E18" s="151"/>
      <c r="F18" s="151" t="str">
        <f>ServiceProjections!G8</f>
        <v>/ application</v>
      </c>
      <c r="G18" s="161">
        <f>FeeConstruction!L8</f>
        <v>113.67947345930664</v>
      </c>
      <c r="H18" s="151"/>
      <c r="I18" s="160" t="str">
        <f>F18</f>
        <v>/ application</v>
      </c>
      <c r="J18" s="162">
        <f>FeeConstruction!H8</f>
        <v>88</v>
      </c>
      <c r="K18" s="151"/>
      <c r="L18" s="147"/>
    </row>
    <row r="19" spans="2:12" x14ac:dyDescent="0.2">
      <c r="B19" s="145"/>
      <c r="C19" s="151" t="str">
        <f>FeeConstruction!C9</f>
        <v>Vacant Premise r/d (site visit only)</v>
      </c>
      <c r="D19" s="151"/>
      <c r="E19" s="151"/>
      <c r="F19" s="151"/>
      <c r="G19" s="151"/>
      <c r="H19" s="151"/>
      <c r="I19" s="160"/>
      <c r="J19" s="160"/>
      <c r="K19" s="151"/>
      <c r="L19" s="147"/>
    </row>
    <row r="20" spans="2:12" x14ac:dyDescent="0.2">
      <c r="B20" s="145"/>
      <c r="C20" s="151"/>
      <c r="D20" s="151" t="str">
        <f>FeeConstruction!D10</f>
        <v>Per visit</v>
      </c>
      <c r="E20" s="151"/>
      <c r="F20" s="151" t="str">
        <f>ServiceProjections!G10</f>
        <v>/ application</v>
      </c>
      <c r="G20" s="161">
        <f>FeeConstruction!L10</f>
        <v>85.163432751187145</v>
      </c>
      <c r="H20" s="151"/>
      <c r="I20" s="160" t="str">
        <f t="shared" ref="I20" si="0">F20</f>
        <v>/ application</v>
      </c>
      <c r="J20" s="162" t="str">
        <f>FeeConstruction!H10</f>
        <v>n.a</v>
      </c>
      <c r="K20" s="151"/>
      <c r="L20" s="147"/>
    </row>
    <row r="21" spans="2:12" x14ac:dyDescent="0.2">
      <c r="B21" s="145"/>
      <c r="C21" s="151" t="str">
        <f>FeeConstruction!C11</f>
        <v>Move In/Move Out Read and Special Read</v>
      </c>
      <c r="D21" s="151"/>
      <c r="E21" s="151"/>
      <c r="F21" s="151"/>
      <c r="G21" s="163"/>
      <c r="H21" s="151"/>
      <c r="I21" s="160"/>
      <c r="J21" s="164"/>
      <c r="K21" s="151"/>
      <c r="L21" s="147"/>
    </row>
    <row r="22" spans="2:12" x14ac:dyDescent="0.2">
      <c r="B22" s="145"/>
      <c r="C22" s="151"/>
      <c r="D22" s="151" t="str">
        <f>FeeConstruction!D12</f>
        <v>Per reading</v>
      </c>
      <c r="E22" s="151"/>
      <c r="F22" s="151" t="str">
        <f>ServiceProjections!G12</f>
        <v>/ application</v>
      </c>
      <c r="G22" s="161">
        <f>FeeConstruction!L12</f>
        <v>75.0249288522363</v>
      </c>
      <c r="H22" s="151"/>
      <c r="I22" s="160" t="str">
        <f t="shared" ref="I22" si="1">F22</f>
        <v>/ application</v>
      </c>
      <c r="J22" s="162">
        <f>FeeConstruction!H12</f>
        <v>44</v>
      </c>
      <c r="K22" s="151"/>
      <c r="L22" s="147"/>
    </row>
    <row r="23" spans="2:12" x14ac:dyDescent="0.2">
      <c r="B23" s="148"/>
      <c r="C23" s="165"/>
      <c r="D23" s="165"/>
      <c r="E23" s="165"/>
      <c r="F23" s="165"/>
      <c r="G23" s="165"/>
      <c r="H23" s="165"/>
      <c r="I23" s="165"/>
      <c r="J23" s="165"/>
      <c r="K23" s="165"/>
      <c r="L23" s="150"/>
    </row>
    <row r="25" spans="2:12" x14ac:dyDescent="0.2">
      <c r="B25" s="166" t="s">
        <v>80</v>
      </c>
      <c r="C25" s="166"/>
      <c r="D25" s="166"/>
      <c r="E25" s="166"/>
      <c r="F25" s="166"/>
      <c r="G25" s="166"/>
      <c r="H25" s="166"/>
      <c r="I25" s="166"/>
      <c r="J25" s="166"/>
      <c r="K25" s="166"/>
      <c r="L25" s="166"/>
    </row>
    <row r="26" spans="2:12" x14ac:dyDescent="0.2">
      <c r="B26" s="166"/>
      <c r="L26" s="166"/>
    </row>
    <row r="27" spans="2:12" x14ac:dyDescent="0.2">
      <c r="B27" s="166"/>
      <c r="C27" s="167" t="s">
        <v>81</v>
      </c>
      <c r="D27" s="167"/>
      <c r="E27" s="167"/>
      <c r="F27" s="167"/>
      <c r="G27" s="167"/>
      <c r="H27" s="167"/>
      <c r="I27" s="167"/>
      <c r="J27" s="167"/>
      <c r="K27" s="167"/>
      <c r="L27" s="166"/>
    </row>
    <row r="28" spans="2:12" x14ac:dyDescent="0.2">
      <c r="B28" s="166"/>
      <c r="C28" s="167"/>
      <c r="D28" s="168"/>
      <c r="E28" s="169" t="s">
        <v>111</v>
      </c>
      <c r="F28" s="168"/>
      <c r="G28" s="159" t="str">
        <f>GlobalInputs!G13</f>
        <v>2009/10</v>
      </c>
      <c r="H28" s="159" t="str">
        <f>GlobalInputs!H13</f>
        <v>2010/11</v>
      </c>
      <c r="I28" s="159" t="str">
        <f>GlobalInputs!I13</f>
        <v>2011/12</v>
      </c>
      <c r="J28" s="159" t="str">
        <f>GlobalInputs!J13</f>
        <v>2012/13</v>
      </c>
      <c r="K28" s="159" t="str">
        <f>GlobalInputs!K13</f>
        <v>2013/14</v>
      </c>
      <c r="L28" s="166"/>
    </row>
    <row r="29" spans="2:12" x14ac:dyDescent="0.2">
      <c r="B29" s="166"/>
      <c r="C29" s="167"/>
      <c r="D29" s="167"/>
      <c r="E29" s="167"/>
      <c r="F29" s="167"/>
      <c r="G29" s="170"/>
      <c r="H29" s="170"/>
      <c r="I29" s="170"/>
      <c r="J29" s="170"/>
      <c r="K29" s="170"/>
      <c r="L29" s="166"/>
    </row>
    <row r="30" spans="2:12" x14ac:dyDescent="0.2">
      <c r="B30" s="166"/>
      <c r="C30" s="167"/>
      <c r="D30" s="167" t="s">
        <v>13</v>
      </c>
      <c r="E30" s="167"/>
      <c r="F30" s="167" t="s">
        <v>40</v>
      </c>
      <c r="G30" s="171">
        <f>ServiceHistory!G26</f>
        <v>871708.53021778888</v>
      </c>
      <c r="H30" s="171">
        <f>ServiceHistory!H26</f>
        <v>1068681.149374919</v>
      </c>
      <c r="I30" s="171">
        <f>ServiceHistory!I26</f>
        <v>2834612.6326775467</v>
      </c>
      <c r="J30" s="171">
        <f>ServiceHistory!J26</f>
        <v>2018772.6792834983</v>
      </c>
      <c r="K30" s="171">
        <f>ServiceHistory!K26</f>
        <v>2353655.2346847872</v>
      </c>
      <c r="L30" s="166"/>
    </row>
    <row r="31" spans="2:12" x14ac:dyDescent="0.2">
      <c r="B31" s="166"/>
      <c r="C31" s="167"/>
      <c r="D31" s="167"/>
      <c r="E31" s="167"/>
      <c r="F31" s="167"/>
      <c r="G31" s="167"/>
      <c r="H31" s="167"/>
      <c r="I31" s="167"/>
      <c r="J31" s="167"/>
      <c r="K31" s="167"/>
      <c r="L31" s="166"/>
    </row>
    <row r="32" spans="2:12" x14ac:dyDescent="0.2">
      <c r="B32" s="166"/>
      <c r="C32" s="167"/>
      <c r="D32" s="167" t="s">
        <v>82</v>
      </c>
      <c r="E32" s="167"/>
      <c r="F32" s="167" t="s">
        <v>40</v>
      </c>
      <c r="G32" s="171">
        <f>ServiceHistory!G51</f>
        <v>9819931.6272289753</v>
      </c>
      <c r="H32" s="171">
        <f>ServiceHistory!H51</f>
        <v>11024462.086256512</v>
      </c>
      <c r="I32" s="171">
        <f>ServiceHistory!I51</f>
        <v>11275734.716974122</v>
      </c>
      <c r="J32" s="171">
        <f>ServiceHistory!J51</f>
        <v>12997907.028065894</v>
      </c>
      <c r="K32" s="171">
        <f>ServiceHistory!K51</f>
        <v>12045746.469247885</v>
      </c>
      <c r="L32" s="166"/>
    </row>
    <row r="33" spans="2:12" x14ac:dyDescent="0.2">
      <c r="B33" s="166"/>
      <c r="C33" s="167"/>
      <c r="D33" s="167" t="s">
        <v>83</v>
      </c>
      <c r="E33" s="167"/>
      <c r="F33" s="167"/>
      <c r="G33" s="171">
        <f>ServiceHistory!G57</f>
        <v>5890550.0923918802</v>
      </c>
      <c r="H33" s="171">
        <f>ServiceHistory!H57</f>
        <v>5656014.0638885628</v>
      </c>
      <c r="I33" s="171">
        <f>ServiceHistory!I57</f>
        <v>5844361.4429330993</v>
      </c>
      <c r="J33" s="171">
        <f>ServiceHistory!J57</f>
        <v>6034913.973563524</v>
      </c>
      <c r="K33" s="171">
        <f>ServiceHistory!K57</f>
        <v>6461437.9258583002</v>
      </c>
      <c r="L33" s="166"/>
    </row>
    <row r="34" spans="2:12" x14ac:dyDescent="0.2">
      <c r="B34" s="166"/>
      <c r="C34" s="167"/>
      <c r="D34" s="167"/>
      <c r="E34" s="167"/>
      <c r="F34" s="167" t="s">
        <v>40</v>
      </c>
      <c r="G34" s="172">
        <f>SUM(G32:G33)</f>
        <v>15710481.719620856</v>
      </c>
      <c r="H34" s="172">
        <f t="shared" ref="H34:K34" si="2">SUM(H32:H33)</f>
        <v>16680476.150145074</v>
      </c>
      <c r="I34" s="172">
        <f t="shared" si="2"/>
        <v>17120096.159907222</v>
      </c>
      <c r="J34" s="172">
        <f t="shared" si="2"/>
        <v>19032821.00162942</v>
      </c>
      <c r="K34" s="172">
        <f t="shared" si="2"/>
        <v>18507184.395106185</v>
      </c>
      <c r="L34" s="166"/>
    </row>
    <row r="35" spans="2:12" x14ac:dyDescent="0.2">
      <c r="B35" s="166"/>
      <c r="L35" s="166"/>
    </row>
    <row r="36" spans="2:12" x14ac:dyDescent="0.2">
      <c r="B36" s="166"/>
      <c r="C36" s="73" t="s">
        <v>84</v>
      </c>
      <c r="L36" s="166"/>
    </row>
    <row r="37" spans="2:12" x14ac:dyDescent="0.2">
      <c r="B37" s="166"/>
      <c r="D37" s="157"/>
      <c r="E37" s="173" t="s">
        <v>98</v>
      </c>
      <c r="F37" s="157"/>
      <c r="G37" s="158" t="str">
        <f>GlobalInputs!G14</f>
        <v>2014/15</v>
      </c>
      <c r="H37" s="158" t="str">
        <f>GlobalInputs!H14</f>
        <v>2015/16</v>
      </c>
      <c r="I37" s="158" t="str">
        <f>GlobalInputs!I14</f>
        <v>2016/17</v>
      </c>
      <c r="J37" s="158" t="str">
        <f>GlobalInputs!J14</f>
        <v>2017/18</v>
      </c>
      <c r="K37" s="158" t="str">
        <f>GlobalInputs!K14</f>
        <v>2018/19</v>
      </c>
      <c r="L37" s="166"/>
    </row>
    <row r="38" spans="2:12" x14ac:dyDescent="0.2">
      <c r="B38" s="166"/>
      <c r="G38" s="174"/>
      <c r="H38" s="174"/>
      <c r="I38" s="174"/>
      <c r="J38" s="174"/>
      <c r="K38" s="174"/>
      <c r="L38" s="166"/>
    </row>
    <row r="39" spans="2:12" x14ac:dyDescent="0.2">
      <c r="B39" s="166"/>
      <c r="D39" s="73" t="s">
        <v>13</v>
      </c>
      <c r="F39" s="73" t="s">
        <v>40</v>
      </c>
      <c r="G39" s="175">
        <f>SUM(FeeConstruction!U8:U12)</f>
        <v>15256923.927817143</v>
      </c>
      <c r="H39" s="175">
        <f>SUM(FeeConstruction!V8:V12)</f>
        <v>15256923.927817143</v>
      </c>
      <c r="I39" s="175">
        <f>SUM(FeeConstruction!W8:W12)</f>
        <v>15256923.927817143</v>
      </c>
      <c r="J39" s="175">
        <f>SUM(FeeConstruction!X8:X12)</f>
        <v>15256923.927817143</v>
      </c>
      <c r="K39" s="175">
        <f>SUM(FeeConstruction!Y8:Y12)</f>
        <v>15256923.927817143</v>
      </c>
      <c r="L39" s="166"/>
    </row>
    <row r="40" spans="2:12" x14ac:dyDescent="0.2">
      <c r="B40" s="166"/>
      <c r="L40" s="166"/>
    </row>
    <row r="41" spans="2:12" x14ac:dyDescent="0.2">
      <c r="B41" s="166"/>
      <c r="D41" s="73" t="s">
        <v>82</v>
      </c>
      <c r="F41" s="73" t="s">
        <v>40</v>
      </c>
      <c r="G41" s="175">
        <f>SUM(FeeConstruction!AB8:AB12)</f>
        <v>10950161.392395487</v>
      </c>
      <c r="H41" s="175">
        <f>SUM(FeeConstruction!AC8:AC12)</f>
        <v>10950161.392395487</v>
      </c>
      <c r="I41" s="175">
        <f>SUM(FeeConstruction!AD8:AD12)</f>
        <v>10950161.392395487</v>
      </c>
      <c r="J41" s="175">
        <f>SUM(FeeConstruction!AE8:AE12)</f>
        <v>10950161.392395487</v>
      </c>
      <c r="K41" s="175">
        <f>SUM(FeeConstruction!AF8:AF12)</f>
        <v>10950161.392395487</v>
      </c>
      <c r="L41" s="166"/>
    </row>
    <row r="42" spans="2:12" x14ac:dyDescent="0.2">
      <c r="B42" s="166"/>
      <c r="D42" s="73" t="s">
        <v>83</v>
      </c>
      <c r="G42" s="175">
        <f>SUM(FeeConstruction!AI8:AI12)</f>
        <v>3977137.054334159</v>
      </c>
      <c r="H42" s="175">
        <f>SUM(FeeConstruction!AJ8:AJ12)</f>
        <v>3977137.054334159</v>
      </c>
      <c r="I42" s="175">
        <f>SUM(FeeConstruction!AK8:AK12)</f>
        <v>3977137.054334159</v>
      </c>
      <c r="J42" s="175">
        <f>SUM(FeeConstruction!AL8:AL12)</f>
        <v>3977137.054334159</v>
      </c>
      <c r="K42" s="175">
        <f>SUM(FeeConstruction!AM8:AM12)</f>
        <v>3977137.054334159</v>
      </c>
      <c r="L42" s="166"/>
    </row>
    <row r="43" spans="2:12" x14ac:dyDescent="0.2">
      <c r="B43" s="166"/>
      <c r="D43" s="73" t="s">
        <v>155</v>
      </c>
      <c r="G43" s="175">
        <f>SUM(FeeConstruction!AP8:AP12)</f>
        <v>329625.4810874986</v>
      </c>
      <c r="H43" s="175">
        <f>SUM(FeeConstruction!AQ8:AQ12)</f>
        <v>329625.4810874986</v>
      </c>
      <c r="I43" s="175">
        <f>SUM(FeeConstruction!AR8:AR12)</f>
        <v>329625.4810874986</v>
      </c>
      <c r="J43" s="175">
        <f>SUM(FeeConstruction!AS8:AS12)</f>
        <v>329625.4810874986</v>
      </c>
      <c r="K43" s="175">
        <f>SUM(FeeConstruction!AT8:AT12)</f>
        <v>329625.4810874986</v>
      </c>
      <c r="L43" s="166"/>
    </row>
    <row r="44" spans="2:12" x14ac:dyDescent="0.2">
      <c r="B44" s="166"/>
      <c r="F44" s="73" t="s">
        <v>40</v>
      </c>
      <c r="G44" s="176">
        <f>SUM(G41:G43)</f>
        <v>15256923.927817143</v>
      </c>
      <c r="H44" s="176">
        <f t="shared" ref="H44:K44" si="3">SUM(H41:H43)</f>
        <v>15256923.927817143</v>
      </c>
      <c r="I44" s="176">
        <f t="shared" si="3"/>
        <v>15256923.927817143</v>
      </c>
      <c r="J44" s="176">
        <f t="shared" si="3"/>
        <v>15256923.927817143</v>
      </c>
      <c r="K44" s="176">
        <f t="shared" si="3"/>
        <v>15256923.927817143</v>
      </c>
      <c r="L44" s="166"/>
    </row>
    <row r="45" spans="2:12" x14ac:dyDescent="0.2">
      <c r="B45" s="166"/>
      <c r="C45" s="166"/>
      <c r="D45" s="166"/>
      <c r="E45" s="166"/>
      <c r="F45" s="166"/>
      <c r="G45" s="166"/>
      <c r="H45" s="166"/>
      <c r="I45" s="166"/>
      <c r="J45" s="166"/>
      <c r="K45" s="166"/>
      <c r="L45" s="166"/>
    </row>
  </sheetData>
  <mergeCells count="5">
    <mergeCell ref="C11:K11"/>
    <mergeCell ref="C6:K6"/>
    <mergeCell ref="F15:G15"/>
    <mergeCell ref="I15:J15"/>
    <mergeCell ref="C7:K7"/>
  </mergeCells>
  <pageMargins left="0.39370078740157483" right="0.39370078740157483" top="0.39370078740157483" bottom="0.39370078740157483" header="0.19685039370078741" footer="0.19685039370078741"/>
  <pageSetup paperSize="9" scale="81" orientation="portrait" r:id="rId1"/>
  <headerFooter>
    <oddFooter>&amp;C&amp;F&amp;R&amp;A</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249977111117893"/>
  </sheetPr>
  <dimension ref="A1:E3"/>
  <sheetViews>
    <sheetView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M28"/>
  <sheetViews>
    <sheetView topLeftCell="A4" zoomScale="90" zoomScaleNormal="90" zoomScalePageLayoutView="125" workbookViewId="0">
      <selection activeCell="E7" sqref="E7"/>
    </sheetView>
  </sheetViews>
  <sheetFormatPr defaultColWidth="10.85546875" defaultRowHeight="12.95" customHeight="1" x14ac:dyDescent="0.2"/>
  <cols>
    <col min="1" max="4" width="2.28515625" style="73" customWidth="1"/>
    <col min="5" max="5" width="39.28515625" style="73" customWidth="1"/>
    <col min="6" max="11" width="10.85546875" style="73"/>
    <col min="12" max="12" width="2.7109375" style="73" customWidth="1"/>
    <col min="13" max="13" width="45.85546875" style="73" customWidth="1"/>
    <col min="14" max="16384" width="10.85546875" style="73"/>
  </cols>
  <sheetData>
    <row r="1" spans="1:13" ht="12.95" customHeight="1" x14ac:dyDescent="0.2">
      <c r="A1" s="73" t="s">
        <v>15</v>
      </c>
    </row>
    <row r="2" spans="1:13" ht="18" customHeight="1" x14ac:dyDescent="0.25">
      <c r="A2" s="81" t="s">
        <v>16</v>
      </c>
      <c r="F2" s="74" t="str">
        <f>IF(ROUND($E$6,6)=0,"ok","Problem - review CheckSheet")</f>
        <v>ok</v>
      </c>
    </row>
    <row r="3" spans="1:13" ht="12.95" customHeight="1" x14ac:dyDescent="0.2">
      <c r="A3" s="73" t="str">
        <f>G10</f>
        <v>MIMO Read fees</v>
      </c>
      <c r="F3" s="74"/>
    </row>
    <row r="5" spans="1:13" ht="12.95" customHeight="1" x14ac:dyDescent="0.2">
      <c r="B5" s="73" t="s">
        <v>21</v>
      </c>
    </row>
    <row r="6" spans="1:13" ht="12.95" customHeight="1" x14ac:dyDescent="0.2">
      <c r="C6" s="73" t="s">
        <v>19</v>
      </c>
      <c r="G6" s="122" t="s">
        <v>20</v>
      </c>
      <c r="H6" s="122"/>
      <c r="M6" s="75" t="s">
        <v>38</v>
      </c>
    </row>
    <row r="7" spans="1:13" ht="12.95" customHeight="1" x14ac:dyDescent="0.2">
      <c r="M7" s="75"/>
    </row>
    <row r="8" spans="1:13" ht="12.95" customHeight="1" x14ac:dyDescent="0.25">
      <c r="C8" s="73" t="s">
        <v>18</v>
      </c>
      <c r="G8" s="123" t="s">
        <v>128</v>
      </c>
      <c r="H8" s="124"/>
      <c r="I8" s="124"/>
      <c r="J8" s="124"/>
      <c r="K8" s="124"/>
    </row>
    <row r="9" spans="1:13" ht="11.25" customHeight="1" x14ac:dyDescent="0.2">
      <c r="G9" s="94" t="s">
        <v>129</v>
      </c>
      <c r="H9" s="94"/>
      <c r="I9" s="94"/>
      <c r="J9" s="94"/>
      <c r="K9" s="94"/>
    </row>
    <row r="10" spans="1:13" ht="12.95" customHeight="1" x14ac:dyDescent="0.2">
      <c r="C10" s="73" t="s">
        <v>119</v>
      </c>
      <c r="G10" s="116" t="s">
        <v>145</v>
      </c>
      <c r="H10" s="94"/>
      <c r="I10" s="94"/>
      <c r="J10" s="94"/>
      <c r="K10" s="94"/>
    </row>
    <row r="12" spans="1:13" ht="12.95" customHeight="1" x14ac:dyDescent="0.2">
      <c r="B12" s="73" t="s">
        <v>22</v>
      </c>
    </row>
    <row r="13" spans="1:13" ht="12.95" customHeight="1" x14ac:dyDescent="0.2">
      <c r="C13" s="73" t="s">
        <v>23</v>
      </c>
      <c r="G13" s="76" t="s">
        <v>2</v>
      </c>
      <c r="H13" s="76" t="s">
        <v>3</v>
      </c>
      <c r="I13" s="76" t="s">
        <v>4</v>
      </c>
      <c r="J13" s="76" t="s">
        <v>5</v>
      </c>
      <c r="K13" s="76" t="s">
        <v>6</v>
      </c>
    </row>
    <row r="14" spans="1:13" ht="12.95" customHeight="1" x14ac:dyDescent="0.2">
      <c r="C14" s="73" t="s">
        <v>24</v>
      </c>
      <c r="G14" s="76" t="s">
        <v>7</v>
      </c>
      <c r="H14" s="76" t="s">
        <v>8</v>
      </c>
      <c r="I14" s="76" t="s">
        <v>9</v>
      </c>
      <c r="J14" s="76" t="s">
        <v>10</v>
      </c>
      <c r="K14" s="76" t="s">
        <v>11</v>
      </c>
    </row>
    <row r="16" spans="1:13" ht="12.95" customHeight="1" x14ac:dyDescent="0.2">
      <c r="B16" s="73" t="s">
        <v>25</v>
      </c>
    </row>
    <row r="17" spans="2:13" ht="12.95" customHeight="1" x14ac:dyDescent="0.2">
      <c r="B17" s="65" t="s">
        <v>26</v>
      </c>
      <c r="C17" s="66"/>
      <c r="D17" s="66"/>
      <c r="E17" s="66"/>
      <c r="F17" s="66"/>
      <c r="G17" s="82" t="s">
        <v>94</v>
      </c>
      <c r="H17" s="82" t="s">
        <v>95</v>
      </c>
      <c r="I17" s="82" t="s">
        <v>96</v>
      </c>
      <c r="J17" s="83" t="s">
        <v>97</v>
      </c>
      <c r="M17" s="119" t="s">
        <v>156</v>
      </c>
    </row>
    <row r="18" spans="2:13" ht="12.95" customHeight="1" x14ac:dyDescent="0.2">
      <c r="B18" s="67"/>
      <c r="C18" s="68"/>
      <c r="D18" s="68"/>
      <c r="E18" s="68" t="s">
        <v>98</v>
      </c>
      <c r="F18" s="68"/>
      <c r="G18" s="68" t="s">
        <v>99</v>
      </c>
      <c r="H18" s="68" t="s">
        <v>99</v>
      </c>
      <c r="I18" s="68" t="s">
        <v>100</v>
      </c>
      <c r="J18" s="69" t="s">
        <v>101</v>
      </c>
      <c r="M18" s="120"/>
    </row>
    <row r="19" spans="2:13" ht="12.95" customHeight="1" x14ac:dyDescent="0.2">
      <c r="B19" s="67"/>
      <c r="C19" s="70" t="s">
        <v>27</v>
      </c>
      <c r="D19" s="70"/>
      <c r="E19" s="70" t="s">
        <v>28</v>
      </c>
      <c r="F19" s="70" t="s">
        <v>29</v>
      </c>
      <c r="G19" s="96">
        <f>[1]Calculations!G29</f>
        <v>73.447575462512177</v>
      </c>
      <c r="H19" s="96">
        <f>[1]Calculations!H29</f>
        <v>26.67</v>
      </c>
      <c r="I19" s="96">
        <f>[1]Calculations!I29</f>
        <v>2.21</v>
      </c>
      <c r="J19" s="97">
        <f>SUM(G19:I19)</f>
        <v>102.32757546251217</v>
      </c>
      <c r="M19" s="120"/>
    </row>
    <row r="20" spans="2:13" ht="12.95" customHeight="1" x14ac:dyDescent="0.2">
      <c r="B20" s="67"/>
      <c r="C20" s="70" t="s">
        <v>30</v>
      </c>
      <c r="D20" s="70"/>
      <c r="E20" s="70" t="s">
        <v>31</v>
      </c>
      <c r="F20" s="70"/>
      <c r="G20" s="96">
        <f>[1]Calculations!G30</f>
        <v>95.71</v>
      </c>
      <c r="H20" s="96">
        <f>[1]Calculations!H30</f>
        <v>34.760000000000005</v>
      </c>
      <c r="I20" s="96">
        <f>[1]Calculations!I30</f>
        <v>2.88</v>
      </c>
      <c r="J20" s="97">
        <f t="shared" ref="J20:J23" si="0">SUM(G20:I20)</f>
        <v>133.35</v>
      </c>
      <c r="M20" s="120"/>
    </row>
    <row r="21" spans="2:13" ht="12.95" customHeight="1" x14ac:dyDescent="0.2">
      <c r="B21" s="67"/>
      <c r="C21" s="70" t="s">
        <v>32</v>
      </c>
      <c r="D21" s="70"/>
      <c r="E21" s="70" t="s">
        <v>33</v>
      </c>
      <c r="F21" s="70"/>
      <c r="G21" s="96">
        <f>[1]Calculations!G31</f>
        <v>114.66</v>
      </c>
      <c r="H21" s="96">
        <f>[1]Calculations!H31</f>
        <v>41.64168322187129</v>
      </c>
      <c r="I21" s="96">
        <f>[1]Calculations!I31</f>
        <v>3.4503635655389178</v>
      </c>
      <c r="J21" s="97">
        <f t="shared" si="0"/>
        <v>159.75204678741019</v>
      </c>
      <c r="M21" s="120"/>
    </row>
    <row r="22" spans="2:13" ht="12.95" customHeight="1" x14ac:dyDescent="0.2">
      <c r="B22" s="67"/>
      <c r="C22" s="70" t="s">
        <v>34</v>
      </c>
      <c r="D22" s="70"/>
      <c r="E22" s="70" t="s">
        <v>35</v>
      </c>
      <c r="F22" s="70"/>
      <c r="G22" s="96">
        <f>[1]Calculations!G32</f>
        <v>128.88999999999999</v>
      </c>
      <c r="H22" s="96">
        <f>[1]Calculations!H32</f>
        <v>46.811683221871284</v>
      </c>
      <c r="I22" s="96">
        <f>[1]Calculations!I32</f>
        <v>3.8803635655389179</v>
      </c>
      <c r="J22" s="97">
        <f t="shared" si="0"/>
        <v>179.58204678741018</v>
      </c>
      <c r="M22" s="120"/>
    </row>
    <row r="23" spans="2:13" ht="12.95" customHeight="1" x14ac:dyDescent="0.2">
      <c r="B23" s="67"/>
      <c r="C23" s="70" t="s">
        <v>36</v>
      </c>
      <c r="D23" s="70"/>
      <c r="E23" s="70" t="s">
        <v>37</v>
      </c>
      <c r="F23" s="70"/>
      <c r="G23" s="96">
        <f>[1]Calculations!G33</f>
        <v>87.320000000000007</v>
      </c>
      <c r="H23" s="96">
        <f>[1]Calculations!H33</f>
        <v>31.711683221871283</v>
      </c>
      <c r="I23" s="96">
        <f>[1]Calculations!I33</f>
        <v>2.6303635655389179</v>
      </c>
      <c r="J23" s="97">
        <f t="shared" si="0"/>
        <v>121.6620467874102</v>
      </c>
      <c r="M23" s="120"/>
    </row>
    <row r="24" spans="2:13" ht="12.95" customHeight="1" x14ac:dyDescent="0.2">
      <c r="B24" s="67"/>
      <c r="C24" s="70" t="s">
        <v>14</v>
      </c>
      <c r="D24" s="70"/>
      <c r="E24" s="70" t="s">
        <v>14</v>
      </c>
      <c r="F24" s="70"/>
      <c r="G24" s="77">
        <v>0</v>
      </c>
      <c r="H24" s="77">
        <v>0</v>
      </c>
      <c r="I24" s="77">
        <v>0</v>
      </c>
      <c r="J24" s="78">
        <v>0</v>
      </c>
      <c r="M24" s="120"/>
    </row>
    <row r="25" spans="2:13" ht="12.95" customHeight="1" x14ac:dyDescent="0.2">
      <c r="B25" s="67"/>
      <c r="C25" s="70" t="s">
        <v>14</v>
      </c>
      <c r="D25" s="70"/>
      <c r="E25" s="70" t="s">
        <v>14</v>
      </c>
      <c r="F25" s="70"/>
      <c r="G25" s="77">
        <v>0</v>
      </c>
      <c r="H25" s="77">
        <v>0</v>
      </c>
      <c r="I25" s="77">
        <v>0</v>
      </c>
      <c r="J25" s="78">
        <v>0</v>
      </c>
      <c r="M25" s="120"/>
    </row>
    <row r="26" spans="2:13" ht="12.95" customHeight="1" x14ac:dyDescent="0.2">
      <c r="B26" s="67"/>
      <c r="C26" s="70" t="s">
        <v>14</v>
      </c>
      <c r="D26" s="70"/>
      <c r="E26" s="70" t="s">
        <v>14</v>
      </c>
      <c r="F26" s="70"/>
      <c r="G26" s="77">
        <v>0</v>
      </c>
      <c r="H26" s="77">
        <v>0</v>
      </c>
      <c r="I26" s="77">
        <v>0</v>
      </c>
      <c r="J26" s="78">
        <v>0</v>
      </c>
      <c r="M26" s="120"/>
    </row>
    <row r="27" spans="2:13" ht="12.95" customHeight="1" x14ac:dyDescent="0.2">
      <c r="B27" s="67"/>
      <c r="C27" s="70" t="s">
        <v>14</v>
      </c>
      <c r="D27" s="70"/>
      <c r="E27" s="70" t="s">
        <v>14</v>
      </c>
      <c r="F27" s="70"/>
      <c r="G27" s="77">
        <v>0</v>
      </c>
      <c r="H27" s="77">
        <v>0</v>
      </c>
      <c r="I27" s="77">
        <v>0</v>
      </c>
      <c r="J27" s="78">
        <v>0</v>
      </c>
      <c r="M27" s="120"/>
    </row>
    <row r="28" spans="2:13" ht="67.5" customHeight="1" x14ac:dyDescent="0.2">
      <c r="B28" s="71"/>
      <c r="C28" s="72" t="s">
        <v>14</v>
      </c>
      <c r="D28" s="72"/>
      <c r="E28" s="72" t="s">
        <v>14</v>
      </c>
      <c r="F28" s="72"/>
      <c r="G28" s="79">
        <v>0</v>
      </c>
      <c r="H28" s="79">
        <v>0</v>
      </c>
      <c r="I28" s="79">
        <v>0</v>
      </c>
      <c r="J28" s="80">
        <v>0</v>
      </c>
      <c r="M28" s="121"/>
    </row>
  </sheetData>
  <mergeCells count="3">
    <mergeCell ref="M17:M28"/>
    <mergeCell ref="G6:H6"/>
    <mergeCell ref="G8:K8"/>
  </mergeCells>
  <pageMargins left="0.75" right="0.75" top="1" bottom="1" header="0.5" footer="0.5"/>
  <pageSetup paperSize="9" orientation="portrait" horizontalDpi="4294967292" verticalDpi="429496729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F30"/>
  <sheetViews>
    <sheetView topLeftCell="A11" zoomScale="90" zoomScaleNormal="90" zoomScalePageLayoutView="125" workbookViewId="0">
      <selection activeCell="C10" sqref="C10:E10"/>
    </sheetView>
  </sheetViews>
  <sheetFormatPr defaultColWidth="9.140625" defaultRowHeight="14.25" x14ac:dyDescent="0.2"/>
  <cols>
    <col min="1" max="1" width="2.28515625" style="73" customWidth="1"/>
    <col min="2" max="2" width="2.28515625" style="177" customWidth="1"/>
    <col min="3" max="3" width="38.28515625" style="177" bestFit="1" customWidth="1"/>
    <col min="4" max="4" width="39.140625" style="177" customWidth="1"/>
    <col min="5" max="5" width="46.7109375" style="177" customWidth="1"/>
    <col min="6" max="6" width="9.140625" style="177" customWidth="1"/>
    <col min="7" max="7" width="9.140625" style="73" customWidth="1"/>
    <col min="8" max="16384" width="9.140625" style="73"/>
  </cols>
  <sheetData>
    <row r="1" spans="1:6" x14ac:dyDescent="0.2">
      <c r="A1" s="73" t="str">
        <f>GlobalInputs!A1</f>
        <v>Ancillary Network Services Pricing Model</v>
      </c>
    </row>
    <row r="2" spans="1:6" ht="15.75" x14ac:dyDescent="0.25">
      <c r="A2" s="178" t="s">
        <v>53</v>
      </c>
      <c r="B2" s="73"/>
      <c r="C2" s="73"/>
      <c r="D2" s="39" t="e">
        <f>IF(ROUND(#REF!,6)=0,"ok","Problem - review CheckSheet")</f>
        <v>#REF!</v>
      </c>
      <c r="E2" s="73"/>
      <c r="F2" s="73"/>
    </row>
    <row r="3" spans="1:6" x14ac:dyDescent="0.2">
      <c r="A3" s="73" t="e">
        <f>GlobalInputs!#REF!</f>
        <v>#REF!</v>
      </c>
      <c r="B3" s="73"/>
      <c r="C3" s="73"/>
      <c r="D3" s="39"/>
      <c r="E3" s="73"/>
      <c r="F3" s="73"/>
    </row>
    <row r="5" spans="1:6" x14ac:dyDescent="0.2">
      <c r="B5" s="140" t="s">
        <v>18</v>
      </c>
      <c r="D5" s="177" t="str">
        <f>GlobalInputs!G8</f>
        <v>29 - Vacant Property Disconnect/Reconnect</v>
      </c>
    </row>
    <row r="6" spans="1:6" x14ac:dyDescent="0.2">
      <c r="B6" s="140"/>
      <c r="D6" s="177" t="str">
        <f>GlobalInputs!G9</f>
        <v>30 - Special Meter Reads</v>
      </c>
    </row>
    <row r="7" spans="1:6" x14ac:dyDescent="0.2">
      <c r="B7" s="140"/>
    </row>
    <row r="8" spans="1:6" x14ac:dyDescent="0.2">
      <c r="B8" s="140" t="s">
        <v>57</v>
      </c>
    </row>
    <row r="9" spans="1:6" ht="36" customHeight="1" x14ac:dyDescent="0.2">
      <c r="B9" s="140"/>
      <c r="C9" s="179" t="s">
        <v>147</v>
      </c>
      <c r="D9" s="179"/>
      <c r="E9" s="179"/>
    </row>
    <row r="10" spans="1:6" ht="51.75" customHeight="1" x14ac:dyDescent="0.2">
      <c r="B10" s="140"/>
      <c r="C10" s="179" t="s">
        <v>146</v>
      </c>
      <c r="D10" s="179"/>
      <c r="E10" s="179"/>
    </row>
    <row r="11" spans="1:6" x14ac:dyDescent="0.2">
      <c r="B11" s="140"/>
    </row>
    <row r="12" spans="1:6" x14ac:dyDescent="0.2">
      <c r="B12" s="140" t="s">
        <v>1</v>
      </c>
    </row>
    <row r="13" spans="1:6" ht="120.95" customHeight="1" x14ac:dyDescent="0.2">
      <c r="B13" s="140"/>
      <c r="C13" s="179" t="s">
        <v>58</v>
      </c>
      <c r="D13" s="179"/>
      <c r="E13" s="179"/>
    </row>
    <row r="14" spans="1:6" x14ac:dyDescent="0.2">
      <c r="B14" s="140"/>
    </row>
    <row r="15" spans="1:6" x14ac:dyDescent="0.2">
      <c r="B15" s="177" t="s">
        <v>54</v>
      </c>
    </row>
    <row r="16" spans="1:6" x14ac:dyDescent="0.2">
      <c r="C16" s="180" t="s">
        <v>55</v>
      </c>
      <c r="D16" s="180" t="s">
        <v>56</v>
      </c>
      <c r="E16" s="180"/>
    </row>
    <row r="18" spans="3:5" ht="14.1" customHeight="1" x14ac:dyDescent="0.2">
      <c r="C18" s="181" t="s">
        <v>159</v>
      </c>
      <c r="D18" s="179" t="s">
        <v>143</v>
      </c>
      <c r="E18" s="179"/>
    </row>
    <row r="19" spans="3:5" x14ac:dyDescent="0.2">
      <c r="C19" s="182"/>
      <c r="D19" s="179"/>
      <c r="E19" s="179"/>
    </row>
    <row r="20" spans="3:5" ht="14.1" customHeight="1" x14ac:dyDescent="0.2">
      <c r="C20" s="181" t="s">
        <v>157</v>
      </c>
      <c r="D20" s="179" t="s">
        <v>142</v>
      </c>
      <c r="E20" s="179"/>
    </row>
    <row r="21" spans="3:5" x14ac:dyDescent="0.2">
      <c r="C21" s="183"/>
      <c r="D21" s="179"/>
      <c r="E21" s="179"/>
    </row>
    <row r="22" spans="3:5" ht="14.1" customHeight="1" x14ac:dyDescent="0.2">
      <c r="C22" s="181" t="s">
        <v>158</v>
      </c>
      <c r="D22" s="179" t="s">
        <v>144</v>
      </c>
      <c r="E22" s="179"/>
    </row>
    <row r="23" spans="3:5" x14ac:dyDescent="0.2">
      <c r="C23" s="182"/>
      <c r="D23" s="179"/>
      <c r="E23" s="179"/>
    </row>
    <row r="24" spans="3:5" x14ac:dyDescent="0.2">
      <c r="C24" s="184"/>
      <c r="D24" s="185"/>
      <c r="E24" s="185"/>
    </row>
    <row r="25" spans="3:5" x14ac:dyDescent="0.2">
      <c r="C25" s="184"/>
      <c r="D25" s="185"/>
      <c r="E25" s="185"/>
    </row>
    <row r="26" spans="3:5" x14ac:dyDescent="0.2">
      <c r="C26" s="184"/>
      <c r="D26" s="185"/>
      <c r="E26" s="185"/>
    </row>
    <row r="27" spans="3:5" x14ac:dyDescent="0.2">
      <c r="C27" s="184"/>
      <c r="D27" s="185"/>
      <c r="E27" s="185"/>
    </row>
    <row r="28" spans="3:5" x14ac:dyDescent="0.2">
      <c r="C28" s="184"/>
      <c r="D28" s="185"/>
      <c r="E28" s="185"/>
    </row>
    <row r="29" spans="3:5" x14ac:dyDescent="0.2">
      <c r="D29" s="185"/>
      <c r="E29" s="185"/>
    </row>
    <row r="30" spans="3:5" x14ac:dyDescent="0.2">
      <c r="D30" s="185"/>
      <c r="E30" s="185"/>
    </row>
  </sheetData>
  <mergeCells count="6">
    <mergeCell ref="C9:E9"/>
    <mergeCell ref="C13:E13"/>
    <mergeCell ref="D18:E19"/>
    <mergeCell ref="D20:E21"/>
    <mergeCell ref="D22:E23"/>
    <mergeCell ref="C10:E10"/>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O57"/>
  <sheetViews>
    <sheetView zoomScale="90" zoomScaleNormal="90" zoomScalePageLayoutView="125" workbookViewId="0">
      <pane xSplit="5" ySplit="4" topLeftCell="F5" activePane="bottomRight" state="frozenSplit"/>
      <selection pane="topRight" activeCell="F1" sqref="F1"/>
      <selection pane="bottomLeft" activeCell="A4" sqref="A4"/>
      <selection pane="bottomRight" activeCell="B1" sqref="B1"/>
    </sheetView>
  </sheetViews>
  <sheetFormatPr defaultColWidth="9.140625" defaultRowHeight="14.1" customHeight="1" x14ac:dyDescent="0.25"/>
  <cols>
    <col min="1" max="3" width="2.140625" style="45" customWidth="1"/>
    <col min="4" max="4" width="1.85546875" style="45" customWidth="1"/>
    <col min="5" max="5" width="42.140625" style="45" customWidth="1"/>
    <col min="6" max="6" width="10.85546875" style="45" customWidth="1"/>
    <col min="7" max="8" width="12.140625" style="45" bestFit="1" customWidth="1"/>
    <col min="9" max="9" width="12.28515625" style="45" customWidth="1"/>
    <col min="10" max="11" width="12.140625" style="45" customWidth="1"/>
    <col min="12" max="12" width="10.85546875" style="45" customWidth="1"/>
    <col min="13" max="13" width="2.42578125" style="45" customWidth="1"/>
    <col min="14" max="14" width="48.85546875" style="44" customWidth="1"/>
    <col min="15" max="15" width="7.85546875" style="45" customWidth="1"/>
    <col min="16" max="18" width="9.140625" style="45" customWidth="1"/>
    <col min="19" max="16384" width="9.140625" style="45"/>
  </cols>
  <sheetData>
    <row r="1" spans="1:15" ht="14.1" customHeight="1" x14ac:dyDescent="0.2">
      <c r="A1" s="43" t="s">
        <v>15</v>
      </c>
      <c r="B1" s="43"/>
      <c r="C1" s="43"/>
      <c r="D1" s="43"/>
      <c r="E1" s="43"/>
      <c r="F1" s="43"/>
      <c r="G1" s="43"/>
      <c r="H1" s="43"/>
      <c r="I1" s="43"/>
      <c r="J1" s="43"/>
      <c r="K1" s="43"/>
      <c r="L1" s="43"/>
      <c r="M1" s="43"/>
      <c r="O1" s="43"/>
    </row>
    <row r="2" spans="1:15" ht="14.1" customHeight="1" x14ac:dyDescent="0.25">
      <c r="A2" s="46" t="s">
        <v>60</v>
      </c>
      <c r="B2" s="47"/>
      <c r="C2" s="47"/>
      <c r="D2" s="47"/>
      <c r="E2" s="47"/>
      <c r="F2" s="48" t="str">
        <f>IF(ROUND($E$5,6)=0,"ok","Problem - review CheckSheet")</f>
        <v>ok</v>
      </c>
      <c r="G2" s="47"/>
      <c r="H2" s="47"/>
      <c r="I2" s="47"/>
      <c r="J2" s="47"/>
      <c r="K2" s="47"/>
      <c r="L2" s="47"/>
      <c r="M2" s="47"/>
      <c r="N2" s="49"/>
      <c r="O2" s="47"/>
    </row>
    <row r="3" spans="1:15" ht="14.1" customHeight="1" x14ac:dyDescent="0.25">
      <c r="A3" s="45" t="str">
        <f>GlobalInputs!A3</f>
        <v>MIMO Read fees</v>
      </c>
      <c r="N3" s="50" t="s">
        <v>38</v>
      </c>
      <c r="O3" s="50" t="s">
        <v>160</v>
      </c>
    </row>
    <row r="5" spans="1:15" ht="14.1" customHeight="1" x14ac:dyDescent="0.25">
      <c r="B5" s="45" t="s">
        <v>59</v>
      </c>
    </row>
    <row r="6" spans="1:15" ht="14.1" customHeight="1" x14ac:dyDescent="0.25">
      <c r="C6" s="45" t="str">
        <f>ServiceDescription!C18</f>
        <v>Vacant Premise reconnect/disconnect</v>
      </c>
    </row>
    <row r="7" spans="1:15" ht="14.1" customHeight="1" x14ac:dyDescent="0.25">
      <c r="D7" s="45" t="s">
        <v>132</v>
      </c>
      <c r="F7" s="45" t="s">
        <v>40</v>
      </c>
      <c r="G7" s="42">
        <v>88</v>
      </c>
    </row>
    <row r="8" spans="1:15" ht="14.1" customHeight="1" x14ac:dyDescent="0.25">
      <c r="C8" s="45" t="str">
        <f>ServiceDescription!C20</f>
        <v>Vacant Premise r/d (site visit only)</v>
      </c>
      <c r="G8" s="51"/>
    </row>
    <row r="9" spans="1:15" ht="14.1" customHeight="1" x14ac:dyDescent="0.25">
      <c r="D9" s="45" t="s">
        <v>131</v>
      </c>
      <c r="G9" s="42" t="s">
        <v>133</v>
      </c>
    </row>
    <row r="10" spans="1:15" ht="14.1" customHeight="1" x14ac:dyDescent="0.25">
      <c r="C10" s="45" t="str">
        <f>ServiceDescription!C22</f>
        <v>Move In/Move Out Read and Special Read</v>
      </c>
      <c r="G10" s="51"/>
    </row>
    <row r="11" spans="1:15" ht="14.1" customHeight="1" x14ac:dyDescent="0.25">
      <c r="D11" s="45" t="s">
        <v>130</v>
      </c>
      <c r="G11" s="42">
        <v>44</v>
      </c>
    </row>
    <row r="12" spans="1:15" ht="14.1" customHeight="1" x14ac:dyDescent="0.25">
      <c r="G12" s="95"/>
      <c r="N12" s="45"/>
    </row>
    <row r="13" spans="1:15" ht="14.1" customHeight="1" x14ac:dyDescent="0.25">
      <c r="B13" s="45" t="s">
        <v>124</v>
      </c>
      <c r="G13" s="95"/>
      <c r="N13" s="45"/>
    </row>
    <row r="14" spans="1:15" ht="14.1" customHeight="1" x14ac:dyDescent="0.25">
      <c r="C14" s="45" t="str">
        <f>C6</f>
        <v>Vacant Premise reconnect/disconnect</v>
      </c>
      <c r="G14" s="95"/>
      <c r="N14" s="126"/>
      <c r="O14" s="45" t="s">
        <v>134</v>
      </c>
    </row>
    <row r="15" spans="1:15" ht="14.1" customHeight="1" x14ac:dyDescent="0.25">
      <c r="D15" s="45" t="s">
        <v>125</v>
      </c>
      <c r="G15" s="42">
        <v>1</v>
      </c>
      <c r="N15" s="127"/>
    </row>
    <row r="16" spans="1:15" ht="14.1" customHeight="1" x14ac:dyDescent="0.25">
      <c r="C16" s="45" t="str">
        <f>C8</f>
        <v>Vacant Premise r/d (site visit only)</v>
      </c>
      <c r="G16" s="95"/>
      <c r="N16" s="126"/>
      <c r="O16" s="45" t="s">
        <v>135</v>
      </c>
    </row>
    <row r="17" spans="2:15" ht="14.1" customHeight="1" x14ac:dyDescent="0.25">
      <c r="D17" s="45" t="s">
        <v>125</v>
      </c>
      <c r="G17" s="42">
        <v>1</v>
      </c>
      <c r="N17" s="129"/>
    </row>
    <row r="18" spans="2:15" ht="14.1" customHeight="1" x14ac:dyDescent="0.25">
      <c r="C18" s="45" t="str">
        <f>C10</f>
        <v>Move In/Move Out Read and Special Read</v>
      </c>
      <c r="G18" s="95"/>
      <c r="N18" s="126"/>
      <c r="O18" s="98">
        <v>30</v>
      </c>
    </row>
    <row r="19" spans="2:15" ht="14.1" customHeight="1" x14ac:dyDescent="0.25">
      <c r="D19" s="45" t="s">
        <v>125</v>
      </c>
      <c r="G19" s="42">
        <v>1</v>
      </c>
      <c r="N19" s="130"/>
    </row>
    <row r="21" spans="2:15" ht="14.1" customHeight="1" x14ac:dyDescent="0.25">
      <c r="B21" s="45" t="s">
        <v>39</v>
      </c>
    </row>
    <row r="22" spans="2:15" ht="14.1" customHeight="1" x14ac:dyDescent="0.25">
      <c r="C22" s="52"/>
      <c r="D22" s="52"/>
      <c r="E22" s="87" t="s">
        <v>111</v>
      </c>
      <c r="F22" s="52"/>
      <c r="G22" s="53" t="str">
        <f>GlobalInputs!G13</f>
        <v>2009/10</v>
      </c>
      <c r="H22" s="53" t="str">
        <f>GlobalInputs!H13</f>
        <v>2010/11</v>
      </c>
      <c r="I22" s="53" t="str">
        <f>GlobalInputs!I13</f>
        <v>2011/12</v>
      </c>
      <c r="J22" s="53" t="str">
        <f>GlobalInputs!J13</f>
        <v>2012/13</v>
      </c>
      <c r="K22" s="53" t="str">
        <f>GlobalInputs!K13</f>
        <v>2013/14</v>
      </c>
    </row>
    <row r="23" spans="2:15" ht="14.1" customHeight="1" x14ac:dyDescent="0.25">
      <c r="C23" s="45" t="str">
        <f>ServiceDescription!C18</f>
        <v>Vacant Premise reconnect/disconnect</v>
      </c>
      <c r="F23" s="45" t="s">
        <v>40</v>
      </c>
      <c r="G23" s="59">
        <v>589408.13651079952</v>
      </c>
      <c r="H23" s="59">
        <v>699130.14124729799</v>
      </c>
      <c r="I23" s="59">
        <v>1632337.5904235167</v>
      </c>
      <c r="J23" s="59">
        <v>1512866.7337485566</v>
      </c>
      <c r="K23" s="59">
        <v>988128.55325688713</v>
      </c>
      <c r="N23" s="126" t="s">
        <v>120</v>
      </c>
      <c r="O23" s="45" t="s">
        <v>134</v>
      </c>
    </row>
    <row r="24" spans="2:15" ht="14.1" customHeight="1" x14ac:dyDescent="0.25">
      <c r="C24" s="45" t="str">
        <f>ServiceDescription!C20</f>
        <v>Vacant Premise r/d (site visit only)</v>
      </c>
      <c r="G24" s="59">
        <v>13730.643706989398</v>
      </c>
      <c r="H24" s="59">
        <v>17124.648127620945</v>
      </c>
      <c r="I24" s="59">
        <v>38376.492254029799</v>
      </c>
      <c r="J24" s="59">
        <v>40084.905534941608</v>
      </c>
      <c r="K24" s="59">
        <v>20483.753427900032</v>
      </c>
      <c r="N24" s="129"/>
      <c r="O24" s="45" t="s">
        <v>135</v>
      </c>
    </row>
    <row r="25" spans="2:15" ht="14.1" customHeight="1" x14ac:dyDescent="0.25">
      <c r="C25" s="45" t="str">
        <f>ServiceDescription!C22</f>
        <v>Move In/Move Out Read and Special Read</v>
      </c>
      <c r="G25" s="59">
        <v>268569.75</v>
      </c>
      <c r="H25" s="59">
        <v>352426.36</v>
      </c>
      <c r="I25" s="59">
        <v>1163898.55</v>
      </c>
      <c r="J25" s="59">
        <v>465821.04</v>
      </c>
      <c r="K25" s="59">
        <v>1345042.9280000001</v>
      </c>
      <c r="N25" s="129"/>
      <c r="O25" s="98">
        <v>30</v>
      </c>
    </row>
    <row r="26" spans="2:15" ht="14.1" customHeight="1" x14ac:dyDescent="0.25">
      <c r="E26" s="88"/>
      <c r="F26" s="45" t="s">
        <v>40</v>
      </c>
      <c r="G26" s="54">
        <f>SUM(G23:G25)</f>
        <v>871708.53021778888</v>
      </c>
      <c r="H26" s="54">
        <f>SUM(H23:H25)</f>
        <v>1068681.149374919</v>
      </c>
      <c r="I26" s="54">
        <f>SUM(I23:I25)</f>
        <v>2834612.6326775467</v>
      </c>
      <c r="J26" s="54">
        <f>SUM(J23:J25)</f>
        <v>2018772.6792834983</v>
      </c>
      <c r="K26" s="54">
        <f>SUM(K23:K25)</f>
        <v>2353655.2346847872</v>
      </c>
      <c r="N26" s="130"/>
    </row>
    <row r="27" spans="2:15" ht="14.1" customHeight="1" x14ac:dyDescent="0.25">
      <c r="E27" s="88"/>
    </row>
    <row r="28" spans="2:15" ht="14.1" customHeight="1" x14ac:dyDescent="0.25">
      <c r="B28" s="45" t="s">
        <v>42</v>
      </c>
      <c r="E28" s="88"/>
    </row>
    <row r="29" spans="2:15" ht="14.1" customHeight="1" x14ac:dyDescent="0.25">
      <c r="E29" s="88"/>
      <c r="G29" s="131" t="s">
        <v>114</v>
      </c>
      <c r="H29" s="131"/>
    </row>
    <row r="30" spans="2:15" ht="14.1" customHeight="1" x14ac:dyDescent="0.25">
      <c r="C30" s="52"/>
      <c r="D30" s="52"/>
      <c r="E30" s="89"/>
      <c r="F30" s="52"/>
      <c r="G30" s="125" t="s">
        <v>115</v>
      </c>
      <c r="H30" s="125"/>
    </row>
    <row r="31" spans="2:15" ht="14.1" customHeight="1" x14ac:dyDescent="0.25">
      <c r="C31" s="45" t="str">
        <f>C23</f>
        <v>Vacant Premise reconnect/disconnect</v>
      </c>
      <c r="F31" s="45" t="s">
        <v>44</v>
      </c>
      <c r="G31" s="59">
        <v>46601.768753247372</v>
      </c>
      <c r="N31" s="126" t="s">
        <v>150</v>
      </c>
      <c r="O31" s="45" t="s">
        <v>134</v>
      </c>
    </row>
    <row r="32" spans="2:15" ht="14.1" customHeight="1" x14ac:dyDescent="0.25">
      <c r="C32" s="45" t="str">
        <f>C24</f>
        <v>Vacant Premise r/d (site visit only)</v>
      </c>
      <c r="F32" s="45" t="s">
        <v>44</v>
      </c>
      <c r="G32" s="59">
        <v>2206.5756799256055</v>
      </c>
      <c r="N32" s="127"/>
      <c r="O32" s="45" t="s">
        <v>135</v>
      </c>
    </row>
    <row r="33" spans="2:15" ht="14.1" customHeight="1" x14ac:dyDescent="0.25">
      <c r="C33" s="45" t="str">
        <f>C25</f>
        <v>Move In/Move Out Read and Special Read</v>
      </c>
      <c r="F33" s="45" t="s">
        <v>44</v>
      </c>
      <c r="G33" s="59">
        <v>162927.79999999996</v>
      </c>
      <c r="L33" s="19"/>
      <c r="N33" s="128"/>
      <c r="O33" s="98">
        <v>30</v>
      </c>
    </row>
    <row r="34" spans="2:15" ht="14.1" customHeight="1" x14ac:dyDescent="0.25">
      <c r="L34" s="4"/>
    </row>
    <row r="35" spans="2:15" ht="14.1" customHeight="1" x14ac:dyDescent="0.25">
      <c r="B35" s="45" t="s">
        <v>43</v>
      </c>
      <c r="L35" s="4"/>
    </row>
    <row r="36" spans="2:15" ht="14.1" customHeight="1" x14ac:dyDescent="0.25">
      <c r="G36" s="90" t="s">
        <v>116</v>
      </c>
      <c r="I36" s="90" t="s">
        <v>117</v>
      </c>
      <c r="L36" s="4"/>
    </row>
    <row r="37" spans="2:15" ht="14.1" customHeight="1" x14ac:dyDescent="0.25">
      <c r="C37" s="52"/>
      <c r="D37" s="52"/>
      <c r="E37" s="52"/>
      <c r="F37" s="52"/>
      <c r="G37" s="53" t="s">
        <v>67</v>
      </c>
      <c r="H37" s="53"/>
      <c r="I37" s="53" t="s">
        <v>118</v>
      </c>
      <c r="J37" s="53"/>
      <c r="K37" s="58"/>
    </row>
    <row r="38" spans="2:15" ht="14.1" customHeight="1" x14ac:dyDescent="0.25">
      <c r="C38" s="45" t="str">
        <f>C31</f>
        <v>Vacant Premise reconnect/disconnect</v>
      </c>
      <c r="G38" s="57"/>
    </row>
    <row r="39" spans="2:15" ht="14.1" customHeight="1" x14ac:dyDescent="0.25">
      <c r="D39" s="45" t="str">
        <f>D7</f>
        <v>Per connection</v>
      </c>
      <c r="G39" s="91"/>
      <c r="I39" s="60">
        <v>0.92914726855478491</v>
      </c>
      <c r="N39" s="132" t="s">
        <v>151</v>
      </c>
    </row>
    <row r="40" spans="2:15" ht="14.25" customHeight="1" x14ac:dyDescent="0.25">
      <c r="C40" s="45" t="str">
        <f>C32</f>
        <v>Vacant Premise r/d (site visit only)</v>
      </c>
      <c r="G40" s="92"/>
      <c r="I40" s="55"/>
      <c r="N40" s="133"/>
    </row>
    <row r="41" spans="2:15" ht="12.75" x14ac:dyDescent="0.25">
      <c r="D41" s="45" t="str">
        <f>D9</f>
        <v>Per visit</v>
      </c>
      <c r="G41" s="91"/>
      <c r="I41" s="60">
        <v>0.7</v>
      </c>
      <c r="N41" s="133"/>
    </row>
    <row r="42" spans="2:15" ht="14.1" customHeight="1" x14ac:dyDescent="0.25">
      <c r="C42" s="45" t="str">
        <f>C33</f>
        <v>Move In/Move Out Read and Special Read</v>
      </c>
      <c r="G42" s="92"/>
      <c r="I42" s="55"/>
      <c r="N42" s="133"/>
    </row>
    <row r="43" spans="2:15" ht="14.1" customHeight="1" x14ac:dyDescent="0.25">
      <c r="D43" s="45" t="str">
        <f>D11</f>
        <v>Per reading</v>
      </c>
      <c r="G43" s="91"/>
      <c r="I43" s="60">
        <v>0.6166666666666667</v>
      </c>
      <c r="N43" s="134"/>
    </row>
    <row r="44" spans="2:15" ht="14.1" customHeight="1" x14ac:dyDescent="0.25">
      <c r="K44" s="57"/>
      <c r="L44" s="92"/>
    </row>
    <row r="45" spans="2:15" ht="14.1" customHeight="1" x14ac:dyDescent="0.25">
      <c r="B45" s="45" t="s">
        <v>41</v>
      </c>
    </row>
    <row r="46" spans="2:15" ht="14.1" customHeight="1" x14ac:dyDescent="0.25">
      <c r="C46" s="52"/>
      <c r="D46" s="52"/>
      <c r="E46" s="87" t="s">
        <v>111</v>
      </c>
      <c r="F46" s="52"/>
      <c r="G46" s="53" t="str">
        <f>GlobalInputs!G13</f>
        <v>2009/10</v>
      </c>
      <c r="H46" s="53" t="str">
        <f>GlobalInputs!H13</f>
        <v>2010/11</v>
      </c>
      <c r="I46" s="53" t="str">
        <f>GlobalInputs!I13</f>
        <v>2011/12</v>
      </c>
      <c r="J46" s="53" t="str">
        <f>GlobalInputs!J13</f>
        <v>2012/13</v>
      </c>
      <c r="K46" s="53" t="str">
        <f>GlobalInputs!K13</f>
        <v>2013/14</v>
      </c>
      <c r="N46" s="56"/>
    </row>
    <row r="47" spans="2:15" ht="14.1" customHeight="1" x14ac:dyDescent="0.25">
      <c r="C47" s="57" t="s">
        <v>82</v>
      </c>
      <c r="D47" s="57"/>
      <c r="E47" s="57"/>
      <c r="F47" s="57"/>
      <c r="G47" s="58"/>
      <c r="H47" s="58"/>
      <c r="I47" s="58"/>
      <c r="J47" s="58"/>
      <c r="K47" s="58"/>
      <c r="N47" s="126" t="s">
        <v>121</v>
      </c>
    </row>
    <row r="48" spans="2:15" ht="14.1" customHeight="1" x14ac:dyDescent="0.25">
      <c r="D48" s="45" t="str">
        <f>C23</f>
        <v>Vacant Premise reconnect/disconnect</v>
      </c>
      <c r="F48" s="45" t="s">
        <v>40</v>
      </c>
      <c r="G48" s="59">
        <v>6824214.5957969613</v>
      </c>
      <c r="H48" s="59">
        <v>7191858.6159582045</v>
      </c>
      <c r="I48" s="59">
        <v>6929066.0073986873</v>
      </c>
      <c r="J48" s="59">
        <v>6838239.8328315886</v>
      </c>
      <c r="K48" s="59">
        <v>3188980.3132887827</v>
      </c>
      <c r="N48" s="129"/>
      <c r="O48" s="45" t="s">
        <v>134</v>
      </c>
    </row>
    <row r="49" spans="3:15" ht="14.1" customHeight="1" x14ac:dyDescent="0.25">
      <c r="D49" s="45" t="str">
        <f>C24</f>
        <v>Vacant Premise r/d (site visit only)</v>
      </c>
      <c r="G49" s="59">
        <v>220571.04723255383</v>
      </c>
      <c r="H49" s="59">
        <v>370482.59933483647</v>
      </c>
      <c r="I49" s="59">
        <v>336318.66905222222</v>
      </c>
      <c r="J49" s="59">
        <v>356205.41824368073</v>
      </c>
      <c r="K49" s="59">
        <v>101530.16099932758</v>
      </c>
      <c r="N49" s="129"/>
      <c r="O49" s="45" t="s">
        <v>135</v>
      </c>
    </row>
    <row r="50" spans="3:15" ht="13.5" customHeight="1" x14ac:dyDescent="0.25">
      <c r="D50" s="45" t="str">
        <f>C25</f>
        <v>Move In/Move Out Read and Special Read</v>
      </c>
      <c r="G50" s="59">
        <v>2775145.9841994606</v>
      </c>
      <c r="H50" s="59">
        <v>3462120.8709634719</v>
      </c>
      <c r="I50" s="59">
        <v>4010350.0405232133</v>
      </c>
      <c r="J50" s="59">
        <v>5803461.7769906232</v>
      </c>
      <c r="K50" s="59">
        <v>8755235.9949597754</v>
      </c>
      <c r="N50" s="129"/>
      <c r="O50" s="45">
        <v>30</v>
      </c>
    </row>
    <row r="51" spans="3:15" ht="26.25" customHeight="1" x14ac:dyDescent="0.25">
      <c r="F51" s="45" t="s">
        <v>40</v>
      </c>
      <c r="G51" s="54">
        <f>SUM(G48:G50)</f>
        <v>9819931.6272289753</v>
      </c>
      <c r="H51" s="54">
        <f>SUM(H48:H50)</f>
        <v>11024462.086256512</v>
      </c>
      <c r="I51" s="54">
        <f>SUM(I48:I50)</f>
        <v>11275734.716974122</v>
      </c>
      <c r="J51" s="54">
        <f>SUM(J48:J50)</f>
        <v>12997907.028065894</v>
      </c>
      <c r="K51" s="54">
        <f>SUM(K48:K50)</f>
        <v>12045746.469247885</v>
      </c>
      <c r="N51" s="130"/>
    </row>
    <row r="53" spans="3:15" ht="14.1" customHeight="1" x14ac:dyDescent="0.25">
      <c r="C53" s="57" t="s">
        <v>83</v>
      </c>
      <c r="D53" s="57"/>
      <c r="E53" s="57"/>
      <c r="N53" s="126" t="s">
        <v>123</v>
      </c>
    </row>
    <row r="54" spans="3:15" ht="14.1" customHeight="1" x14ac:dyDescent="0.25">
      <c r="D54" s="45" t="str">
        <f>D48</f>
        <v>Vacant Premise reconnect/disconnect</v>
      </c>
      <c r="F54" s="45" t="s">
        <v>40</v>
      </c>
      <c r="G54" s="59">
        <v>4093549.6746546221</v>
      </c>
      <c r="H54" s="59">
        <v>3732584.6786791007</v>
      </c>
      <c r="I54" s="59">
        <v>3628624.0803837287</v>
      </c>
      <c r="J54" s="59">
        <v>3202986.77440457</v>
      </c>
      <c r="K54" s="59">
        <v>1715653.7971307724</v>
      </c>
      <c r="N54" s="129"/>
    </row>
    <row r="55" spans="3:15" ht="14.1" customHeight="1" x14ac:dyDescent="0.25">
      <c r="D55" s="45" t="str">
        <f>D49</f>
        <v>Vacant Premise r/d (site visit only)</v>
      </c>
      <c r="G55" s="59">
        <v>132310.98259910499</v>
      </c>
      <c r="H55" s="59">
        <v>126583.81179691316</v>
      </c>
      <c r="I55" s="59">
        <v>115591.00627681259</v>
      </c>
      <c r="J55" s="59">
        <v>113623.69242653667</v>
      </c>
      <c r="K55" s="59">
        <v>35515.514984438734</v>
      </c>
      <c r="N55" s="129"/>
    </row>
    <row r="56" spans="3:15" ht="14.1" customHeight="1" x14ac:dyDescent="0.25">
      <c r="D56" s="45" t="str">
        <f>D50</f>
        <v>Move In/Move Out Read and Special Read</v>
      </c>
      <c r="G56" s="59">
        <v>1664689.4351381529</v>
      </c>
      <c r="H56" s="59">
        <v>1796845.5734125488</v>
      </c>
      <c r="I56" s="59">
        <v>2100146.3562725578</v>
      </c>
      <c r="J56" s="59">
        <v>2718303.5067324177</v>
      </c>
      <c r="K56" s="59">
        <v>4710268.6137430891</v>
      </c>
      <c r="N56" s="129"/>
    </row>
    <row r="57" spans="3:15" ht="14.1" customHeight="1" x14ac:dyDescent="0.25">
      <c r="F57" s="45" t="s">
        <v>40</v>
      </c>
      <c r="G57" s="54">
        <f>SUM(G54:G56)</f>
        <v>5890550.0923918802</v>
      </c>
      <c r="H57" s="54">
        <f>SUM(H54:H56)</f>
        <v>5656014.0638885628</v>
      </c>
      <c r="I57" s="54">
        <f>SUM(I54:I56)</f>
        <v>5844361.4429330993</v>
      </c>
      <c r="J57" s="54">
        <f>SUM(J54:J56)</f>
        <v>6034913.973563524</v>
      </c>
      <c r="K57" s="54">
        <f>SUM(K54:K56)</f>
        <v>6461437.9258583002</v>
      </c>
      <c r="N57" s="130"/>
    </row>
  </sheetData>
  <mergeCells count="10">
    <mergeCell ref="G30:H30"/>
    <mergeCell ref="N31:N33"/>
    <mergeCell ref="N53:N57"/>
    <mergeCell ref="N47:N51"/>
    <mergeCell ref="N14:N15"/>
    <mergeCell ref="N16:N17"/>
    <mergeCell ref="N18:N19"/>
    <mergeCell ref="G29:H29"/>
    <mergeCell ref="N23:N26"/>
    <mergeCell ref="N39:N43"/>
  </mergeCells>
  <pageMargins left="0.70866141732283472" right="0.70866141732283472" top="0.74803149606299213" bottom="0.74803149606299213" header="0.31496062992125984" footer="0.31496062992125984"/>
  <pageSetup paperSize="8" scale="66" fitToHeight="0" orientation="portrait" r:id="rId1"/>
  <headerFooter>
    <oddFooter>&amp;C&amp;F&amp;R&amp;A</oddFooter>
  </headerFooter>
  <rowBreaks count="1" manualBreakCount="1">
    <brk id="155"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P97"/>
  <sheetViews>
    <sheetView zoomScale="90" zoomScaleNormal="90" zoomScalePageLayoutView="125" workbookViewId="0">
      <pane xSplit="5" ySplit="4" topLeftCell="F5" activePane="bottomRight" state="frozenSplit"/>
      <selection pane="topRight" activeCell="E1" sqref="E1"/>
      <selection pane="bottomLeft" activeCell="A5" sqref="A5"/>
      <selection pane="bottomRight" activeCell="C14" sqref="C14"/>
    </sheetView>
  </sheetViews>
  <sheetFormatPr defaultColWidth="9.140625" defaultRowHeight="14.1" customHeight="1" x14ac:dyDescent="0.25"/>
  <cols>
    <col min="1" max="3" width="2.140625" style="4" customWidth="1"/>
    <col min="4" max="4" width="1.85546875" style="4" customWidth="1"/>
    <col min="5" max="5" width="42.140625" style="4" customWidth="1"/>
    <col min="6" max="6" width="10.85546875" style="4" customWidth="1"/>
    <col min="7" max="8" width="12" style="4" customWidth="1"/>
    <col min="9" max="13" width="10.85546875" style="4" customWidth="1"/>
    <col min="14" max="14" width="2.42578125" style="4" customWidth="1"/>
    <col min="15" max="15" width="46.7109375" style="17" customWidth="1"/>
    <col min="16" max="16" width="4.85546875" style="4" customWidth="1"/>
    <col min="17" max="19" width="9.140625" style="4" customWidth="1"/>
    <col min="20" max="16384" width="9.140625" style="4"/>
  </cols>
  <sheetData>
    <row r="1" spans="1:16" ht="14.1" customHeight="1" x14ac:dyDescent="0.2">
      <c r="A1" s="12" t="s">
        <v>15</v>
      </c>
      <c r="B1" s="12"/>
      <c r="C1" s="12"/>
      <c r="D1" s="12"/>
      <c r="E1" s="12"/>
      <c r="F1" s="12"/>
      <c r="G1" s="12"/>
      <c r="H1" s="12"/>
      <c r="I1" s="12"/>
      <c r="J1" s="12"/>
      <c r="K1" s="12"/>
      <c r="L1" s="12"/>
      <c r="M1" s="12"/>
      <c r="N1" s="12"/>
      <c r="P1" s="12"/>
    </row>
    <row r="2" spans="1:16" ht="15.95" customHeight="1" x14ac:dyDescent="0.25">
      <c r="A2" s="14" t="s">
        <v>61</v>
      </c>
      <c r="B2" s="13"/>
      <c r="C2" s="13"/>
      <c r="D2" s="13"/>
      <c r="E2" s="13"/>
      <c r="F2" s="39" t="str">
        <f>IF(ROUND($E$5,6)=0,"ok","Problem - review CheckSheet")</f>
        <v>ok</v>
      </c>
      <c r="G2" s="13"/>
      <c r="H2" s="13"/>
      <c r="I2" s="13"/>
      <c r="J2" s="13"/>
      <c r="K2" s="13"/>
      <c r="L2" s="13"/>
      <c r="M2" s="13"/>
      <c r="N2" s="13"/>
      <c r="O2" s="18"/>
      <c r="P2" s="13"/>
    </row>
    <row r="3" spans="1:16" ht="14.1" customHeight="1" x14ac:dyDescent="0.25">
      <c r="A3" s="4" t="str">
        <f>GlobalInputs!A3</f>
        <v>MIMO Read fees</v>
      </c>
      <c r="O3" s="15" t="s">
        <v>38</v>
      </c>
    </row>
    <row r="5" spans="1:16" ht="14.1" customHeight="1" x14ac:dyDescent="0.25">
      <c r="B5" s="4" t="s">
        <v>45</v>
      </c>
    </row>
    <row r="6" spans="1:16" ht="14.1" customHeight="1" x14ac:dyDescent="0.25">
      <c r="C6" s="4" t="s">
        <v>46</v>
      </c>
    </row>
    <row r="7" spans="1:16" ht="14.1" customHeight="1" x14ac:dyDescent="0.25">
      <c r="D7" s="4" t="str">
        <f>ServiceHistory!C38</f>
        <v>Vacant Premise reconnect/disconnect</v>
      </c>
      <c r="O7" s="126"/>
    </row>
    <row r="8" spans="1:16" ht="14.1" customHeight="1" x14ac:dyDescent="0.25">
      <c r="E8" s="4" t="str">
        <f>ServiceHistory!D39</f>
        <v>Per connection</v>
      </c>
      <c r="G8" s="61" t="s">
        <v>148</v>
      </c>
      <c r="O8" s="129"/>
    </row>
    <row r="9" spans="1:16" ht="14.1" customHeight="1" x14ac:dyDescent="0.25">
      <c r="D9" s="4" t="str">
        <f>ServiceHistory!C40</f>
        <v>Vacant Premise r/d (site visit only)</v>
      </c>
      <c r="G9" s="5"/>
      <c r="O9" s="129"/>
    </row>
    <row r="10" spans="1:16" ht="14.1" customHeight="1" x14ac:dyDescent="0.25">
      <c r="E10" s="4" t="str">
        <f>ServiceHistory!D41</f>
        <v>Per visit</v>
      </c>
      <c r="G10" s="61" t="s">
        <v>148</v>
      </c>
      <c r="O10" s="129"/>
    </row>
    <row r="11" spans="1:16" ht="14.1" customHeight="1" x14ac:dyDescent="0.25">
      <c r="D11" s="4" t="str">
        <f>ServiceHistory!C42</f>
        <v>Move In/Move Out Read and Special Read</v>
      </c>
      <c r="G11" s="99"/>
      <c r="O11" s="129"/>
    </row>
    <row r="12" spans="1:16" ht="14.1" customHeight="1" x14ac:dyDescent="0.25">
      <c r="E12" s="4" t="str">
        <f>ServiceHistory!D43</f>
        <v>Per reading</v>
      </c>
      <c r="G12" s="61" t="s">
        <v>148</v>
      </c>
      <c r="O12" s="130"/>
    </row>
    <row r="14" spans="1:16" ht="14.1" customHeight="1" x14ac:dyDescent="0.25">
      <c r="C14" s="4" t="s">
        <v>47</v>
      </c>
      <c r="G14" s="11" t="s">
        <v>68</v>
      </c>
      <c r="H14" s="11" t="s">
        <v>48</v>
      </c>
      <c r="I14" s="11" t="s">
        <v>69</v>
      </c>
    </row>
    <row r="15" spans="1:16" ht="14.1" customHeight="1" x14ac:dyDescent="0.25">
      <c r="D15" s="6"/>
      <c r="E15" s="6"/>
      <c r="F15" s="6"/>
      <c r="G15" s="7" t="s">
        <v>67</v>
      </c>
      <c r="H15" s="7" t="s">
        <v>49</v>
      </c>
      <c r="I15" s="7" t="s">
        <v>70</v>
      </c>
    </row>
    <row r="16" spans="1:16" ht="14.1" customHeight="1" x14ac:dyDescent="0.25">
      <c r="D16" s="4" t="str">
        <f>D7</f>
        <v>Vacant Premise reconnect/disconnect</v>
      </c>
      <c r="O16" s="132" t="s">
        <v>152</v>
      </c>
    </row>
    <row r="17" spans="3:16" ht="14.1" customHeight="1" x14ac:dyDescent="0.25">
      <c r="E17" s="4" t="str">
        <f>E8</f>
        <v>Per connection</v>
      </c>
      <c r="G17" s="20">
        <f>ServiceHistory!G39</f>
        <v>0</v>
      </c>
      <c r="H17" s="16">
        <f>ServiceHistory!I39</f>
        <v>0.92914726855478491</v>
      </c>
      <c r="I17" s="62">
        <f>H17</f>
        <v>0.92914726855478491</v>
      </c>
      <c r="O17" s="133"/>
    </row>
    <row r="18" spans="3:16" ht="14.1" customHeight="1" x14ac:dyDescent="0.25">
      <c r="D18" s="4" t="str">
        <f>D9</f>
        <v>Vacant Premise r/d (site visit only)</v>
      </c>
      <c r="O18" s="133"/>
    </row>
    <row r="19" spans="3:16" ht="14.1" customHeight="1" x14ac:dyDescent="0.25">
      <c r="E19" s="4" t="str">
        <f>E10</f>
        <v>Per visit</v>
      </c>
      <c r="G19" s="20">
        <f>ServiceHistory!G41</f>
        <v>0</v>
      </c>
      <c r="H19" s="16">
        <f>ServiceHistory!I41</f>
        <v>0.7</v>
      </c>
      <c r="I19" s="62">
        <f t="shared" ref="I19" si="0">H19</f>
        <v>0.7</v>
      </c>
      <c r="O19" s="133"/>
    </row>
    <row r="20" spans="3:16" ht="14.1" customHeight="1" x14ac:dyDescent="0.25">
      <c r="D20" s="4" t="str">
        <f>D11</f>
        <v>Move In/Move Out Read and Special Read</v>
      </c>
      <c r="O20" s="133"/>
    </row>
    <row r="21" spans="3:16" ht="14.1" customHeight="1" x14ac:dyDescent="0.25">
      <c r="E21" s="4" t="str">
        <f>E12</f>
        <v>Per reading</v>
      </c>
      <c r="G21" s="20">
        <f>ServiceHistory!G43</f>
        <v>0</v>
      </c>
      <c r="H21" s="16">
        <f>ServiceHistory!I43</f>
        <v>0.6166666666666667</v>
      </c>
      <c r="I21" s="62">
        <f t="shared" ref="I21" si="1">H21</f>
        <v>0.6166666666666667</v>
      </c>
      <c r="O21" s="134"/>
    </row>
    <row r="23" spans="3:16" ht="14.1" customHeight="1" x14ac:dyDescent="0.25">
      <c r="C23" s="4" t="s">
        <v>50</v>
      </c>
      <c r="G23" s="11" t="s">
        <v>48</v>
      </c>
      <c r="H23" s="11" t="s">
        <v>122</v>
      </c>
    </row>
    <row r="24" spans="3:16" ht="14.1" customHeight="1" x14ac:dyDescent="0.25">
      <c r="D24" s="6"/>
      <c r="E24" s="6"/>
      <c r="F24" s="6"/>
      <c r="G24" s="7" t="s">
        <v>49</v>
      </c>
      <c r="H24" s="7" t="s">
        <v>70</v>
      </c>
    </row>
    <row r="26" spans="3:16" ht="14.1" customHeight="1" x14ac:dyDescent="0.25">
      <c r="C26" s="4" t="s">
        <v>73</v>
      </c>
      <c r="K26" s="22"/>
    </row>
    <row r="27" spans="3:16" ht="14.1" customHeight="1" x14ac:dyDescent="0.25">
      <c r="D27" s="6"/>
      <c r="E27" s="6"/>
      <c r="F27" s="6"/>
      <c r="G27" s="7" t="s">
        <v>52</v>
      </c>
      <c r="H27" s="6" t="s">
        <v>0</v>
      </c>
      <c r="I27" s="6"/>
      <c r="J27" s="6"/>
    </row>
    <row r="28" spans="3:16" ht="14.1" customHeight="1" x14ac:dyDescent="0.25">
      <c r="D28" s="4" t="str">
        <f>D7</f>
        <v>Vacant Premise reconnect/disconnect</v>
      </c>
      <c r="O28" s="126"/>
      <c r="P28" s="4" t="s">
        <v>134</v>
      </c>
    </row>
    <row r="29" spans="3:16" ht="14.1" customHeight="1" x14ac:dyDescent="0.25">
      <c r="E29" s="4" t="str">
        <f>E8</f>
        <v>Per connection</v>
      </c>
      <c r="G29" s="63" t="s">
        <v>36</v>
      </c>
      <c r="H29" s="4" t="str">
        <f>VLOOKUP(G29,GlobalInputs!$C$19:$G$28,3,FALSE)</f>
        <v>Field Worker</v>
      </c>
      <c r="O29" s="129"/>
    </row>
    <row r="30" spans="3:16" ht="14.1" customHeight="1" x14ac:dyDescent="0.25">
      <c r="D30" s="4" t="str">
        <f>D9</f>
        <v>Vacant Premise r/d (site visit only)</v>
      </c>
      <c r="G30" s="11"/>
      <c r="O30" s="129"/>
      <c r="P30" s="4" t="s">
        <v>135</v>
      </c>
    </row>
    <row r="31" spans="3:16" ht="14.1" customHeight="1" x14ac:dyDescent="0.25">
      <c r="E31" s="4" t="str">
        <f>E10</f>
        <v>Per visit</v>
      </c>
      <c r="G31" s="63" t="s">
        <v>36</v>
      </c>
      <c r="H31" s="4" t="str">
        <f>VLOOKUP(G31,GlobalInputs!$C$19:$G$28,3,FALSE)</f>
        <v>Field Worker</v>
      </c>
      <c r="O31" s="129"/>
    </row>
    <row r="32" spans="3:16" ht="14.1" customHeight="1" x14ac:dyDescent="0.25">
      <c r="D32" s="4" t="str">
        <f>D11</f>
        <v>Move In/Move Out Read and Special Read</v>
      </c>
      <c r="G32" s="11"/>
      <c r="O32" s="129"/>
      <c r="P32" s="5">
        <v>30</v>
      </c>
    </row>
    <row r="33" spans="3:16" ht="14.1" customHeight="1" x14ac:dyDescent="0.25">
      <c r="E33" s="4" t="str">
        <f>E12</f>
        <v>Per reading</v>
      </c>
      <c r="G33" s="63" t="s">
        <v>36</v>
      </c>
      <c r="H33" s="4" t="str">
        <f>VLOOKUP(G33,GlobalInputs!$C$19:$G$28,3,FALSE)</f>
        <v>Field Worker</v>
      </c>
      <c r="O33" s="130"/>
    </row>
    <row r="35" spans="3:16" ht="14.1" customHeight="1" x14ac:dyDescent="0.25">
      <c r="C35" s="4" t="s">
        <v>102</v>
      </c>
    </row>
    <row r="36" spans="3:16" ht="14.1" customHeight="1" x14ac:dyDescent="0.25">
      <c r="G36" s="86" t="s">
        <v>94</v>
      </c>
      <c r="H36" s="86" t="s">
        <v>95</v>
      </c>
      <c r="I36" s="4" t="s">
        <v>139</v>
      </c>
      <c r="J36" s="86" t="s">
        <v>97</v>
      </c>
    </row>
    <row r="37" spans="3:16" ht="14.1" customHeight="1" x14ac:dyDescent="0.25">
      <c r="D37" s="6"/>
      <c r="E37" s="84" t="s">
        <v>98</v>
      </c>
      <c r="F37" s="6"/>
      <c r="G37" s="93" t="s">
        <v>82</v>
      </c>
      <c r="H37" s="93" t="s">
        <v>83</v>
      </c>
      <c r="I37" s="6"/>
      <c r="J37" s="85" t="s">
        <v>101</v>
      </c>
    </row>
    <row r="38" spans="3:16" ht="14.1" customHeight="1" x14ac:dyDescent="0.25">
      <c r="D38" s="4" t="str">
        <f>D28</f>
        <v>Vacant Premise reconnect/disconnect</v>
      </c>
    </row>
    <row r="39" spans="3:16" ht="14.1" customHeight="1" x14ac:dyDescent="0.25">
      <c r="E39" s="4" t="str">
        <f>E29</f>
        <v>Per connection</v>
      </c>
      <c r="F39" s="4" t="s">
        <v>29</v>
      </c>
      <c r="G39" s="20">
        <f>VLOOKUP($G29,GlobalInputs!$C$19:$K$28,5,FALSE)+G68</f>
        <v>87.804315043728153</v>
      </c>
      <c r="H39" s="20">
        <f>VLOOKUP($G29,GlobalInputs!$C$19:$K$28,6,FALSE)+H68</f>
        <v>31.913497300592802</v>
      </c>
      <c r="I39" s="20">
        <f>SUM(G39:H39)*0.0221</f>
        <v>2.6457636528094932</v>
      </c>
      <c r="J39" s="20">
        <f>VLOOKUP($G29,GlobalInputs!$C$19:$K$28,8,FALSE)+J68</f>
        <v>122.34817590985988</v>
      </c>
    </row>
    <row r="40" spans="3:16" ht="14.1" customHeight="1" x14ac:dyDescent="0.25">
      <c r="D40" s="4" t="str">
        <f>D30</f>
        <v>Vacant Premise r/d (site visit only)</v>
      </c>
      <c r="H40" s="20"/>
    </row>
    <row r="41" spans="3:16" ht="14.1" customHeight="1" x14ac:dyDescent="0.25">
      <c r="E41" s="4" t="str">
        <f>E31</f>
        <v>Per visit</v>
      </c>
      <c r="G41" s="20">
        <f>VLOOKUP($G31,GlobalInputs!$C$19:$K$28,5,FALSE)</f>
        <v>87.320000000000007</v>
      </c>
      <c r="H41" s="20">
        <f>VLOOKUP($G31,GlobalInputs!$C$19:$K$28,6,FALSE)</f>
        <v>31.711683221871283</v>
      </c>
      <c r="I41" s="20">
        <f>SUM(G41:H41)*0.0221</f>
        <v>2.6306001992033559</v>
      </c>
      <c r="J41" s="20">
        <f>VLOOKUP($G31,GlobalInputs!$C$19:$K$28,8,FALSE)</f>
        <v>121.6620467874102</v>
      </c>
    </row>
    <row r="42" spans="3:16" ht="14.1" customHeight="1" x14ac:dyDescent="0.25">
      <c r="D42" s="4" t="str">
        <f>D32</f>
        <v>Move In/Move Out Read and Special Read</v>
      </c>
      <c r="H42" s="20"/>
    </row>
    <row r="43" spans="3:16" ht="14.1" customHeight="1" x14ac:dyDescent="0.25">
      <c r="E43" s="4" t="str">
        <f>E33</f>
        <v>Per reading</v>
      </c>
      <c r="G43" s="20">
        <f>VLOOKUP($G33,GlobalInputs!$C$19:$K$28,5,FALSE)</f>
        <v>87.320000000000007</v>
      </c>
      <c r="H43" s="20">
        <f>VLOOKUP($G33,GlobalInputs!$C$19:$K$28,6,FALSE)</f>
        <v>31.711683221871283</v>
      </c>
      <c r="I43" s="20">
        <f>SUM(G43:H43)*0.0221</f>
        <v>2.6306001992033559</v>
      </c>
      <c r="J43" s="20">
        <f>VLOOKUP($G33,GlobalInputs!$C$19:$K$28,8,FALSE)</f>
        <v>121.6620467874102</v>
      </c>
    </row>
    <row r="44" spans="3:16" ht="14.1" customHeight="1" x14ac:dyDescent="0.25">
      <c r="H44" s="20"/>
    </row>
    <row r="46" spans="3:16" ht="14.1" customHeight="1" x14ac:dyDescent="0.25">
      <c r="C46" s="4" t="s">
        <v>51</v>
      </c>
      <c r="G46" s="11" t="s">
        <v>48</v>
      </c>
    </row>
    <row r="47" spans="3:16" ht="14.1" customHeight="1" x14ac:dyDescent="0.25">
      <c r="D47" s="6"/>
      <c r="E47" s="6"/>
      <c r="F47" s="6"/>
      <c r="G47" s="7" t="s">
        <v>49</v>
      </c>
      <c r="H47" s="7" t="str">
        <f>GlobalInputs!G14</f>
        <v>2014/15</v>
      </c>
      <c r="I47" s="7" t="str">
        <f>GlobalInputs!H14</f>
        <v>2015/16</v>
      </c>
      <c r="J47" s="7" t="str">
        <f>GlobalInputs!I14</f>
        <v>2016/17</v>
      </c>
      <c r="K47" s="7" t="str">
        <f>GlobalInputs!J14</f>
        <v>2017/18</v>
      </c>
      <c r="L47" s="7" t="str">
        <f>GlobalInputs!K14</f>
        <v>2018/19</v>
      </c>
    </row>
    <row r="48" spans="3:16" ht="14.1" customHeight="1" x14ac:dyDescent="0.25">
      <c r="D48" s="4" t="str">
        <f>D28</f>
        <v>Vacant Premise reconnect/disconnect</v>
      </c>
      <c r="O48" s="132" t="s">
        <v>153</v>
      </c>
      <c r="P48" s="4" t="s">
        <v>134</v>
      </c>
    </row>
    <row r="49" spans="2:16" ht="14.1" customHeight="1" x14ac:dyDescent="0.25">
      <c r="E49" s="4" t="str">
        <f>E29</f>
        <v>Per connection</v>
      </c>
      <c r="G49" s="21">
        <f>ServiceHistory!G$31</f>
        <v>46601.768753247372</v>
      </c>
      <c r="H49" s="59">
        <v>16903.919907434982</v>
      </c>
      <c r="I49" s="59">
        <v>16903.919907434982</v>
      </c>
      <c r="J49" s="59">
        <v>16903.919907434982</v>
      </c>
      <c r="K49" s="59">
        <v>16903.919907434982</v>
      </c>
      <c r="L49" s="59">
        <v>16903.919907434982</v>
      </c>
      <c r="O49" s="133"/>
    </row>
    <row r="50" spans="2:16" ht="14.1" customHeight="1" x14ac:dyDescent="0.25">
      <c r="D50" s="4" t="str">
        <f>D30</f>
        <v>Vacant Premise r/d (site visit only)</v>
      </c>
      <c r="G50" s="21"/>
      <c r="H50" s="21"/>
      <c r="I50" s="21"/>
      <c r="J50" s="21"/>
      <c r="K50" s="21"/>
      <c r="L50" s="21"/>
      <c r="O50" s="133"/>
      <c r="P50" s="4" t="s">
        <v>135</v>
      </c>
    </row>
    <row r="51" spans="2:16" ht="14.1" customHeight="1" x14ac:dyDescent="0.25">
      <c r="E51" s="4" t="str">
        <f>E31</f>
        <v>Per visit</v>
      </c>
      <c r="G51" s="21">
        <f>ServiceHistory!G$32</f>
        <v>2206.5756799256055</v>
      </c>
      <c r="H51" s="59">
        <v>1833.8402567892385</v>
      </c>
      <c r="I51" s="59">
        <v>1833.8402567892385</v>
      </c>
      <c r="J51" s="59">
        <v>1833.8402567892385</v>
      </c>
      <c r="K51" s="59">
        <v>1833.8402567892385</v>
      </c>
      <c r="L51" s="59">
        <v>1833.8402567892385</v>
      </c>
      <c r="O51" s="133"/>
    </row>
    <row r="52" spans="2:16" ht="14.1" customHeight="1" x14ac:dyDescent="0.25">
      <c r="D52" s="4" t="str">
        <f>D32</f>
        <v>Move In/Move Out Read and Special Read</v>
      </c>
      <c r="G52" s="21"/>
      <c r="H52" s="21"/>
      <c r="I52" s="21"/>
      <c r="J52" s="21"/>
      <c r="K52" s="21"/>
      <c r="L52" s="21"/>
      <c r="O52" s="133"/>
      <c r="P52" s="4">
        <v>30</v>
      </c>
    </row>
    <row r="53" spans="2:16" ht="14.1" customHeight="1" x14ac:dyDescent="0.25">
      <c r="E53" s="4" t="str">
        <f>E33</f>
        <v>Per reading</v>
      </c>
      <c r="G53" s="21">
        <f>ServiceHistory!G$33</f>
        <v>162927.79999999996</v>
      </c>
      <c r="H53" s="59">
        <v>175663.19999999998</v>
      </c>
      <c r="I53" s="59">
        <v>175663.19999999998</v>
      </c>
      <c r="J53" s="59">
        <v>175663.19999999998</v>
      </c>
      <c r="K53" s="59">
        <v>175663.19999999998</v>
      </c>
      <c r="L53" s="59">
        <v>175663.19999999998</v>
      </c>
      <c r="O53" s="134"/>
    </row>
    <row r="55" spans="2:16" ht="14.1" customHeight="1" x14ac:dyDescent="0.25">
      <c r="B55" s="45" t="s">
        <v>126</v>
      </c>
      <c r="C55" s="45"/>
      <c r="D55" s="45"/>
      <c r="E55" s="45"/>
      <c r="F55" s="45"/>
      <c r="G55" s="95" t="s">
        <v>117</v>
      </c>
      <c r="H55" s="45"/>
      <c r="I55" s="45"/>
      <c r="J55" s="45"/>
      <c r="K55" s="45"/>
      <c r="L55" s="45"/>
      <c r="M55" s="45"/>
      <c r="N55" s="45"/>
      <c r="O55" s="45"/>
    </row>
    <row r="56" spans="2:16" ht="14.1" customHeight="1" x14ac:dyDescent="0.25">
      <c r="B56" s="45"/>
      <c r="C56" s="45" t="str">
        <f>D48</f>
        <v>Vacant Premise reconnect/disconnect</v>
      </c>
      <c r="D56" s="45"/>
      <c r="E56" s="45"/>
      <c r="F56" s="45"/>
      <c r="G56" s="95"/>
      <c r="H56" s="45"/>
      <c r="I56" s="45"/>
      <c r="J56" s="45"/>
      <c r="K56" s="45"/>
      <c r="L56" s="45"/>
      <c r="M56" s="45"/>
      <c r="N56" s="45"/>
      <c r="O56" s="132" t="s">
        <v>154</v>
      </c>
      <c r="P56" s="45" t="s">
        <v>134</v>
      </c>
    </row>
    <row r="57" spans="2:16" ht="14.1" customHeight="1" x14ac:dyDescent="0.25">
      <c r="B57" s="45"/>
      <c r="C57" s="45"/>
      <c r="D57" s="45" t="s">
        <v>125</v>
      </c>
      <c r="E57" s="45"/>
      <c r="F57" s="45"/>
      <c r="G57" s="42">
        <v>1</v>
      </c>
      <c r="H57" s="45"/>
      <c r="I57" s="45"/>
      <c r="J57" s="45"/>
      <c r="K57" s="45"/>
      <c r="L57" s="45"/>
      <c r="M57" s="45"/>
      <c r="N57" s="45"/>
      <c r="O57" s="133"/>
      <c r="P57" s="45"/>
    </row>
    <row r="58" spans="2:16" ht="14.1" customHeight="1" x14ac:dyDescent="0.25">
      <c r="B58" s="45"/>
      <c r="C58" s="45" t="str">
        <f>D50</f>
        <v>Vacant Premise r/d (site visit only)</v>
      </c>
      <c r="D58" s="45"/>
      <c r="E58" s="45"/>
      <c r="F58" s="45"/>
      <c r="G58" s="95"/>
      <c r="H58" s="45"/>
      <c r="I58" s="45"/>
      <c r="J58" s="45"/>
      <c r="K58" s="45"/>
      <c r="L58" s="45"/>
      <c r="M58" s="45"/>
      <c r="N58" s="45"/>
      <c r="O58" s="133"/>
      <c r="P58" s="45" t="s">
        <v>135</v>
      </c>
    </row>
    <row r="59" spans="2:16" ht="14.1" customHeight="1" x14ac:dyDescent="0.25">
      <c r="B59" s="45"/>
      <c r="C59" s="45"/>
      <c r="D59" s="45" t="s">
        <v>125</v>
      </c>
      <c r="E59" s="45"/>
      <c r="F59" s="45"/>
      <c r="G59" s="42">
        <v>1</v>
      </c>
      <c r="H59" s="45"/>
      <c r="I59" s="45"/>
      <c r="J59" s="45"/>
      <c r="K59" s="45"/>
      <c r="L59" s="45"/>
      <c r="M59" s="45"/>
      <c r="N59" s="45"/>
      <c r="O59" s="133"/>
      <c r="P59" s="45"/>
    </row>
    <row r="60" spans="2:16" ht="14.1" customHeight="1" x14ac:dyDescent="0.25">
      <c r="B60" s="45"/>
      <c r="C60" s="45" t="str">
        <f>D52</f>
        <v>Move In/Move Out Read and Special Read</v>
      </c>
      <c r="D60" s="45"/>
      <c r="E60" s="45"/>
      <c r="F60" s="45"/>
      <c r="G60" s="95"/>
      <c r="H60" s="45"/>
      <c r="I60" s="45"/>
      <c r="J60" s="45"/>
      <c r="K60" s="45"/>
      <c r="L60" s="45"/>
      <c r="M60" s="45"/>
      <c r="N60" s="45"/>
      <c r="O60" s="133"/>
      <c r="P60" s="45">
        <v>30</v>
      </c>
    </row>
    <row r="61" spans="2:16" ht="14.1" customHeight="1" x14ac:dyDescent="0.25">
      <c r="B61" s="45"/>
      <c r="C61" s="45"/>
      <c r="D61" s="45" t="s">
        <v>125</v>
      </c>
      <c r="E61" s="45"/>
      <c r="F61" s="45"/>
      <c r="G61" s="42">
        <v>1</v>
      </c>
      <c r="H61" s="45"/>
      <c r="I61" s="45"/>
      <c r="J61" s="45"/>
      <c r="K61" s="45"/>
      <c r="L61" s="45"/>
      <c r="M61" s="45"/>
      <c r="N61" s="45"/>
      <c r="O61" s="134"/>
      <c r="P61" s="45"/>
    </row>
    <row r="62" spans="2:16" ht="14.1" customHeight="1" x14ac:dyDescent="0.25">
      <c r="O62" s="4"/>
    </row>
    <row r="63" spans="2:16" ht="14.1" customHeight="1" x14ac:dyDescent="0.25">
      <c r="O63" s="4"/>
    </row>
    <row r="64" spans="2:16" ht="14.1" customHeight="1" x14ac:dyDescent="0.25">
      <c r="B64" s="8"/>
      <c r="C64" s="8"/>
      <c r="D64" s="8"/>
      <c r="E64" s="8"/>
      <c r="F64" s="8"/>
      <c r="G64" s="8"/>
      <c r="H64" s="8"/>
      <c r="I64" s="8"/>
      <c r="J64" s="8"/>
      <c r="K64" s="8"/>
      <c r="L64" s="8"/>
      <c r="O64" s="4"/>
    </row>
    <row r="65" spans="2:15" ht="14.1" customHeight="1" x14ac:dyDescent="0.25">
      <c r="B65" s="4" t="s">
        <v>136</v>
      </c>
      <c r="F65" s="4" t="s">
        <v>137</v>
      </c>
      <c r="H65" s="4" t="s">
        <v>138</v>
      </c>
      <c r="I65" s="4" t="s">
        <v>139</v>
      </c>
      <c r="J65" s="4" t="s">
        <v>140</v>
      </c>
      <c r="M65" s="105"/>
      <c r="O65" s="106"/>
    </row>
    <row r="66" spans="2:15" ht="14.1" customHeight="1" x14ac:dyDescent="0.25">
      <c r="C66" s="4" t="str">
        <f>ServiceHistory!C38</f>
        <v>Vacant Premise reconnect/disconnect</v>
      </c>
      <c r="H66" s="107">
        <f>[1]Inputs!$G47</f>
        <v>0.16954291842552457</v>
      </c>
      <c r="I66" s="107">
        <f>[1]Inputs!$G$52</f>
        <v>2.2080000000000002E-2</v>
      </c>
      <c r="N66" s="105"/>
      <c r="O66" s="126"/>
    </row>
    <row r="67" spans="2:15" ht="14.1" customHeight="1" x14ac:dyDescent="0.25">
      <c r="D67" s="4" t="str">
        <f>ServiceHistory!D39</f>
        <v>Per connection</v>
      </c>
      <c r="G67" s="108"/>
      <c r="H67" s="107">
        <f>[1]Inputs!$G48</f>
        <v>0.19360659196346147</v>
      </c>
      <c r="N67" s="109"/>
      <c r="O67" s="135"/>
    </row>
    <row r="68" spans="2:15" ht="14.1" customHeight="1" x14ac:dyDescent="0.25">
      <c r="E68" s="4" t="s">
        <v>141</v>
      </c>
      <c r="F68" s="110">
        <v>0.45</v>
      </c>
      <c r="G68" s="111">
        <f>F68/ServiceHistory!I39</f>
        <v>0.4843150437281481</v>
      </c>
      <c r="H68" s="112">
        <f>G68*0.1725+G68*0.2442</f>
        <v>0.2018140787215193</v>
      </c>
      <c r="I68" s="112">
        <f>ROUND(H68*$I$66,2)</f>
        <v>0</v>
      </c>
      <c r="J68" s="112">
        <f>SUM(G68:I68)</f>
        <v>0.68612912244966739</v>
      </c>
      <c r="N68" s="109"/>
      <c r="O68" s="136"/>
    </row>
    <row r="69" spans="2:15" ht="14.1" customHeight="1" x14ac:dyDescent="0.25">
      <c r="C69" s="4" t="str">
        <f>ServiceHistory!C40</f>
        <v>Vacant Premise r/d (site visit only)</v>
      </c>
      <c r="G69" s="108"/>
      <c r="H69" s="112"/>
      <c r="I69" s="112"/>
      <c r="J69" s="112"/>
      <c r="N69" s="105"/>
      <c r="O69" s="4"/>
    </row>
    <row r="70" spans="2:15" ht="14.1" customHeight="1" x14ac:dyDescent="0.25">
      <c r="D70" s="4" t="str">
        <f>ServiceHistory!D41</f>
        <v>Per visit</v>
      </c>
      <c r="G70" s="108"/>
      <c r="H70" s="112"/>
      <c r="I70" s="112"/>
      <c r="J70" s="112"/>
      <c r="M70" s="109"/>
      <c r="O70" s="4"/>
    </row>
    <row r="71" spans="2:15" ht="14.1" customHeight="1" x14ac:dyDescent="0.25">
      <c r="C71" s="4" t="str">
        <f>ServiceHistory!C42</f>
        <v>Move In/Move Out Read and Special Read</v>
      </c>
      <c r="N71" s="44"/>
      <c r="O71" s="4"/>
    </row>
    <row r="72" spans="2:15" ht="14.1" customHeight="1" x14ac:dyDescent="0.25">
      <c r="D72" s="4" t="str">
        <f>ServiceHistory!D43</f>
        <v>Per reading</v>
      </c>
      <c r="N72" s="44"/>
      <c r="O72" s="4"/>
    </row>
    <row r="73" spans="2:15" ht="14.1" customHeight="1" x14ac:dyDescent="0.25">
      <c r="O73" s="4"/>
    </row>
    <row r="74" spans="2:15" ht="14.1" customHeight="1" x14ac:dyDescent="0.25">
      <c r="O74" s="4"/>
    </row>
    <row r="75" spans="2:15" ht="14.1" customHeight="1" x14ac:dyDescent="0.25">
      <c r="O75" s="4"/>
    </row>
    <row r="76" spans="2:15" ht="14.1" customHeight="1" x14ac:dyDescent="0.25">
      <c r="O76" s="4"/>
    </row>
    <row r="77" spans="2:15" ht="14.1" customHeight="1" x14ac:dyDescent="0.25">
      <c r="O77" s="4"/>
    </row>
    <row r="78" spans="2:15" ht="14.1" customHeight="1" x14ac:dyDescent="0.25">
      <c r="O78" s="4"/>
    </row>
    <row r="79" spans="2:15" ht="14.1" customHeight="1" x14ac:dyDescent="0.25">
      <c r="O79" s="4"/>
    </row>
    <row r="80" spans="2:15" ht="14.1" customHeight="1" x14ac:dyDescent="0.25">
      <c r="O80" s="4"/>
    </row>
    <row r="81" spans="15:15" ht="14.1" customHeight="1" x14ac:dyDescent="0.25">
      <c r="O81" s="4"/>
    </row>
    <row r="82" spans="15:15" ht="14.1" customHeight="1" x14ac:dyDescent="0.25">
      <c r="O82" s="4"/>
    </row>
    <row r="83" spans="15:15" ht="14.1" customHeight="1" x14ac:dyDescent="0.25">
      <c r="O83" s="4"/>
    </row>
    <row r="84" spans="15:15" ht="14.1" customHeight="1" x14ac:dyDescent="0.25">
      <c r="O84" s="4"/>
    </row>
    <row r="85" spans="15:15" ht="14.1" customHeight="1" x14ac:dyDescent="0.25">
      <c r="O85" s="4"/>
    </row>
    <row r="86" spans="15:15" ht="14.1" customHeight="1" x14ac:dyDescent="0.25">
      <c r="O86" s="4"/>
    </row>
    <row r="87" spans="15:15" ht="14.1" customHeight="1" x14ac:dyDescent="0.25">
      <c r="O87" s="4"/>
    </row>
    <row r="88" spans="15:15" ht="14.1" customHeight="1" x14ac:dyDescent="0.25">
      <c r="O88" s="4"/>
    </row>
    <row r="89" spans="15:15" ht="14.1" customHeight="1" x14ac:dyDescent="0.25">
      <c r="O89" s="4"/>
    </row>
    <row r="90" spans="15:15" ht="14.1" customHeight="1" x14ac:dyDescent="0.25">
      <c r="O90" s="4"/>
    </row>
    <row r="91" spans="15:15" ht="14.1" customHeight="1" x14ac:dyDescent="0.25">
      <c r="O91" s="4"/>
    </row>
    <row r="92" spans="15:15" ht="14.1" customHeight="1" x14ac:dyDescent="0.25">
      <c r="O92" s="4"/>
    </row>
    <row r="93" spans="15:15" ht="14.1" customHeight="1" x14ac:dyDescent="0.25">
      <c r="O93" s="4"/>
    </row>
    <row r="94" spans="15:15" ht="14.1" customHeight="1" x14ac:dyDescent="0.25">
      <c r="O94" s="4"/>
    </row>
    <row r="95" spans="15:15" ht="14.1" customHeight="1" x14ac:dyDescent="0.25">
      <c r="O95" s="4"/>
    </row>
    <row r="96" spans="15:15" ht="14.1" customHeight="1" x14ac:dyDescent="0.25">
      <c r="O96" s="4"/>
    </row>
    <row r="97" spans="15:15" ht="14.1" customHeight="1" x14ac:dyDescent="0.25">
      <c r="O97" s="4"/>
    </row>
  </sheetData>
  <mergeCells count="6">
    <mergeCell ref="O66:O68"/>
    <mergeCell ref="O7:O12"/>
    <mergeCell ref="O28:O33"/>
    <mergeCell ref="O16:O21"/>
    <mergeCell ref="O48:O53"/>
    <mergeCell ref="O56:O61"/>
  </mergeCells>
  <pageMargins left="0.39370078740157483" right="0.39370078740157483" top="0.39370078740157483" bottom="0.39370078740157483" header="0.19685039370078741" footer="0.19685039370078741"/>
  <pageSetup paperSize="9" scale="45" fitToHeight="0" orientation="landscape"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E3"/>
  <sheetViews>
    <sheetView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39997558519241921"/>
    <pageSetUpPr fitToPage="1"/>
  </sheetPr>
  <dimension ref="A1:AT12"/>
  <sheetViews>
    <sheetView zoomScaleNormal="100" zoomScalePageLayoutView="125" workbookViewId="0">
      <pane xSplit="5" ySplit="6" topLeftCell="H7" activePane="bottomRight" state="frozenSplit"/>
      <selection pane="topRight" activeCell="E1" sqref="E1"/>
      <selection pane="bottomLeft" activeCell="A7" sqref="A7"/>
      <selection pane="bottomRight" activeCell="O10" sqref="O10"/>
    </sheetView>
  </sheetViews>
  <sheetFormatPr defaultColWidth="9.140625" defaultRowHeight="14.1" customHeight="1" x14ac:dyDescent="0.25"/>
  <cols>
    <col min="1" max="3" width="2.140625" style="4" customWidth="1"/>
    <col min="4" max="4" width="1.85546875" style="4" customWidth="1"/>
    <col min="5" max="5" width="42.140625" style="4" customWidth="1"/>
    <col min="6" max="8" width="10.42578125" style="4" customWidth="1"/>
    <col min="9" max="9" width="1.7109375" style="4" customWidth="1"/>
    <col min="10" max="12" width="10.42578125" style="4" customWidth="1"/>
    <col min="13" max="13" width="2" style="4" customWidth="1"/>
    <col min="14" max="16" width="10.42578125" style="4" customWidth="1"/>
    <col min="17" max="19" width="9.140625" style="4"/>
    <col min="20" max="20" width="1.85546875" style="4" customWidth="1"/>
    <col min="21" max="25" width="11.85546875" style="4" bestFit="1" customWidth="1"/>
    <col min="26" max="26" width="1.85546875" style="4" customWidth="1"/>
    <col min="27" max="27" width="10.42578125" style="4" customWidth="1"/>
    <col min="28" max="32" width="10.7109375" style="4" bestFit="1" customWidth="1"/>
    <col min="33" max="33" width="1.85546875" style="4" customWidth="1"/>
    <col min="34" max="34" width="10.42578125" style="4" customWidth="1"/>
    <col min="35" max="39" width="10.7109375" style="4" bestFit="1" customWidth="1"/>
    <col min="40" max="40" width="1" style="4" customWidth="1"/>
    <col min="41" max="16384" width="9.140625" style="4"/>
  </cols>
  <sheetData>
    <row r="1" spans="1:46" ht="14.1" customHeight="1" x14ac:dyDescent="0.2">
      <c r="A1" s="12" t="s">
        <v>15</v>
      </c>
      <c r="B1" s="12"/>
      <c r="C1" s="12"/>
      <c r="D1" s="12"/>
      <c r="E1" s="12"/>
      <c r="F1" s="12"/>
      <c r="G1" s="12"/>
      <c r="H1" s="12"/>
    </row>
    <row r="2" spans="1:46" ht="14.1" customHeight="1" x14ac:dyDescent="0.25">
      <c r="A2" s="14" t="s">
        <v>62</v>
      </c>
      <c r="B2" s="13"/>
      <c r="C2" s="13"/>
      <c r="D2" s="13"/>
      <c r="E2" s="13"/>
      <c r="F2" s="13"/>
      <c r="G2" s="13"/>
      <c r="H2" s="13"/>
    </row>
    <row r="3" spans="1:46" ht="14.1" customHeight="1" x14ac:dyDescent="0.25">
      <c r="A3" s="4" t="e">
        <f>GlobalInputs!#REF!</f>
        <v>#REF!</v>
      </c>
    </row>
    <row r="4" spans="1:46" ht="14.1" customHeight="1" x14ac:dyDescent="0.2">
      <c r="E4" s="39" t="str">
        <f>IF(ROUND($E$5,6)=0,"ok","Problem - review CheckSheet")</f>
        <v>ok</v>
      </c>
    </row>
    <row r="5" spans="1:46" ht="14.1" customHeight="1" x14ac:dyDescent="0.25">
      <c r="B5" s="24"/>
      <c r="C5" s="8"/>
      <c r="D5" s="8"/>
      <c r="E5" s="25"/>
      <c r="F5" s="137" t="s">
        <v>72</v>
      </c>
      <c r="G5" s="138"/>
      <c r="H5" s="139"/>
      <c r="J5" s="137" t="s">
        <v>104</v>
      </c>
      <c r="K5" s="138"/>
      <c r="L5" s="139"/>
      <c r="N5" s="137" t="s">
        <v>51</v>
      </c>
      <c r="O5" s="138"/>
      <c r="P5" s="138"/>
      <c r="Q5" s="138"/>
      <c r="R5" s="138"/>
      <c r="S5" s="139"/>
      <c r="U5" s="137" t="s">
        <v>106</v>
      </c>
      <c r="V5" s="138"/>
      <c r="W5" s="138"/>
      <c r="X5" s="138"/>
      <c r="Y5" s="139"/>
      <c r="AA5" s="137" t="s">
        <v>107</v>
      </c>
      <c r="AB5" s="138"/>
      <c r="AC5" s="138"/>
      <c r="AD5" s="138"/>
      <c r="AE5" s="138"/>
      <c r="AF5" s="139"/>
      <c r="AH5" s="137" t="s">
        <v>109</v>
      </c>
      <c r="AI5" s="138"/>
      <c r="AJ5" s="138"/>
      <c r="AK5" s="138"/>
      <c r="AL5" s="138"/>
      <c r="AM5" s="139"/>
      <c r="AO5" s="137" t="s">
        <v>149</v>
      </c>
      <c r="AP5" s="138"/>
      <c r="AQ5" s="138"/>
      <c r="AR5" s="138"/>
      <c r="AS5" s="138"/>
      <c r="AT5" s="139"/>
    </row>
    <row r="6" spans="1:46" ht="14.1" customHeight="1" x14ac:dyDescent="0.25">
      <c r="B6" s="10" t="s">
        <v>63</v>
      </c>
      <c r="C6" s="9"/>
      <c r="D6" s="9"/>
      <c r="E6" s="26"/>
      <c r="F6" s="23" t="s">
        <v>64</v>
      </c>
      <c r="G6" s="7" t="s">
        <v>65</v>
      </c>
      <c r="H6" s="29" t="s">
        <v>66</v>
      </c>
      <c r="J6" s="23" t="s">
        <v>64</v>
      </c>
      <c r="K6" s="7" t="s">
        <v>103</v>
      </c>
      <c r="L6" s="29" t="s">
        <v>105</v>
      </c>
      <c r="N6" s="23" t="s">
        <v>74</v>
      </c>
      <c r="O6" s="7" t="str">
        <f>GlobalInputs!G14</f>
        <v>2014/15</v>
      </c>
      <c r="P6" s="7" t="str">
        <f>GlobalInputs!H14</f>
        <v>2015/16</v>
      </c>
      <c r="Q6" s="7" t="str">
        <f>GlobalInputs!I14</f>
        <v>2016/17</v>
      </c>
      <c r="R6" s="7" t="str">
        <f>GlobalInputs!J14</f>
        <v>2017/18</v>
      </c>
      <c r="S6" s="29" t="str">
        <f>GlobalInputs!K14</f>
        <v>2018/19</v>
      </c>
      <c r="U6" s="23" t="str">
        <f>O6</f>
        <v>2014/15</v>
      </c>
      <c r="V6" s="7" t="str">
        <f t="shared" ref="V6:Y6" si="0">P6</f>
        <v>2015/16</v>
      </c>
      <c r="W6" s="7" t="str">
        <f t="shared" si="0"/>
        <v>2016/17</v>
      </c>
      <c r="X6" s="7" t="str">
        <f t="shared" si="0"/>
        <v>2017/18</v>
      </c>
      <c r="Y6" s="29" t="str">
        <f t="shared" si="0"/>
        <v>2018/19</v>
      </c>
      <c r="AA6" s="23" t="s">
        <v>108</v>
      </c>
      <c r="AB6" s="7" t="str">
        <f>U6</f>
        <v>2014/15</v>
      </c>
      <c r="AC6" s="7" t="str">
        <f t="shared" ref="AC6:AF6" si="1">V6</f>
        <v>2015/16</v>
      </c>
      <c r="AD6" s="7" t="str">
        <f t="shared" si="1"/>
        <v>2016/17</v>
      </c>
      <c r="AE6" s="7" t="str">
        <f t="shared" si="1"/>
        <v>2017/18</v>
      </c>
      <c r="AF6" s="29" t="str">
        <f t="shared" si="1"/>
        <v>2018/19</v>
      </c>
      <c r="AH6" s="23" t="s">
        <v>108</v>
      </c>
      <c r="AI6" s="7" t="str">
        <f>AB6</f>
        <v>2014/15</v>
      </c>
      <c r="AJ6" s="7" t="str">
        <f t="shared" ref="AJ6:AM6" si="2">AC6</f>
        <v>2015/16</v>
      </c>
      <c r="AK6" s="7" t="str">
        <f t="shared" si="2"/>
        <v>2016/17</v>
      </c>
      <c r="AL6" s="7" t="str">
        <f t="shared" si="2"/>
        <v>2017/18</v>
      </c>
      <c r="AM6" s="29" t="str">
        <f t="shared" si="2"/>
        <v>2018/19</v>
      </c>
      <c r="AO6" s="23" t="s">
        <v>108</v>
      </c>
      <c r="AP6" s="7" t="str">
        <f>AI6</f>
        <v>2014/15</v>
      </c>
      <c r="AQ6" s="7" t="str">
        <f t="shared" ref="AQ6" si="3">AJ6</f>
        <v>2015/16</v>
      </c>
      <c r="AR6" s="7" t="str">
        <f t="shared" ref="AR6" si="4">AK6</f>
        <v>2016/17</v>
      </c>
      <c r="AS6" s="7" t="str">
        <f t="shared" ref="AS6" si="5">AL6</f>
        <v>2017/18</v>
      </c>
      <c r="AT6" s="29" t="str">
        <f t="shared" ref="AT6" si="6">AM6</f>
        <v>2018/19</v>
      </c>
    </row>
    <row r="7" spans="1:46" ht="14.1" customHeight="1" x14ac:dyDescent="0.25">
      <c r="B7" s="10"/>
      <c r="C7" s="9" t="str">
        <f>ServiceProjections!D7</f>
        <v>Vacant Premise reconnect/disconnect</v>
      </c>
      <c r="D7" s="9"/>
      <c r="E7" s="26"/>
      <c r="F7" s="10"/>
      <c r="G7" s="9"/>
      <c r="H7" s="26"/>
      <c r="J7" s="10"/>
      <c r="K7" s="9"/>
      <c r="L7" s="26"/>
      <c r="N7" s="10"/>
      <c r="O7" s="9"/>
      <c r="P7" s="9"/>
      <c r="Q7" s="9"/>
      <c r="R7" s="9"/>
      <c r="S7" s="26"/>
      <c r="U7" s="10"/>
      <c r="V7" s="9"/>
      <c r="W7" s="9"/>
      <c r="X7" s="9"/>
      <c r="Y7" s="26"/>
      <c r="AA7" s="10"/>
      <c r="AB7" s="9"/>
      <c r="AC7" s="9"/>
      <c r="AD7" s="9"/>
      <c r="AE7" s="9"/>
      <c r="AF7" s="26"/>
      <c r="AH7" s="10"/>
      <c r="AI7" s="9"/>
      <c r="AJ7" s="9"/>
      <c r="AK7" s="9"/>
      <c r="AL7" s="9"/>
      <c r="AM7" s="26"/>
      <c r="AO7" s="10"/>
      <c r="AP7" s="9"/>
      <c r="AQ7" s="9"/>
      <c r="AR7" s="9"/>
      <c r="AS7" s="9"/>
      <c r="AT7" s="26"/>
    </row>
    <row r="8" spans="1:46" ht="14.1" customHeight="1" x14ac:dyDescent="0.25">
      <c r="B8" s="10"/>
      <c r="C8" s="9"/>
      <c r="D8" s="9" t="str">
        <f>ServiceProjections!E8</f>
        <v>Per connection</v>
      </c>
      <c r="E8" s="26"/>
      <c r="F8" s="30">
        <f>ServiceHistory!G39</f>
        <v>0</v>
      </c>
      <c r="G8" s="31">
        <f>H8</f>
        <v>88</v>
      </c>
      <c r="H8" s="32">
        <f>ServiceHistory!G7</f>
        <v>88</v>
      </c>
      <c r="J8" s="30">
        <f>ServiceProjections!I17</f>
        <v>0.92914726855478491</v>
      </c>
      <c r="K8" s="31">
        <f>ServiceProjections!J39</f>
        <v>122.34817590985988</v>
      </c>
      <c r="L8" s="34">
        <f>J8*K8</f>
        <v>113.67947345930664</v>
      </c>
      <c r="N8" s="10"/>
      <c r="O8" s="35">
        <f>ServiceProjections!H49</f>
        <v>16903.919907434982</v>
      </c>
      <c r="P8" s="35">
        <f>ServiceProjections!I49</f>
        <v>16903.919907434982</v>
      </c>
      <c r="Q8" s="35">
        <f>ServiceProjections!J49</f>
        <v>16903.919907434982</v>
      </c>
      <c r="R8" s="35">
        <f>ServiceProjections!K49</f>
        <v>16903.919907434982</v>
      </c>
      <c r="S8" s="36">
        <f>ServiceProjections!L49</f>
        <v>16903.919907434982</v>
      </c>
      <c r="U8" s="37">
        <f>O8*$L8</f>
        <v>1921628.7144755002</v>
      </c>
      <c r="V8" s="35">
        <f t="shared" ref="V8:Y8" si="7">P8*$L8</f>
        <v>1921628.7144755002</v>
      </c>
      <c r="W8" s="35">
        <f t="shared" si="7"/>
        <v>1921628.7144755002</v>
      </c>
      <c r="X8" s="35">
        <f t="shared" si="7"/>
        <v>1921628.7144755002</v>
      </c>
      <c r="Y8" s="36">
        <f t="shared" si="7"/>
        <v>1921628.7144755002</v>
      </c>
      <c r="AA8" s="117">
        <f>ServiceProjections!G39*FeeConstruction!J8</f>
        <v>81.58313949020382</v>
      </c>
      <c r="AB8" s="35">
        <f>O8*$AA8</f>
        <v>1379074.8557395013</v>
      </c>
      <c r="AC8" s="35">
        <f t="shared" ref="AC8:AF8" si="8">P8*$AA8</f>
        <v>1379074.8557395013</v>
      </c>
      <c r="AD8" s="35">
        <f t="shared" si="8"/>
        <v>1379074.8557395013</v>
      </c>
      <c r="AE8" s="35">
        <f t="shared" si="8"/>
        <v>1379074.8557395013</v>
      </c>
      <c r="AF8" s="36">
        <f t="shared" si="8"/>
        <v>1379074.8557395013</v>
      </c>
      <c r="AH8" s="38">
        <f>ServiceProjections!H39*J8</f>
        <v>29.652338846876305</v>
      </c>
      <c r="AI8" s="35">
        <f>O8*$AH8</f>
        <v>501240.76093572</v>
      </c>
      <c r="AJ8" s="35">
        <f t="shared" ref="AJ8:AM8" si="9">P8*$AH8</f>
        <v>501240.76093572</v>
      </c>
      <c r="AK8" s="35">
        <f t="shared" si="9"/>
        <v>501240.76093572</v>
      </c>
      <c r="AL8" s="35">
        <f t="shared" si="9"/>
        <v>501240.76093572</v>
      </c>
      <c r="AM8" s="36">
        <f t="shared" si="9"/>
        <v>501240.76093572</v>
      </c>
      <c r="AO8" s="38">
        <f>L8-AA8-AH8</f>
        <v>2.4439951222265108</v>
      </c>
      <c r="AP8" s="35">
        <f>O8*$AO8</f>
        <v>41313.097800278709</v>
      </c>
      <c r="AQ8" s="35">
        <f t="shared" ref="AQ8:AT8" si="10">P8*$AO8</f>
        <v>41313.097800278709</v>
      </c>
      <c r="AR8" s="35">
        <f t="shared" si="10"/>
        <v>41313.097800278709</v>
      </c>
      <c r="AS8" s="35">
        <f t="shared" si="10"/>
        <v>41313.097800278709</v>
      </c>
      <c r="AT8" s="36">
        <f t="shared" si="10"/>
        <v>41313.097800278709</v>
      </c>
    </row>
    <row r="9" spans="1:46" ht="14.1" customHeight="1" x14ac:dyDescent="0.25">
      <c r="B9" s="10"/>
      <c r="C9" s="9" t="str">
        <f>ServiceProjections!D9</f>
        <v>Vacant Premise r/d (site visit only)</v>
      </c>
      <c r="D9" s="9"/>
      <c r="E9" s="26"/>
      <c r="F9" s="10"/>
      <c r="G9" s="9"/>
      <c r="H9" s="26"/>
      <c r="J9" s="10"/>
      <c r="K9" s="9"/>
      <c r="L9" s="26"/>
      <c r="N9" s="10"/>
      <c r="O9" s="9"/>
      <c r="P9" s="9"/>
      <c r="Q9" s="9"/>
      <c r="R9" s="9"/>
      <c r="S9" s="26"/>
      <c r="U9" s="10"/>
      <c r="V9" s="9"/>
      <c r="W9" s="9"/>
      <c r="X9" s="9"/>
      <c r="Y9" s="26"/>
      <c r="AA9" s="118"/>
      <c r="AB9" s="9"/>
      <c r="AC9" s="9"/>
      <c r="AD9" s="9"/>
      <c r="AE9" s="9"/>
      <c r="AF9" s="26"/>
      <c r="AH9" s="10"/>
      <c r="AI9" s="9"/>
      <c r="AJ9" s="9"/>
      <c r="AK9" s="9"/>
      <c r="AL9" s="9"/>
      <c r="AM9" s="26"/>
      <c r="AO9" s="10"/>
      <c r="AP9" s="9"/>
      <c r="AQ9" s="9"/>
      <c r="AR9" s="9"/>
      <c r="AS9" s="9"/>
      <c r="AT9" s="26"/>
    </row>
    <row r="10" spans="1:46" ht="14.1" customHeight="1" x14ac:dyDescent="0.25">
      <c r="B10" s="10"/>
      <c r="C10" s="9"/>
      <c r="D10" s="9" t="str">
        <f>ServiceProjections!E10</f>
        <v>Per visit</v>
      </c>
      <c r="E10" s="26"/>
      <c r="F10" s="30">
        <f>ServiceHistory!G41</f>
        <v>0</v>
      </c>
      <c r="G10" s="31" t="str">
        <f>H10</f>
        <v>n.a</v>
      </c>
      <c r="H10" s="32" t="str">
        <f>ServiceHistory!G9</f>
        <v>n.a</v>
      </c>
      <c r="J10" s="30">
        <f>ServiceProjections!I19</f>
        <v>0.7</v>
      </c>
      <c r="K10" s="31">
        <f>ServiceProjections!J41</f>
        <v>121.6620467874102</v>
      </c>
      <c r="L10" s="34">
        <f t="shared" ref="L10:L12" si="11">J10*K10</f>
        <v>85.163432751187145</v>
      </c>
      <c r="N10" s="10"/>
      <c r="O10" s="35">
        <f>ServiceProjections!H51</f>
        <v>1833.8402567892385</v>
      </c>
      <c r="P10" s="35">
        <f>ServiceProjections!I51</f>
        <v>1833.8402567892385</v>
      </c>
      <c r="Q10" s="35">
        <f>ServiceProjections!J51</f>
        <v>1833.8402567892385</v>
      </c>
      <c r="R10" s="35">
        <f>ServiceProjections!K51</f>
        <v>1833.8402567892385</v>
      </c>
      <c r="S10" s="36">
        <f>ServiceProjections!L51</f>
        <v>1833.8402567892385</v>
      </c>
      <c r="U10" s="37">
        <f t="shared" ref="U10" si="12">O10*$L10</f>
        <v>156176.13138549009</v>
      </c>
      <c r="V10" s="35">
        <f t="shared" ref="V10" si="13">P10*$L10</f>
        <v>156176.13138549009</v>
      </c>
      <c r="W10" s="35">
        <f t="shared" ref="W10" si="14">Q10*$L10</f>
        <v>156176.13138549009</v>
      </c>
      <c r="X10" s="35">
        <f t="shared" ref="X10" si="15">R10*$L10</f>
        <v>156176.13138549009</v>
      </c>
      <c r="Y10" s="36">
        <f t="shared" ref="Y10" si="16">S10*$L10</f>
        <v>156176.13138549009</v>
      </c>
      <c r="AA10" s="117">
        <f>ServiceProjections!G41*FeeConstruction!J10</f>
        <v>61.124000000000002</v>
      </c>
      <c r="AB10" s="35">
        <f t="shared" ref="AB10" si="17">O10*$AA10</f>
        <v>112091.65185598542</v>
      </c>
      <c r="AC10" s="35">
        <f t="shared" ref="AC10" si="18">P10*$AA10</f>
        <v>112091.65185598542</v>
      </c>
      <c r="AD10" s="35">
        <f t="shared" ref="AD10" si="19">Q10*$AA10</f>
        <v>112091.65185598542</v>
      </c>
      <c r="AE10" s="35">
        <f t="shared" ref="AE10" si="20">R10*$AA10</f>
        <v>112091.65185598542</v>
      </c>
      <c r="AF10" s="36">
        <f t="shared" ref="AF10" si="21">S10*$AA10</f>
        <v>112091.65185598542</v>
      </c>
      <c r="AH10" s="38">
        <f>ServiceProjections!H41*J10</f>
        <v>22.198178255309898</v>
      </c>
      <c r="AI10" s="35">
        <f t="shared" ref="AI10" si="22">O10*$AH10</f>
        <v>40707.912911970794</v>
      </c>
      <c r="AJ10" s="35">
        <f t="shared" ref="AJ10" si="23">P10*$AH10</f>
        <v>40707.912911970794</v>
      </c>
      <c r="AK10" s="35">
        <f t="shared" ref="AK10" si="24">Q10*$AH10</f>
        <v>40707.912911970794</v>
      </c>
      <c r="AL10" s="35">
        <f t="shared" ref="AL10" si="25">R10*$AH10</f>
        <v>40707.912911970794</v>
      </c>
      <c r="AM10" s="36">
        <f t="shared" ref="AM10" si="26">S10*$AH10</f>
        <v>40707.912911970794</v>
      </c>
      <c r="AO10" s="38">
        <f>L10-AA10-AH10</f>
        <v>1.8412544958772443</v>
      </c>
      <c r="AP10" s="35">
        <f>O10*$AO10</f>
        <v>3376.5666175338656</v>
      </c>
      <c r="AQ10" s="35">
        <f t="shared" ref="AQ10" si="27">P10*$AO10</f>
        <v>3376.5666175338656</v>
      </c>
      <c r="AR10" s="35">
        <f t="shared" ref="AR10" si="28">Q10*$AO10</f>
        <v>3376.5666175338656</v>
      </c>
      <c r="AS10" s="35">
        <f t="shared" ref="AS10" si="29">R10*$AO10</f>
        <v>3376.5666175338656</v>
      </c>
      <c r="AT10" s="36">
        <f t="shared" ref="AT10" si="30">S10*$AO10</f>
        <v>3376.5666175338656</v>
      </c>
    </row>
    <row r="11" spans="1:46" ht="14.1" customHeight="1" x14ac:dyDescent="0.25">
      <c r="B11" s="10"/>
      <c r="C11" s="9" t="str">
        <f>ServiceProjections!D11</f>
        <v>Move In/Move Out Read and Special Read</v>
      </c>
      <c r="D11" s="9"/>
      <c r="E11" s="26"/>
      <c r="F11" s="10"/>
      <c r="G11" s="9"/>
      <c r="H11" s="34">
        <f>ServiceHistory!G10</f>
        <v>0</v>
      </c>
      <c r="J11" s="10"/>
      <c r="K11" s="33"/>
      <c r="L11" s="26"/>
      <c r="N11" s="10"/>
      <c r="O11" s="9"/>
      <c r="P11" s="9"/>
      <c r="Q11" s="9"/>
      <c r="R11" s="9"/>
      <c r="S11" s="26"/>
      <c r="U11" s="10"/>
      <c r="V11" s="9"/>
      <c r="W11" s="9"/>
      <c r="X11" s="9"/>
      <c r="Y11" s="26"/>
      <c r="AA11" s="10"/>
      <c r="AB11" s="9"/>
      <c r="AC11" s="9"/>
      <c r="AD11" s="9"/>
      <c r="AE11" s="9"/>
      <c r="AF11" s="26"/>
      <c r="AH11" s="10"/>
      <c r="AI11" s="9"/>
      <c r="AJ11" s="9"/>
      <c r="AK11" s="9"/>
      <c r="AL11" s="9"/>
      <c r="AM11" s="26"/>
      <c r="AO11" s="10"/>
      <c r="AP11" s="9"/>
      <c r="AQ11" s="9"/>
      <c r="AR11" s="9"/>
      <c r="AS11" s="9"/>
      <c r="AT11" s="26"/>
    </row>
    <row r="12" spans="1:46" ht="14.1" customHeight="1" x14ac:dyDescent="0.25">
      <c r="B12" s="27"/>
      <c r="C12" s="6"/>
      <c r="D12" s="6" t="str">
        <f>ServiceProjections!E12</f>
        <v>Per reading</v>
      </c>
      <c r="E12" s="28"/>
      <c r="F12" s="100">
        <f>ServiceHistory!G43</f>
        <v>0</v>
      </c>
      <c r="G12" s="103">
        <f>H12</f>
        <v>44</v>
      </c>
      <c r="H12" s="101">
        <f>ServiceHistory!G11</f>
        <v>44</v>
      </c>
      <c r="J12" s="102">
        <f>ServiceProjections!I21</f>
        <v>0.6166666666666667</v>
      </c>
      <c r="K12" s="103">
        <f>ServiceProjections!J43</f>
        <v>121.6620467874102</v>
      </c>
      <c r="L12" s="104">
        <f t="shared" si="11"/>
        <v>75.0249288522363</v>
      </c>
      <c r="N12" s="27"/>
      <c r="O12" s="113">
        <f>ServiceProjections!H53</f>
        <v>175663.19999999998</v>
      </c>
      <c r="P12" s="113">
        <f>ServiceProjections!I53</f>
        <v>175663.19999999998</v>
      </c>
      <c r="Q12" s="113">
        <f>ServiceProjections!J53</f>
        <v>175663.19999999998</v>
      </c>
      <c r="R12" s="113">
        <f>ServiceProjections!K53</f>
        <v>175663.19999999998</v>
      </c>
      <c r="S12" s="114">
        <f>ServiceProjections!L53</f>
        <v>175663.19999999998</v>
      </c>
      <c r="U12" s="115">
        <f t="shared" ref="U12:Y12" si="31">O12*$L12</f>
        <v>13179119.081956154</v>
      </c>
      <c r="V12" s="113">
        <f t="shared" si="31"/>
        <v>13179119.081956154</v>
      </c>
      <c r="W12" s="113">
        <f t="shared" si="31"/>
        <v>13179119.081956154</v>
      </c>
      <c r="X12" s="113">
        <f t="shared" si="31"/>
        <v>13179119.081956154</v>
      </c>
      <c r="Y12" s="114">
        <f t="shared" si="31"/>
        <v>13179119.081956154</v>
      </c>
      <c r="AA12" s="102">
        <f>ServiceProjections!G43*FeeConstruction!J12</f>
        <v>53.847333333333339</v>
      </c>
      <c r="AB12" s="113">
        <f t="shared" ref="AB12:AF12" si="32">O12*$AA12</f>
        <v>9458994.8848000001</v>
      </c>
      <c r="AC12" s="113">
        <f t="shared" si="32"/>
        <v>9458994.8848000001</v>
      </c>
      <c r="AD12" s="113">
        <f t="shared" si="32"/>
        <v>9458994.8848000001</v>
      </c>
      <c r="AE12" s="113">
        <f t="shared" si="32"/>
        <v>9458994.8848000001</v>
      </c>
      <c r="AF12" s="114">
        <f t="shared" si="32"/>
        <v>9458994.8848000001</v>
      </c>
      <c r="AH12" s="102">
        <f>ServiceProjections!H43*J12</f>
        <v>19.555537986820624</v>
      </c>
      <c r="AI12" s="113">
        <f t="shared" ref="AI12:AM12" si="33">O12*$AH12</f>
        <v>3435188.3804864683</v>
      </c>
      <c r="AJ12" s="113">
        <f t="shared" si="33"/>
        <v>3435188.3804864683</v>
      </c>
      <c r="AK12" s="113">
        <f t="shared" si="33"/>
        <v>3435188.3804864683</v>
      </c>
      <c r="AL12" s="113">
        <f t="shared" si="33"/>
        <v>3435188.3804864683</v>
      </c>
      <c r="AM12" s="114">
        <f t="shared" si="33"/>
        <v>3435188.3804864683</v>
      </c>
      <c r="AO12" s="102">
        <f>L12-AA12-AH12</f>
        <v>1.6220575320823372</v>
      </c>
      <c r="AP12" s="113">
        <f>O12*$AO12</f>
        <v>284935.816669686</v>
      </c>
      <c r="AQ12" s="113">
        <f t="shared" ref="AQ12" si="34">P12*$AO12</f>
        <v>284935.816669686</v>
      </c>
      <c r="AR12" s="113">
        <f t="shared" ref="AR12" si="35">Q12*$AO12</f>
        <v>284935.816669686</v>
      </c>
      <c r="AS12" s="113">
        <f t="shared" ref="AS12" si="36">R12*$AO12</f>
        <v>284935.816669686</v>
      </c>
      <c r="AT12" s="114">
        <f t="shared" ref="AT12" si="37">S12*$AO12</f>
        <v>284935.816669686</v>
      </c>
    </row>
  </sheetData>
  <mergeCells count="7">
    <mergeCell ref="AO5:AT5"/>
    <mergeCell ref="AH5:AM5"/>
    <mergeCell ref="F5:H5"/>
    <mergeCell ref="J5:L5"/>
    <mergeCell ref="N5:S5"/>
    <mergeCell ref="U5:Y5"/>
    <mergeCell ref="AA5:AF5"/>
  </mergeCells>
  <pageMargins left="0.39370078740157483" right="0.39370078740157483" top="0.39370078740157483" bottom="0.39370078740157483" header="0.19685039370078741" footer="0.19685039370078741"/>
  <pageSetup paperSize="8" scale="48" orientation="landscape" r:id="rId1"/>
  <headerFooter>
    <oddFooter>&amp;C&amp;F&amp;R&amp;A</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A1E837E562164AABFA2BD95B4BFCA3" ma:contentTypeVersion="0" ma:contentTypeDescription="Create a new document." ma:contentTypeScope="" ma:versionID="14996546c3df5d90b867dc7e93fdfa29">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613101-15AE-42A7-8944-6209F4432BA0}"/>
</file>

<file path=customXml/itemProps2.xml><?xml version="1.0" encoding="utf-8"?>
<ds:datastoreItem xmlns:ds="http://schemas.openxmlformats.org/officeDocument/2006/customXml" ds:itemID="{C60CCCFD-A0B2-4D1C-B21D-BF189A7EE5BB}"/>
</file>

<file path=customXml/itemProps3.xml><?xml version="1.0" encoding="utf-8"?>
<ds:datastoreItem xmlns:ds="http://schemas.openxmlformats.org/officeDocument/2006/customXml" ds:itemID="{DCC3674D-8140-4381-8E49-141FEB302AF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ReadMeFirst</vt:lpstr>
      <vt:lpstr>Summary</vt:lpstr>
      <vt:lpstr>InputSheets --&gt;</vt:lpstr>
      <vt:lpstr>GlobalInputs</vt:lpstr>
      <vt:lpstr>ServiceDescription</vt:lpstr>
      <vt:lpstr>ServiceHistory</vt:lpstr>
      <vt:lpstr>ServiceProjections</vt:lpstr>
      <vt:lpstr>OutputSheets --&gt;</vt:lpstr>
      <vt:lpstr>FeeConstruction</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C Waddell</cp:lastModifiedBy>
  <cp:lastPrinted>2014-05-19T22:30:10Z</cp:lastPrinted>
  <dcterms:created xsi:type="dcterms:W3CDTF">2013-06-17T01:25:32Z</dcterms:created>
  <dcterms:modified xsi:type="dcterms:W3CDTF">2015-01-06T03:01:14Z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0x01010022A1E837E562164AABFA2BD95B4BFCA3</vt:lpwstr>
  </property>
</Properties>
</file>