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45" yWindow="555" windowWidth="19320" windowHeight="1164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H23" i="17" l="1"/>
  <c r="H51" i="12"/>
  <c r="AH8" i="11" s="1"/>
  <c r="H22" i="17"/>
  <c r="H53" i="12"/>
  <c r="AH10" i="11" s="1"/>
  <c r="H21" i="17"/>
  <c r="H55" i="12" s="1"/>
  <c r="AH12" i="11" s="1"/>
  <c r="I89" i="12"/>
  <c r="H90" i="12"/>
  <c r="H89" i="12"/>
  <c r="AT6" i="11"/>
  <c r="AS6" i="11"/>
  <c r="AR6" i="11"/>
  <c r="AQ6" i="11"/>
  <c r="AP6" i="11"/>
  <c r="H12" i="11"/>
  <c r="G12" i="11"/>
  <c r="H10" i="11"/>
  <c r="G10" i="11"/>
  <c r="H8" i="11"/>
  <c r="G8" i="11"/>
  <c r="H23" i="12"/>
  <c r="I23" i="12"/>
  <c r="J12" i="11"/>
  <c r="O12" i="11"/>
  <c r="G32" i="12"/>
  <c r="H32" i="12"/>
  <c r="N8" i="11"/>
  <c r="O8" i="11"/>
  <c r="O10" i="11"/>
  <c r="H21" i="12"/>
  <c r="I21" i="12"/>
  <c r="J10" i="11"/>
  <c r="P12" i="11"/>
  <c r="P8" i="11"/>
  <c r="P10" i="11"/>
  <c r="Q12" i="11"/>
  <c r="Q8" i="11"/>
  <c r="Q10" i="11"/>
  <c r="R12" i="11"/>
  <c r="R8" i="11"/>
  <c r="R10" i="11"/>
  <c r="S12" i="11"/>
  <c r="S8" i="11"/>
  <c r="S10" i="11"/>
  <c r="O14" i="11"/>
  <c r="G93" i="12"/>
  <c r="J93" i="12"/>
  <c r="J57" i="12"/>
  <c r="K14" i="11"/>
  <c r="L14" i="11"/>
  <c r="U14" i="11"/>
  <c r="O16" i="11"/>
  <c r="G96" i="12"/>
  <c r="J96" i="12"/>
  <c r="K16" i="11"/>
  <c r="L16" i="11"/>
  <c r="U16" i="11"/>
  <c r="P14" i="11"/>
  <c r="V14" i="11"/>
  <c r="P16" i="11"/>
  <c r="V16" i="11"/>
  <c r="Q14" i="11"/>
  <c r="W14" i="11"/>
  <c r="Q16" i="11"/>
  <c r="W16" i="11"/>
  <c r="R14" i="11"/>
  <c r="X14" i="11"/>
  <c r="R16" i="11"/>
  <c r="X16" i="11"/>
  <c r="S14" i="11"/>
  <c r="Y14" i="11"/>
  <c r="S16" i="11"/>
  <c r="Y16" i="11"/>
  <c r="C10" i="8"/>
  <c r="C9" i="8"/>
  <c r="C8" i="8"/>
  <c r="C7" i="8"/>
  <c r="F16" i="11"/>
  <c r="F14" i="11"/>
  <c r="C35" i="13"/>
  <c r="C58" i="13"/>
  <c r="D15" i="12"/>
  <c r="E16" i="12"/>
  <c r="E45" i="12"/>
  <c r="E73" i="12"/>
  <c r="D95" i="12"/>
  <c r="D44" i="12"/>
  <c r="D72" i="12"/>
  <c r="C94" i="12"/>
  <c r="H27" i="12"/>
  <c r="G27" i="12"/>
  <c r="G25" i="12"/>
  <c r="H25" i="12"/>
  <c r="E27" i="12"/>
  <c r="D26" i="12"/>
  <c r="C34" i="13"/>
  <c r="C44" i="13"/>
  <c r="C56" i="13"/>
  <c r="D13" i="12"/>
  <c r="E14" i="12"/>
  <c r="E43" i="12"/>
  <c r="D92" i="12"/>
  <c r="E71" i="12"/>
  <c r="D42" i="12"/>
  <c r="D56" i="12"/>
  <c r="C91" i="12"/>
  <c r="E25" i="12"/>
  <c r="D24" i="12"/>
  <c r="G69" i="12"/>
  <c r="C33" i="13"/>
  <c r="C43" i="13"/>
  <c r="C54" i="13"/>
  <c r="D11" i="12"/>
  <c r="E12" i="12"/>
  <c r="E41" i="12"/>
  <c r="E69" i="12"/>
  <c r="G23" i="12"/>
  <c r="G21" i="12"/>
  <c r="E23" i="12"/>
  <c r="D22" i="12"/>
  <c r="G67" i="12"/>
  <c r="C32" i="13"/>
  <c r="C42" i="13"/>
  <c r="C52" i="13"/>
  <c r="D9" i="12"/>
  <c r="E10" i="12"/>
  <c r="E39" i="12"/>
  <c r="E67" i="12"/>
  <c r="E21" i="12"/>
  <c r="D20" i="12"/>
  <c r="C31" i="13"/>
  <c r="C41" i="13"/>
  <c r="C50" i="13"/>
  <c r="D7" i="12"/>
  <c r="E8" i="12"/>
  <c r="G65" i="12"/>
  <c r="E37" i="12"/>
  <c r="E65" i="12"/>
  <c r="E32" i="12"/>
  <c r="D31" i="12"/>
  <c r="C14" i="13"/>
  <c r="D15" i="13"/>
  <c r="C12" i="13"/>
  <c r="D13" i="13"/>
  <c r="C10" i="13"/>
  <c r="D11" i="13"/>
  <c r="D55" i="13"/>
  <c r="C8" i="13"/>
  <c r="D9" i="13"/>
  <c r="D53" i="13"/>
  <c r="C6" i="13"/>
  <c r="D7" i="13"/>
  <c r="D51" i="13"/>
  <c r="D5" i="19"/>
  <c r="D6" i="19"/>
  <c r="D7" i="19"/>
  <c r="D8" i="19"/>
  <c r="D9" i="19"/>
  <c r="C84" i="12"/>
  <c r="D70" i="12"/>
  <c r="C82" i="12"/>
  <c r="D40" i="12"/>
  <c r="D68" i="12"/>
  <c r="C80" i="12"/>
  <c r="D38" i="12"/>
  <c r="D66" i="12"/>
  <c r="C78" i="12"/>
  <c r="D36" i="12"/>
  <c r="D64" i="12"/>
  <c r="C76" i="12"/>
  <c r="C26" i="13"/>
  <c r="C24" i="13"/>
  <c r="C22" i="13"/>
  <c r="C20" i="13"/>
  <c r="C18" i="13"/>
  <c r="D2" i="19"/>
  <c r="G73" i="12"/>
  <c r="G71" i="12"/>
  <c r="H62" i="13"/>
  <c r="I62" i="13"/>
  <c r="J62" i="13"/>
  <c r="K62" i="13"/>
  <c r="G62" i="13"/>
  <c r="I27" i="12"/>
  <c r="G29" i="8"/>
  <c r="G27" i="8"/>
  <c r="I25" i="12"/>
  <c r="P6" i="11"/>
  <c r="V6" i="11"/>
  <c r="AC6" i="11"/>
  <c r="AJ6" i="11"/>
  <c r="Q6" i="11"/>
  <c r="W6" i="11"/>
  <c r="AD6" i="11"/>
  <c r="AK6" i="11"/>
  <c r="R6" i="11"/>
  <c r="X6" i="11"/>
  <c r="AE6" i="11"/>
  <c r="AL6" i="11"/>
  <c r="S6" i="11"/>
  <c r="Y6" i="11"/>
  <c r="AF6" i="11"/>
  <c r="AM6" i="11"/>
  <c r="O6" i="11"/>
  <c r="U6" i="11"/>
  <c r="AB6" i="11"/>
  <c r="AI6" i="11"/>
  <c r="H44" i="8"/>
  <c r="I44" i="8"/>
  <c r="J44" i="8"/>
  <c r="K44" i="8"/>
  <c r="G44" i="8"/>
  <c r="F2" i="18"/>
  <c r="A3" i="19"/>
  <c r="A3" i="17"/>
  <c r="F3" i="8"/>
  <c r="E4" i="11"/>
  <c r="F2" i="12"/>
  <c r="F2" i="13"/>
  <c r="F2" i="17"/>
  <c r="H35" i="8"/>
  <c r="I35" i="8"/>
  <c r="J35" i="8"/>
  <c r="K35" i="8"/>
  <c r="G35" i="8"/>
  <c r="H69" i="13"/>
  <c r="H39" i="8"/>
  <c r="H77" i="13"/>
  <c r="H40" i="8"/>
  <c r="H41" i="8"/>
  <c r="I69" i="13"/>
  <c r="I39" i="8"/>
  <c r="I77" i="13"/>
  <c r="I40" i="8"/>
  <c r="I41" i="8"/>
  <c r="J69" i="13"/>
  <c r="J39" i="8"/>
  <c r="J77" i="13"/>
  <c r="J40" i="8"/>
  <c r="J41" i="8"/>
  <c r="K69" i="13"/>
  <c r="K39" i="8"/>
  <c r="K77" i="13"/>
  <c r="K40" i="8"/>
  <c r="K41" i="8"/>
  <c r="G69" i="13"/>
  <c r="G39" i="8"/>
  <c r="G77" i="13"/>
  <c r="G40" i="8"/>
  <c r="G41" i="8"/>
  <c r="D65" i="13"/>
  <c r="D73" i="13"/>
  <c r="D66" i="13"/>
  <c r="D74" i="13"/>
  <c r="D67" i="13"/>
  <c r="D75" i="13"/>
  <c r="D68" i="13"/>
  <c r="D76" i="13"/>
  <c r="D64" i="13"/>
  <c r="D72" i="13"/>
  <c r="H36" i="13"/>
  <c r="H37" i="8"/>
  <c r="I36" i="13"/>
  <c r="I37" i="8"/>
  <c r="J36" i="13"/>
  <c r="J37" i="8"/>
  <c r="K36" i="13"/>
  <c r="K37" i="8"/>
  <c r="G36" i="13"/>
  <c r="G37" i="8"/>
  <c r="C14" i="8"/>
  <c r="H16" i="11"/>
  <c r="J29" i="8"/>
  <c r="H14" i="11"/>
  <c r="J27" i="8"/>
  <c r="J25" i="8"/>
  <c r="J23" i="8"/>
  <c r="J21" i="8"/>
  <c r="F27" i="8"/>
  <c r="I27" i="8"/>
  <c r="F29" i="8"/>
  <c r="I29" i="8"/>
  <c r="F25" i="8"/>
  <c r="I25" i="8"/>
  <c r="F23" i="8"/>
  <c r="I23" i="8"/>
  <c r="F21" i="8"/>
  <c r="I21" i="8"/>
  <c r="D8" i="11"/>
  <c r="D21" i="8"/>
  <c r="C9" i="11"/>
  <c r="C22" i="8"/>
  <c r="D10" i="11"/>
  <c r="D23" i="8"/>
  <c r="C11" i="11"/>
  <c r="C24" i="8"/>
  <c r="D12" i="11"/>
  <c r="D25" i="8"/>
  <c r="C13" i="11"/>
  <c r="C26" i="8"/>
  <c r="D14" i="11"/>
  <c r="D27" i="8"/>
  <c r="C15" i="11"/>
  <c r="C28" i="8"/>
  <c r="D16" i="11"/>
  <c r="D29" i="8"/>
  <c r="C7" i="11"/>
  <c r="C20" i="8"/>
  <c r="C6" i="8"/>
  <c r="A3" i="8"/>
  <c r="E59" i="12"/>
  <c r="D58" i="12"/>
  <c r="E57" i="12"/>
  <c r="E55" i="12"/>
  <c r="D54" i="12"/>
  <c r="E53" i="12"/>
  <c r="D52" i="12"/>
  <c r="E51" i="12"/>
  <c r="D50" i="12"/>
  <c r="I63" i="12"/>
  <c r="J63" i="12"/>
  <c r="K63" i="12"/>
  <c r="L63" i="12"/>
  <c r="H63" i="12"/>
  <c r="G16" i="11"/>
  <c r="G14" i="11"/>
  <c r="F12" i="11"/>
  <c r="F10" i="11"/>
  <c r="F8" i="11"/>
  <c r="A3" i="11"/>
  <c r="H41" i="12"/>
  <c r="H39" i="12"/>
  <c r="H37" i="12"/>
  <c r="A3" i="12"/>
  <c r="C45" i="13"/>
  <c r="A1" i="19"/>
  <c r="G30" i="13"/>
  <c r="H30" i="13"/>
  <c r="I30" i="13"/>
  <c r="J30" i="13"/>
  <c r="K30" i="13"/>
  <c r="A3" i="13"/>
  <c r="A1" i="18"/>
  <c r="G21" i="17"/>
  <c r="G55" i="12" s="1"/>
  <c r="G25" i="17"/>
  <c r="G23" i="17"/>
  <c r="G51" i="12" s="1"/>
  <c r="G22" i="17"/>
  <c r="G53" i="12" s="1"/>
  <c r="G24" i="17"/>
  <c r="J24" i="17" s="1"/>
  <c r="H24" i="17"/>
  <c r="H25" i="17"/>
  <c r="I21" i="17"/>
  <c r="I22" i="17"/>
  <c r="I25" i="17"/>
  <c r="I23" i="17"/>
  <c r="J23" i="17" s="1"/>
  <c r="I24" i="17"/>
  <c r="J25" i="17"/>
  <c r="J21" i="17"/>
  <c r="AM10" i="11" l="1"/>
  <c r="AI10" i="11"/>
  <c r="AJ10" i="11"/>
  <c r="AK10" i="11"/>
  <c r="AL10" i="11"/>
  <c r="I55" i="12"/>
  <c r="J55" i="12"/>
  <c r="K12" i="11" s="1"/>
  <c r="L12" i="11" s="1"/>
  <c r="AA12" i="11"/>
  <c r="AA10" i="11"/>
  <c r="I53" i="12"/>
  <c r="J53" i="12" s="1"/>
  <c r="K10" i="11" s="1"/>
  <c r="L10" i="11" s="1"/>
  <c r="AL8" i="11"/>
  <c r="AM8" i="11"/>
  <c r="AJ8" i="11"/>
  <c r="H49" i="8" s="1"/>
  <c r="AI8" i="11"/>
  <c r="G49" i="8" s="1"/>
  <c r="AK8" i="11"/>
  <c r="AA8" i="11"/>
  <c r="J51" i="12"/>
  <c r="K8" i="11" s="1"/>
  <c r="L8" i="11" s="1"/>
  <c r="AI12" i="11"/>
  <c r="AK12" i="11"/>
  <c r="AL12" i="11"/>
  <c r="AJ12" i="11"/>
  <c r="AM12" i="11"/>
  <c r="J22" i="17"/>
  <c r="G23" i="8" l="1"/>
  <c r="AO10" i="11"/>
  <c r="U10" i="11"/>
  <c r="V10" i="11"/>
  <c r="W10" i="11"/>
  <c r="X10" i="11"/>
  <c r="Y10" i="11"/>
  <c r="AO8" i="11"/>
  <c r="U8" i="11"/>
  <c r="V8" i="11"/>
  <c r="W8" i="11"/>
  <c r="X8" i="11"/>
  <c r="Y8" i="11"/>
  <c r="G21" i="8"/>
  <c r="AB10" i="11"/>
  <c r="AD10" i="11"/>
  <c r="AC10" i="11"/>
  <c r="AE10" i="11"/>
  <c r="AF10" i="11"/>
  <c r="AF8" i="11"/>
  <c r="AB8" i="11"/>
  <c r="G48" i="8" s="1"/>
  <c r="AC8" i="11"/>
  <c r="H48" i="8" s="1"/>
  <c r="AD8" i="11"/>
  <c r="I48" i="8" s="1"/>
  <c r="AE8" i="11"/>
  <c r="K49" i="8"/>
  <c r="I49" i="8"/>
  <c r="J49" i="8"/>
  <c r="AD12" i="11"/>
  <c r="AE12" i="11"/>
  <c r="AF12" i="11"/>
  <c r="AC12" i="11"/>
  <c r="AB12" i="11"/>
  <c r="AO12" i="11"/>
  <c r="U12" i="11"/>
  <c r="V12" i="11"/>
  <c r="W12" i="11"/>
  <c r="X12" i="11"/>
  <c r="Y12" i="11"/>
  <c r="G25" i="8"/>
  <c r="J48" i="8" l="1"/>
  <c r="K48" i="8"/>
  <c r="X17" i="11"/>
  <c r="J46" i="8"/>
  <c r="AR8" i="11"/>
  <c r="I50" i="8" s="1"/>
  <c r="AS8" i="11"/>
  <c r="AT8" i="11"/>
  <c r="AQ8" i="11"/>
  <c r="AP8" i="11"/>
  <c r="I51" i="8"/>
  <c r="W17" i="11"/>
  <c r="I46" i="8"/>
  <c r="V17" i="11"/>
  <c r="H46" i="8"/>
  <c r="AQ10" i="11"/>
  <c r="AS10" i="11"/>
  <c r="AT10" i="11"/>
  <c r="AP10" i="11"/>
  <c r="AR10" i="11"/>
  <c r="AT12" i="11"/>
  <c r="AQ12" i="11"/>
  <c r="AP12" i="11"/>
  <c r="AR12" i="11"/>
  <c r="AS12" i="11"/>
  <c r="Y17" i="11"/>
  <c r="K46" i="8"/>
  <c r="U17" i="11"/>
  <c r="G46" i="8"/>
  <c r="J50" i="8" l="1"/>
  <c r="G50" i="8"/>
  <c r="G51" i="8" s="1"/>
  <c r="J51" i="8"/>
  <c r="H50" i="8"/>
  <c r="H51" i="8" s="1"/>
  <c r="K50" i="8"/>
  <c r="K51" i="8"/>
</calcChain>
</file>

<file path=xl/sharedStrings.xml><?xml version="1.0" encoding="utf-8"?>
<sst xmlns="http://schemas.openxmlformats.org/spreadsheetml/2006/main" count="265" uniqueCount="174">
  <si>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</si>
  <si>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</si>
  <si>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</si>
  <si>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</si>
  <si>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</si>
  <si>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</si>
  <si>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</si>
  <si>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</si>
  <si>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</si>
  <si>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</si>
  <si>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</si>
  <si>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</si>
  <si>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</si>
  <si>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</si>
  <si>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</si>
  <si>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</si>
  <si>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</si>
  <si>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</si>
  <si>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</si>
  <si>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</si>
  <si>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</si>
  <si>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</si>
  <si>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</si>
  <si>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</si>
  <si>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</si>
  <si>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</si>
  <si>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</si>
  <si>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</si>
  <si>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</si>
  <si>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</si>
  <si>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</si>
  <si>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</si>
  <si>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</si>
  <si>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</si>
  <si>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</si>
  <si>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</si>
  <si>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</si>
  <si>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</si>
  <si>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</si>
  <si>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</si>
  <si>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</si>
  <si>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</si>
  <si>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</si>
  <si>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</si>
  <si>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Hours /</t>
  </si>
  <si>
    <t># for class</t>
  </si>
  <si>
    <t>Fee construction inputs</t>
  </si>
  <si>
    <t>Proposed fee basis</t>
  </si>
  <si>
    <t>/ application</t>
  </si>
  <si>
    <t>/ hour</t>
  </si>
  <si>
    <t>Standard hours for / application fees</t>
  </si>
  <si>
    <t>Historical</t>
  </si>
  <si>
    <t>average</t>
  </si>
  <si>
    <t>Expected hours for / hour fees</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</si>
  <si>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</si>
  <si>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</si>
  <si>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</si>
  <si>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</si>
  <si>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</si>
  <si>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</si>
  <si>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</si>
  <si>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</si>
  <si>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</si>
  <si>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</si>
  <si>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</si>
  <si>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</si>
  <si>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</si>
  <si>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</si>
  <si>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</si>
  <si>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</si>
  <si>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</si>
  <si>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</si>
  <si>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</si>
  <si>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</si>
  <si>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</si>
  <si>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</si>
  <si>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</si>
  <si>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</si>
  <si>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</si>
  <si>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</si>
  <si>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</si>
  <si>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</si>
  <si>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</si>
  <si>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</si>
  <si>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</si>
  <si>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</si>
  <si>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</si>
  <si>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</si>
  <si>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</si>
  <si>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</si>
  <si>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</si>
  <si>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</si>
  <si>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</si>
  <si>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</si>
  <si>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</si>
  <si>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</si>
  <si>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</si>
  <si>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</si>
  <si>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</si>
  <si>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</si>
  <si>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</si>
  <si>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</si>
  <si>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</si>
  <si>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</si>
  <si>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</si>
  <si>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</si>
  <si>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</si>
  <si>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</si>
  <si>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</si>
  <si>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</si>
  <si>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</si>
  <si>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</si>
  <si>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</si>
  <si>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</si>
  <si>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</si>
  <si>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</si>
  <si>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</si>
  <si>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Management estimates</t>
  </si>
  <si>
    <t>of historical volumes</t>
  </si>
  <si>
    <t>Current AER</t>
  </si>
  <si>
    <t>Management estimate</t>
  </si>
  <si>
    <t>of historical hours / service</t>
  </si>
  <si>
    <t>Summary description</t>
  </si>
  <si>
    <t>Historical revenue has been sourced from Essential Energy's General Ledger</t>
  </si>
  <si>
    <t xml:space="preserve">Proposed </t>
  </si>
  <si>
    <t xml:space="preserve">The proposed fee basis is consistent with the current design fee structure being applied. </t>
  </si>
  <si>
    <t>The historical average has been determined by an internal review of the time involved for each division of work in the fee structure.</t>
  </si>
  <si>
    <t>Forecast volumes are based on internal business estimates of past work load.</t>
  </si>
  <si>
    <t>Historical staffing</t>
  </si>
  <si>
    <t>Staff involved with service</t>
  </si>
  <si>
    <t>Projected staffing</t>
  </si>
  <si>
    <t>This model has been prepared to develop proposed Office Related ANS prices for the regulatory period 2014/15 to 2018/19.</t>
  </si>
  <si>
    <t xml:space="preserve">Office related ANS </t>
  </si>
  <si>
    <t>07 - Access (standby person)</t>
  </si>
  <si>
    <t>08 - Notices of arrangement</t>
  </si>
  <si>
    <t>25 - Network Tariff Change Request</t>
  </si>
  <si>
    <t>26 - Recovery of debt collection costs</t>
  </si>
  <si>
    <t>27 - ROLR Services</t>
  </si>
  <si>
    <t>27 - The NSW distributors may be required to perform a number of services as a distributor when a ROLR event occurs including:
Preparing lists of affected sites, and reconciling data with AEMO listings; handling in-flight transfers; identifying open service orders raised by the failed retailer and determining actions to be taken in relation to those service orders; arranging estimate reads for the date of the ROLR event and providing data for final NUOS bills in relation to affected customers; preparing final invoices for NUOS and miscellaneous charges for affected customers; preparing final debt statements; extracting customer data, providing it to the ROLR and handling subsequent enquiries; handling adjustments that arise from the use of estimate reads; assisting the retailer with the provision of network tariffs to be applied and the customer move in process; administration of any 'ROLR cost recovery scheme distributor payment determination'.</t>
  </si>
  <si>
    <t xml:space="preserve">26 - Essential Energy currently incurs costs, including bank fees when a network customer’s or ASP’s cheque for the payment of network-related services is dishonoured. </t>
  </si>
  <si>
    <t>25 - When a customer or retailer requests an alteration to an existing network tariff (for example, a change from an Inclining Block Tariff or a Time of Use tariff to a capacity tariff), the NSW distributors conduct tariff and load analysis to determine whether the customer meets the relevant tariff criteria. The NSW distributors also process changes in both their IT and market systems to reflect the tariff change.</t>
  </si>
  <si>
    <t>08 - Work of an administrative nature performed by a distributor where a local council requires evidence in writing from the distributor that all necessary arrangements have been made to supply electricity to a development. This may include receiving and checking linen plans and 88 B instruments, copying linen plans, checking and recording easement details, preparing files for conveyance officers, liaising with developers if errors or charges are required, checking and receiving duct declarations and any amended linen plans and 88B instruments approved by a conveyancing officer and preparing notifications of arrangement.</t>
  </si>
  <si>
    <t>07 - The provision of access to switchrooms, substations and the like to an ASP who is accompanied by a distributor’s staff member.</t>
  </si>
  <si>
    <t>Access (standby person)</t>
  </si>
  <si>
    <t>Notices of arrangement</t>
  </si>
  <si>
    <t>Network tariff change</t>
  </si>
  <si>
    <t>Network tariff change request</t>
  </si>
  <si>
    <t>Recovery of debt collection costs - dishonoured transactions</t>
  </si>
  <si>
    <t>ROLR Services</t>
  </si>
  <si>
    <t>Retailer of last resort services</t>
  </si>
  <si>
    <t>n.a</t>
  </si>
  <si>
    <t>Additional costs</t>
  </si>
  <si>
    <t>Per Unit</t>
  </si>
  <si>
    <t>Indirect Costs</t>
  </si>
  <si>
    <t>Finance Charge</t>
  </si>
  <si>
    <t>Loaded cost rates</t>
  </si>
  <si>
    <t>Investigation, review and implementation</t>
  </si>
  <si>
    <t>Bank service fee</t>
  </si>
  <si>
    <t>TBC</t>
  </si>
  <si>
    <t>Access - Standby</t>
  </si>
  <si>
    <t>Notice of Arrangement</t>
  </si>
  <si>
    <t>Debt Collection Costs - dishonoured trans.</t>
  </si>
  <si>
    <t>NA</t>
  </si>
  <si>
    <t xml:space="preserve">Finance </t>
  </si>
  <si>
    <t>Charge</t>
  </si>
  <si>
    <t>These estimates are based on the business knowledge of subject matter experts.</t>
  </si>
  <si>
    <t>Historical costs have been estimated based on the estimated volume multiplied by the hours required at the applicable historical rate.</t>
  </si>
  <si>
    <t>Indirect costs include divisional and corporate overheads at the applicable historical rate.</t>
  </si>
  <si>
    <t>The bank service fee is the bank cost incurred from a dishonoured transaction</t>
  </si>
  <si>
    <t>This is the estimated number of staff required to provide each service</t>
  </si>
  <si>
    <t>Projected finance cost (2013/14 $)</t>
  </si>
  <si>
    <t>Finance Costs</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</si>
  <si>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</si>
  <si>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As the costs associated with these services was included in Standard Control and any shortfall recovered through tairff revenue, Essential Energy only has accurate accounting records for the revenue received from these services historically, not the costs.
Estimated by business subject matter experts where applicable</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</si>
</sst>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_(&quot;$&quot;* #,##0.00_);_(&quot;$&quot;* \(#,##0.00\);_(&quot;$&quot;* &quot;-&quot;??_);_(@_)"/>
    <numFmt numFmtId="165" formatCode="_(* #,##0.00_);_(* \(#,##0.00\);_(* &quot;-&quot;??_);_(@_)"/>
    <numFmt numFmtId="166" formatCode="_(* #,##0_);_(* \(#,##0\);_(* &quot;-&quot;??_);_(@_)"/>
    <numFmt numFmtId="167" formatCode="_(* #,##0.0_);_(* \(#,##0.0\);_(* &quot;-&quot;??_);_(@_)"/>
    <numFmt numFmtId="168" formatCode="_-* #,##0_-;\-* #,##0_-;_-* &quot;-&quot;??_-;_-@_-"/>
  </numFmts>
  <fonts count="2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0"/>
      <color rgb="FF000000"/>
      <name val="Arial"/>
      <family val="2"/>
    </font>
    <font>
      <sz val="11"/>
      <color indexed="8"/>
      <name val="Arial"/>
      <family val="2"/>
    </font>
    <font>
      <sz val="9"/>
      <color theme="1"/>
      <name val="Arial"/>
      <family val="2"/>
    </font>
    <font>
      <sz val="11"/>
      <color theme="0"/>
      <name val="Arial"/>
      <family val="2"/>
    </font>
    <font>
      <sz val="11"/>
      <color theme="0" tint="-0.499984740745262"/>
      <name val="Arial"/>
      <family val="2"/>
    </font>
    <font>
      <b/>
      <sz val="12"/>
      <color theme="1"/>
      <name val="Arial"/>
      <family val="2"/>
    </font>
  </fonts>
  <fills count="10">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rgb="FFFFFF00"/>
        <bgColor indexed="64"/>
      </patternFill>
    </fill>
    <fill>
      <patternFill patternType="solid">
        <fgColor theme="8"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492">
    <xf numFmtId="0" fontId="0" fillId="0" borderId="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7"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178">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7"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6" fontId="2" fillId="0" borderId="0" xfId="0" applyNumberFormat="1" applyFont="1" applyAlignment="1">
      <alignment vertical="center"/>
    </xf>
    <xf numFmtId="165" fontId="2" fillId="0" borderId="0" xfId="1" applyFont="1" applyAlignment="1">
      <alignment vertical="center"/>
    </xf>
    <xf numFmtId="166" fontId="2" fillId="0" borderId="0" xfId="1" applyNumberFormat="1" applyFont="1" applyAlignment="1">
      <alignment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168" fontId="2" fillId="0" borderId="5" xfId="0" applyNumberFormat="1" applyFont="1" applyBorder="1" applyAlignment="1">
      <alignment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1" applyFont="1" applyBorder="1" applyAlignment="1">
      <alignment vertical="center"/>
    </xf>
    <xf numFmtId="165" fontId="2" fillId="0" borderId="0" xfId="1" applyFont="1" applyBorder="1" applyAlignment="1">
      <alignment vertical="center"/>
    </xf>
    <xf numFmtId="165" fontId="2" fillId="0" borderId="7" xfId="1" applyFont="1" applyBorder="1" applyAlignment="1">
      <alignment vertical="center"/>
    </xf>
    <xf numFmtId="165" fontId="2" fillId="0" borderId="0" xfId="0" applyNumberFormat="1" applyFont="1" applyBorder="1" applyAlignment="1">
      <alignment vertical="center"/>
    </xf>
    <xf numFmtId="165" fontId="2" fillId="0" borderId="7" xfId="0" applyNumberFormat="1" applyFont="1" applyBorder="1" applyAlignment="1">
      <alignment vertical="center"/>
    </xf>
    <xf numFmtId="168" fontId="2" fillId="0" borderId="0" xfId="0" applyNumberFormat="1" applyFont="1" applyBorder="1" applyAlignment="1">
      <alignment vertical="center"/>
    </xf>
    <xf numFmtId="168" fontId="2" fillId="0" borderId="7" xfId="0" applyNumberFormat="1" applyFont="1" applyBorder="1" applyAlignment="1">
      <alignment vertical="center"/>
    </xf>
    <xf numFmtId="166" fontId="2" fillId="0" borderId="0" xfId="1" applyNumberFormat="1" applyFont="1" applyBorder="1" applyAlignment="1">
      <alignment vertical="center"/>
    </xf>
    <xf numFmtId="166" fontId="2" fillId="0" borderId="7" xfId="1" applyNumberFormat="1" applyFont="1" applyBorder="1" applyAlignment="1">
      <alignment vertical="center"/>
    </xf>
    <xf numFmtId="168" fontId="2" fillId="0" borderId="6" xfId="0" applyNumberFormat="1" applyFont="1" applyBorder="1" applyAlignment="1">
      <alignment vertical="center"/>
    </xf>
    <xf numFmtId="168" fontId="2" fillId="0" borderId="4" xfId="0" applyNumberFormat="1" applyFont="1" applyBorder="1" applyAlignment="1">
      <alignment vertical="center"/>
    </xf>
    <xf numFmtId="168" fontId="2" fillId="0" borderId="11"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1"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6" fontId="2" fillId="0" borderId="5" xfId="0" applyNumberFormat="1" applyFont="1" applyBorder="1" applyAlignment="1" applyProtection="1">
      <alignment vertical="center"/>
    </xf>
    <xf numFmtId="167" fontId="2" fillId="0" borderId="0" xfId="0" applyNumberFormat="1" applyFont="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6" fontId="2" fillId="4" borderId="0" xfId="1" applyNumberFormat="1" applyFont="1" applyFill="1" applyAlignment="1" applyProtection="1">
      <alignment vertical="center"/>
      <protection locked="0"/>
    </xf>
    <xf numFmtId="167" fontId="2" fillId="4" borderId="0" xfId="1"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7"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4" xfId="0" applyFont="1" applyFill="1" applyBorder="1" applyAlignment="1" applyProtection="1">
      <alignment vertical="top"/>
      <protection locked="0"/>
    </xf>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9" xfId="0" applyFont="1" applyFill="1" applyBorder="1" applyAlignment="1" applyProtection="1">
      <alignment horizontal="center" vertical="top"/>
      <protection locked="0"/>
    </xf>
    <xf numFmtId="0" fontId="6" fillId="4" borderId="10"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8"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165" fontId="6" fillId="4" borderId="0" xfId="1" applyFont="1" applyFill="1" applyBorder="1" applyAlignment="1" applyProtection="1">
      <alignment vertical="top"/>
      <protection locked="0"/>
    </xf>
    <xf numFmtId="165" fontId="6" fillId="4" borderId="7" xfId="1" applyFont="1" applyFill="1" applyBorder="1" applyAlignment="1" applyProtection="1">
      <alignment vertical="top"/>
      <protection locked="0"/>
    </xf>
    <xf numFmtId="165" fontId="6" fillId="4" borderId="9" xfId="1" applyFont="1" applyFill="1" applyBorder="1" applyAlignment="1" applyProtection="1">
      <alignment vertical="top"/>
      <protection locked="0"/>
    </xf>
    <xf numFmtId="165" fontId="6" fillId="4" borderId="10" xfId="1" applyFont="1" applyFill="1" applyBorder="1" applyAlignment="1" applyProtection="1">
      <alignment vertical="top"/>
      <protection locked="0"/>
    </xf>
    <xf numFmtId="0" fontId="15" fillId="0" borderId="0" xfId="0" applyFont="1"/>
    <xf numFmtId="0" fontId="6" fillId="4" borderId="5"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165" fontId="16" fillId="0" borderId="7" xfId="0" applyNumberFormat="1" applyFont="1" applyBorder="1" applyAlignment="1">
      <alignment vertical="center"/>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7" fontId="2" fillId="4" borderId="0" xfId="1" applyNumberFormat="1" applyFont="1" applyFill="1" applyBorder="1" applyAlignment="1" applyProtection="1">
      <alignment vertical="center"/>
      <protection locked="0"/>
    </xf>
    <xf numFmtId="167" fontId="2" fillId="0" borderId="0" xfId="0" applyNumberFormat="1" applyFont="1" applyBorder="1" applyAlignment="1" applyProtection="1">
      <alignment vertical="center"/>
    </xf>
    <xf numFmtId="0" fontId="18" fillId="0" borderId="9" xfId="0" applyFont="1" applyFill="1" applyBorder="1" applyAlignment="1" applyProtection="1">
      <alignment horizontal="center" vertical="top"/>
      <protection locked="0"/>
    </xf>
    <xf numFmtId="165" fontId="2" fillId="0" borderId="0" xfId="1" applyNumberFormat="1" applyFont="1" applyFill="1" applyAlignment="1" applyProtection="1">
      <alignment vertical="center"/>
      <protection locked="0"/>
    </xf>
    <xf numFmtId="0" fontId="2" fillId="0" borderId="0" xfId="0" applyFont="1" applyFill="1" applyAlignment="1">
      <alignment vertical="center"/>
    </xf>
    <xf numFmtId="0" fontId="0" fillId="0" borderId="0" xfId="0" applyFill="1" applyBorder="1" applyAlignment="1"/>
    <xf numFmtId="0" fontId="2" fillId="0" borderId="0" xfId="0" applyFont="1" applyFill="1" applyBorder="1" applyAlignment="1" applyProtection="1">
      <alignment vertical="top" wrapText="1"/>
      <protection locked="0"/>
    </xf>
    <xf numFmtId="0" fontId="2" fillId="0" borderId="9" xfId="0" applyFont="1" applyFill="1" applyBorder="1" applyAlignment="1" applyProtection="1">
      <alignment vertical="top" wrapText="1"/>
      <protection locked="0"/>
    </xf>
    <xf numFmtId="10" fontId="2" fillId="4" borderId="0" xfId="0" applyNumberFormat="1" applyFont="1" applyFill="1" applyAlignment="1">
      <alignment vertical="center"/>
    </xf>
    <xf numFmtId="0" fontId="2" fillId="4" borderId="0" xfId="0" applyFont="1" applyFill="1" applyAlignment="1">
      <alignment vertical="center"/>
    </xf>
    <xf numFmtId="2" fontId="2" fillId="0" borderId="0" xfId="0" applyNumberFormat="1" applyFont="1" applyFill="1" applyAlignment="1">
      <alignment vertical="center"/>
    </xf>
    <xf numFmtId="2" fontId="2" fillId="0" borderId="0" xfId="0" applyNumberFormat="1" applyFont="1" applyAlignment="1">
      <alignment vertical="center"/>
    </xf>
    <xf numFmtId="2" fontId="2" fillId="4" borderId="0" xfId="0" applyNumberFormat="1" applyFont="1" applyFill="1" applyAlignment="1">
      <alignment vertical="center"/>
    </xf>
    <xf numFmtId="165" fontId="2" fillId="4" borderId="0" xfId="1" applyFont="1" applyFill="1" applyAlignment="1">
      <alignment vertical="center"/>
    </xf>
    <xf numFmtId="43" fontId="2" fillId="0" borderId="6" xfId="0" applyNumberFormat="1" applyFont="1" applyBorder="1" applyAlignment="1">
      <alignment vertical="center"/>
    </xf>
    <xf numFmtId="167" fontId="2" fillId="8" borderId="0" xfId="1" applyNumberFormat="1" applyFont="1" applyFill="1" applyAlignment="1" applyProtection="1">
      <alignment vertical="center"/>
      <protection locked="0"/>
    </xf>
    <xf numFmtId="0" fontId="6" fillId="7" borderId="1"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4" borderId="0" xfId="0" applyFont="1" applyFill="1" applyProtection="1">
      <protection locked="0"/>
    </xf>
    <xf numFmtId="0" fontId="6" fillId="4" borderId="0" xfId="0" applyFont="1" applyFill="1" applyAlignment="1" applyProtection="1">
      <alignment vertical="top" wrapText="1"/>
      <protection locked="0"/>
    </xf>
    <xf numFmtId="0" fontId="2" fillId="7" borderId="1" xfId="0" applyFont="1" applyFill="1" applyBorder="1" applyAlignment="1" applyProtection="1">
      <alignment vertical="top" wrapText="1"/>
      <protection locked="0"/>
    </xf>
    <xf numFmtId="0" fontId="2" fillId="7" borderId="3" xfId="0" applyFont="1" applyFill="1" applyBorder="1" applyAlignment="1" applyProtection="1">
      <alignment vertical="top" wrapText="1"/>
      <protection locked="0"/>
    </xf>
    <xf numFmtId="0" fontId="0" fillId="0" borderId="2" xfId="0" applyBorder="1" applyAlignment="1">
      <alignment vertical="top" wrapText="1"/>
    </xf>
    <xf numFmtId="0" fontId="2" fillId="7" borderId="2" xfId="0" applyFont="1" applyFill="1" applyBorder="1" applyAlignment="1" applyProtection="1">
      <alignment vertical="top" wrapText="1"/>
      <protection locked="0"/>
    </xf>
    <xf numFmtId="0" fontId="2" fillId="0" borderId="0" xfId="0" applyFont="1" applyAlignment="1" applyProtection="1">
      <alignment horizontal="center" vertical="center"/>
    </xf>
    <xf numFmtId="0" fontId="2" fillId="0" borderId="9" xfId="0" applyFont="1" applyBorder="1" applyAlignment="1" applyProtection="1">
      <alignment horizontal="center" vertical="center"/>
    </xf>
    <xf numFmtId="0" fontId="2" fillId="7" borderId="1"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7" borderId="5" xfId="0" applyFont="1" applyFill="1" applyBorder="1" applyAlignment="1" applyProtection="1">
      <alignment horizontal="left" vertical="top" wrapText="1"/>
      <protection locked="0"/>
    </xf>
    <xf numFmtId="0" fontId="2" fillId="7" borderId="0" xfId="0" applyFont="1" applyFill="1" applyBorder="1" applyAlignment="1" applyProtection="1">
      <alignment horizontal="left" vertical="top" wrapText="1"/>
      <protection locked="0"/>
    </xf>
    <xf numFmtId="0" fontId="0" fillId="0" borderId="2" xfId="0" applyBorder="1" applyAlignment="1"/>
    <xf numFmtId="0" fontId="0" fillId="0" borderId="3" xfId="0" applyBorder="1" applyAlignment="1"/>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1" fillId="0" borderId="0" xfId="0" applyFont="1"/>
    <xf numFmtId="0" fontId="1" fillId="0" borderId="0" xfId="0" applyFont="1" applyAlignment="1">
      <alignment vertical="center"/>
    </xf>
    <xf numFmtId="0" fontId="19" fillId="9" borderId="4" xfId="0" applyFont="1" applyFill="1" applyBorder="1"/>
    <xf numFmtId="0" fontId="19" fillId="9" borderId="5" xfId="0" applyFont="1" applyFill="1" applyBorder="1"/>
    <xf numFmtId="0" fontId="19" fillId="9" borderId="11" xfId="0" applyFont="1" applyFill="1" applyBorder="1"/>
    <xf numFmtId="0" fontId="19" fillId="9" borderId="6" xfId="0" applyFont="1" applyFill="1" applyBorder="1"/>
    <xf numFmtId="0" fontId="6" fillId="0" borderId="0" xfId="0" applyFont="1" applyBorder="1" applyAlignment="1">
      <alignment vertical="top" wrapText="1"/>
    </xf>
    <xf numFmtId="0" fontId="19" fillId="9" borderId="7" xfId="0" applyFont="1" applyFill="1" applyBorder="1"/>
    <xf numFmtId="0" fontId="19" fillId="9" borderId="8" xfId="0" applyFont="1" applyFill="1" applyBorder="1"/>
    <xf numFmtId="0" fontId="19" fillId="9" borderId="9" xfId="0" applyFont="1" applyFill="1" applyBorder="1" applyAlignment="1">
      <alignment vertical="top" wrapText="1"/>
    </xf>
    <xf numFmtId="0" fontId="19" fillId="9" borderId="10" xfId="0" applyFont="1" applyFill="1" applyBorder="1"/>
    <xf numFmtId="0" fontId="6" fillId="0" borderId="0" xfId="0" applyFont="1" applyBorder="1"/>
    <xf numFmtId="0" fontId="6" fillId="0" borderId="0" xfId="0" applyFont="1" applyBorder="1" applyAlignment="1">
      <alignment vertical="top" wrapText="1"/>
    </xf>
    <xf numFmtId="0" fontId="19" fillId="9" borderId="5" xfId="0" applyFont="1" applyFill="1" applyBorder="1" applyAlignment="1">
      <alignment vertical="top" wrapText="1"/>
    </xf>
    <xf numFmtId="0" fontId="6" fillId="0" borderId="0" xfId="0" applyFont="1" applyBorder="1" applyAlignment="1">
      <alignment horizontal="center"/>
    </xf>
    <xf numFmtId="0" fontId="20"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20" fillId="0" borderId="9" xfId="0" applyFont="1" applyBorder="1" applyAlignment="1">
      <alignment horizontal="center"/>
    </xf>
    <xf numFmtId="0" fontId="20" fillId="0" borderId="0" xfId="0" applyFont="1" applyBorder="1"/>
    <xf numFmtId="165" fontId="6" fillId="0" borderId="0" xfId="1" applyFont="1" applyBorder="1"/>
    <xf numFmtId="2" fontId="20" fillId="0" borderId="0" xfId="0" applyNumberFormat="1" applyFont="1" applyBorder="1"/>
    <xf numFmtId="0" fontId="19" fillId="9" borderId="9" xfId="0" applyFont="1" applyFill="1" applyBorder="1"/>
    <xf numFmtId="0" fontId="19" fillId="9" borderId="0" xfId="0" applyFont="1" applyFill="1"/>
    <xf numFmtId="0" fontId="20" fillId="0" borderId="0" xfId="0" applyFont="1"/>
    <xf numFmtId="0" fontId="20" fillId="0" borderId="9" xfId="0" applyFont="1" applyBorder="1"/>
    <xf numFmtId="0" fontId="20" fillId="0" borderId="9" xfId="0" applyFont="1" applyBorder="1" applyAlignment="1">
      <alignment horizontal="right"/>
    </xf>
    <xf numFmtId="0" fontId="20" fillId="0" borderId="0" xfId="0" applyFont="1" applyAlignment="1">
      <alignment horizontal="center"/>
    </xf>
    <xf numFmtId="166" fontId="20" fillId="0" borderId="0" xfId="1" applyNumberFormat="1" applyFont="1"/>
    <xf numFmtId="166" fontId="20"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6" fontId="6" fillId="0" borderId="0" xfId="1" applyNumberFormat="1" applyFont="1"/>
    <xf numFmtId="166" fontId="6" fillId="0" borderId="5" xfId="0" applyNumberFormat="1" applyFont="1" applyBorder="1"/>
    <xf numFmtId="0" fontId="6" fillId="0" borderId="0" xfId="0" applyFont="1" applyAlignment="1">
      <alignment horizontal="left"/>
    </xf>
    <xf numFmtId="0" fontId="21" fillId="0" borderId="0" xfId="0" applyFont="1"/>
    <xf numFmtId="0" fontId="6" fillId="4" borderId="0" xfId="0" applyFont="1" applyFill="1" applyAlignment="1" applyProtection="1">
      <alignment horizontal="left" vertical="top" wrapText="1"/>
      <protection locked="0"/>
    </xf>
    <xf numFmtId="0" fontId="6" fillId="0" borderId="9"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1" fillId="0" borderId="0" xfId="0" applyFont="1" applyAlignment="1" applyProtection="1">
      <alignment vertical="top"/>
    </xf>
    <xf numFmtId="0" fontId="6" fillId="0" borderId="0" xfId="0" applyFont="1" applyAlignment="1">
      <alignment horizontal="left" vertical="top"/>
    </xf>
    <xf numFmtId="0" fontId="6" fillId="0" borderId="0" xfId="0" applyFont="1" applyAlignment="1">
      <alignment horizontal="left" vertical="top" wrapText="1"/>
    </xf>
  </cellXfs>
  <cellStyles count="492">
    <cellStyle name="Comma" xfId="1" builtinId="3"/>
    <cellStyle name="Comma 2" xfId="8"/>
    <cellStyle name="Comma 3" xfId="9"/>
    <cellStyle name="Currency 2" xfId="2"/>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Normal" xfId="0" builtinId="0"/>
    <cellStyle name="Normal 2" xfId="3"/>
    <cellStyle name="Normal 2 2" xfId="4"/>
    <cellStyle name="Normal 2 2 2" xfId="10"/>
    <cellStyle name="Normal 2 2_ServiceHistory" xfId="469"/>
    <cellStyle name="Normal 3" xfId="5"/>
    <cellStyle name="Normal 4" xfId="11"/>
    <cellStyle name="Note 2" xfId="12"/>
    <cellStyle name="Percent 2" xfId="6"/>
    <cellStyle name="Percent 3" xfId="7"/>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E21" sqref="E21"/>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44" t="str">
        <f>IF(ROUND($E$8,6)=0,"ok","Problem - review CheckSheet")</f>
        <v>ok</v>
      </c>
    </row>
    <row r="4" spans="1:9" x14ac:dyDescent="0.25">
      <c r="B4" t="s">
        <v>131</v>
      </c>
    </row>
    <row r="6" spans="1:9" x14ac:dyDescent="0.25">
      <c r="B6" t="s">
        <v>115</v>
      </c>
    </row>
    <row r="7" spans="1:9" x14ac:dyDescent="0.25">
      <c r="B7" t="s">
        <v>116</v>
      </c>
    </row>
    <row r="9" spans="1:9" x14ac:dyDescent="0.25">
      <c r="B9" t="s">
        <v>93</v>
      </c>
      <c r="I9" s="45"/>
    </row>
    <row r="10" spans="1:9" x14ac:dyDescent="0.25">
      <c r="B10" t="s">
        <v>88</v>
      </c>
    </row>
    <row r="11" spans="1:9" x14ac:dyDescent="0.25">
      <c r="B11" t="s">
        <v>89</v>
      </c>
    </row>
    <row r="12" spans="1:9" x14ac:dyDescent="0.25">
      <c r="B12" s="46" t="s">
        <v>90</v>
      </c>
    </row>
    <row r="14" spans="1:9" x14ac:dyDescent="0.25">
      <c r="B14" t="s">
        <v>94</v>
      </c>
      <c r="E14" s="69"/>
      <c r="F14" t="s">
        <v>95</v>
      </c>
    </row>
    <row r="15" spans="1:9" x14ac:dyDescent="0.25">
      <c r="B15" t="s">
        <v>96</v>
      </c>
      <c r="E15" s="2"/>
    </row>
    <row r="17" spans="2:2" x14ac:dyDescent="0.25">
      <c r="B17" t="s">
        <v>91</v>
      </c>
    </row>
    <row r="18" spans="2:2" x14ac:dyDescent="0.25">
      <c r="B18" t="s">
        <v>92</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52"/>
  <sheetViews>
    <sheetView tabSelected="1" zoomScale="90" zoomScaleNormal="90" zoomScalePageLayoutView="125" workbookViewId="0">
      <selection activeCell="C7" sqref="C7:K7"/>
    </sheetView>
  </sheetViews>
  <sheetFormatPr defaultColWidth="9.140625" defaultRowHeight="14.25" x14ac:dyDescent="0.2"/>
  <cols>
    <col min="1" max="4" width="2.28515625" style="78" customWidth="1"/>
    <col min="5" max="5" width="33.140625" style="78" customWidth="1"/>
    <col min="6" max="11" width="10.42578125" style="78" customWidth="1"/>
    <col min="12" max="12" width="2.85546875" style="78" customWidth="1"/>
    <col min="13" max="20" width="10.42578125" style="78" customWidth="1"/>
    <col min="21" max="16384" width="9.140625" style="78"/>
  </cols>
  <sheetData>
    <row r="1" spans="1:12" x14ac:dyDescent="0.2">
      <c r="A1" s="134" t="s">
        <v>15</v>
      </c>
    </row>
    <row r="2" spans="1:12" ht="15" x14ac:dyDescent="0.25">
      <c r="A2" s="14" t="s">
        <v>78</v>
      </c>
    </row>
    <row r="3" spans="1:12" x14ac:dyDescent="0.2">
      <c r="A3" s="135" t="str">
        <f>GlobalInputs!G12</f>
        <v xml:space="preserve">Office related ANS </v>
      </c>
      <c r="F3" s="44" t="str">
        <f>IF(ROUND($E$5,6)=0,"ok","Problem - review CheckSheet")</f>
        <v>ok</v>
      </c>
    </row>
    <row r="5" spans="1:12" x14ac:dyDescent="0.2">
      <c r="B5" s="136" t="s">
        <v>60</v>
      </c>
      <c r="C5" s="137"/>
      <c r="D5" s="137"/>
      <c r="E5" s="137"/>
      <c r="F5" s="137"/>
      <c r="G5" s="137"/>
      <c r="H5" s="137"/>
      <c r="I5" s="137"/>
      <c r="J5" s="137"/>
      <c r="K5" s="137"/>
      <c r="L5" s="138"/>
    </row>
    <row r="6" spans="1:12" ht="31.5" customHeight="1" x14ac:dyDescent="0.2">
      <c r="B6" s="139"/>
      <c r="C6" s="140" t="str">
        <f>ServiceDescription!C12</f>
        <v>07 - The provision of access to switchrooms, substations and the like to an ASP who is accompanied by a distributor’s staff member.</v>
      </c>
      <c r="D6" s="140"/>
      <c r="E6" s="140"/>
      <c r="F6" s="140"/>
      <c r="G6" s="140"/>
      <c r="H6" s="140"/>
      <c r="I6" s="140"/>
      <c r="J6" s="140"/>
      <c r="K6" s="140"/>
      <c r="L6" s="141"/>
    </row>
    <row r="7" spans="1:12" ht="92.25" customHeight="1" x14ac:dyDescent="0.2">
      <c r="B7" s="139"/>
      <c r="C7" s="140" t="str">
        <f>ServiceDescription!C13</f>
        <v>08 - Work of an administrative nature performed by a distributor where a local council requires evidence in writing from the distributor that all necessary arrangements have been made to supply electricity to a development. This may include receiving and checking linen plans and 88 B instruments, copying linen plans, checking and recording easement details, preparing files for conveyance officers, liaising with developers if errors or charges are required, checking and receiving duct declarations and any amended linen plans and 88B instruments approved by a conveyancing officer and preparing notifications of arrangement.</v>
      </c>
      <c r="D7" s="140"/>
      <c r="E7" s="140"/>
      <c r="F7" s="140"/>
      <c r="G7" s="140"/>
      <c r="H7" s="140"/>
      <c r="I7" s="140"/>
      <c r="J7" s="140"/>
      <c r="K7" s="140"/>
      <c r="L7" s="141"/>
    </row>
    <row r="8" spans="1:12" ht="67.5" customHeight="1" x14ac:dyDescent="0.2">
      <c r="B8" s="139"/>
      <c r="C8" s="140" t="str">
        <f>ServiceDescription!C14</f>
        <v>25 - When a customer or retailer requests an alteration to an existing network tariff (for example, a change from an Inclining Block Tariff or a Time of Use tariff to a capacity tariff), the NSW distributors conduct tariff and load analysis to determine whether the customer meets the relevant tariff criteria. The NSW distributors also process changes in both their IT and market systems to reflect the tariff change.</v>
      </c>
      <c r="D8" s="140"/>
      <c r="E8" s="140"/>
      <c r="F8" s="140"/>
      <c r="G8" s="140"/>
      <c r="H8" s="140"/>
      <c r="I8" s="140"/>
      <c r="J8" s="140"/>
      <c r="K8" s="140"/>
      <c r="L8" s="141"/>
    </row>
    <row r="9" spans="1:12" ht="36.75" customHeight="1" x14ac:dyDescent="0.2">
      <c r="B9" s="139"/>
      <c r="C9" s="140" t="str">
        <f>ServiceDescription!C15</f>
        <v xml:space="preserve">26 - Essential Energy currently incurs costs, including bank fees when a network customer’s or ASP’s cheque for the payment of network-related services is dishonoured. </v>
      </c>
      <c r="D9" s="140"/>
      <c r="E9" s="140"/>
      <c r="F9" s="140"/>
      <c r="G9" s="140"/>
      <c r="H9" s="140"/>
      <c r="I9" s="140"/>
      <c r="J9" s="140"/>
      <c r="K9" s="140"/>
      <c r="L9" s="141"/>
    </row>
    <row r="10" spans="1:12" ht="170.25" customHeight="1" x14ac:dyDescent="0.2">
      <c r="B10" s="139"/>
      <c r="C10" s="140" t="str">
        <f>ServiceDescription!C16</f>
        <v>27 - The NSW distributors may be required to perform a number of services as a distributor when a ROLR event occurs including:
Preparing lists of affected sites, and reconciling data with AEMO listings; handling in-flight transfers; identifying open service orders raised by the failed retailer and determining actions to be taken in relation to those service orders; arranging estimate reads for the date of the ROLR event and providing data for final NUOS bills in relation to affected customers; preparing final invoices for NUOS and miscellaneous charges for affected customers; preparing final debt statements; extracting customer data, providing it to the ROLR and handling subsequent enquiries; handling adjustments that arise from the use of estimate reads; assisting the retailer with the provision of network tariffs to be applied and the customer move in process; administration of any 'ROLR cost recovery scheme distributor payment determination'.</v>
      </c>
      <c r="D10" s="140"/>
      <c r="E10" s="140"/>
      <c r="F10" s="140"/>
      <c r="G10" s="140"/>
      <c r="H10" s="140"/>
      <c r="I10" s="140"/>
      <c r="J10" s="140"/>
      <c r="K10" s="140"/>
      <c r="L10" s="141"/>
    </row>
    <row r="11" spans="1:12" ht="14.1" customHeight="1" x14ac:dyDescent="0.2">
      <c r="B11" s="142"/>
      <c r="C11" s="143"/>
      <c r="D11" s="143"/>
      <c r="E11" s="143"/>
      <c r="F11" s="143"/>
      <c r="G11" s="143"/>
      <c r="H11" s="143"/>
      <c r="I11" s="143"/>
      <c r="J11" s="143"/>
      <c r="K11" s="143"/>
      <c r="L11" s="144"/>
    </row>
    <row r="12" spans="1:12" ht="14.1" customHeight="1" x14ac:dyDescent="0.2">
      <c r="B12" s="145"/>
      <c r="C12" s="146"/>
      <c r="D12" s="146"/>
      <c r="E12" s="146"/>
      <c r="F12" s="146"/>
      <c r="G12" s="146"/>
      <c r="H12" s="146"/>
      <c r="I12" s="146"/>
      <c r="J12" s="146"/>
      <c r="K12" s="146"/>
    </row>
    <row r="13" spans="1:12" ht="14.1" customHeight="1" x14ac:dyDescent="0.2">
      <c r="B13" s="136" t="s">
        <v>82</v>
      </c>
      <c r="C13" s="147"/>
      <c r="D13" s="147"/>
      <c r="E13" s="147"/>
      <c r="F13" s="147"/>
      <c r="G13" s="147"/>
      <c r="H13" s="147"/>
      <c r="I13" s="147"/>
      <c r="J13" s="147"/>
      <c r="K13" s="147"/>
      <c r="L13" s="138"/>
    </row>
    <row r="14" spans="1:12" ht="158.25" customHeight="1" x14ac:dyDescent="0.2">
      <c r="B14" s="139"/>
      <c r="C14" s="140" t="str">
        <f>ServiceDescription!C19</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4" s="140"/>
      <c r="E14" s="140"/>
      <c r="F14" s="140"/>
      <c r="G14" s="140"/>
      <c r="H14" s="140"/>
      <c r="I14" s="140"/>
      <c r="J14" s="140"/>
      <c r="K14" s="140"/>
      <c r="L14" s="141"/>
    </row>
    <row r="15" spans="1:12" ht="14.1" customHeight="1" x14ac:dyDescent="0.2">
      <c r="B15" s="142"/>
      <c r="C15" s="143"/>
      <c r="D15" s="143"/>
      <c r="E15" s="143"/>
      <c r="F15" s="143"/>
      <c r="G15" s="143"/>
      <c r="H15" s="143"/>
      <c r="I15" s="143"/>
      <c r="J15" s="143"/>
      <c r="K15" s="143"/>
      <c r="L15" s="144"/>
    </row>
    <row r="16" spans="1:12" ht="14.1" customHeight="1" x14ac:dyDescent="0.2">
      <c r="B16" s="145"/>
      <c r="C16" s="146"/>
      <c r="D16" s="146"/>
      <c r="E16" s="146"/>
      <c r="F16" s="146"/>
      <c r="G16" s="146"/>
      <c r="H16" s="146"/>
      <c r="I16" s="146"/>
      <c r="J16" s="146"/>
      <c r="K16" s="146"/>
    </row>
    <row r="17" spans="2:12" x14ac:dyDescent="0.2">
      <c r="B17" s="136" t="s">
        <v>74</v>
      </c>
      <c r="C17" s="137"/>
      <c r="D17" s="137"/>
      <c r="E17" s="137"/>
      <c r="F17" s="137"/>
      <c r="G17" s="137"/>
      <c r="H17" s="137"/>
      <c r="I17" s="137"/>
      <c r="J17" s="137"/>
      <c r="K17" s="137"/>
      <c r="L17" s="138"/>
    </row>
    <row r="18" spans="2:12" x14ac:dyDescent="0.2">
      <c r="B18" s="139"/>
      <c r="C18" s="145"/>
      <c r="D18" s="145"/>
      <c r="E18" s="145"/>
      <c r="F18" s="148" t="s">
        <v>80</v>
      </c>
      <c r="G18" s="148"/>
      <c r="H18" s="145"/>
      <c r="I18" s="149" t="s">
        <v>79</v>
      </c>
      <c r="J18" s="149"/>
      <c r="K18" s="150"/>
      <c r="L18" s="141"/>
    </row>
    <row r="19" spans="2:12" x14ac:dyDescent="0.2">
      <c r="B19" s="139"/>
      <c r="C19" s="151"/>
      <c r="D19" s="151"/>
      <c r="E19" s="151"/>
      <c r="F19" s="152" t="s">
        <v>81</v>
      </c>
      <c r="G19" s="152" t="s">
        <v>113</v>
      </c>
      <c r="H19" s="152"/>
      <c r="I19" s="153" t="s">
        <v>81</v>
      </c>
      <c r="J19" s="153" t="s">
        <v>69</v>
      </c>
      <c r="K19" s="150"/>
      <c r="L19" s="141"/>
    </row>
    <row r="20" spans="2:12" x14ac:dyDescent="0.2">
      <c r="B20" s="139"/>
      <c r="C20" s="145" t="str">
        <f>FeeConstruction!C7</f>
        <v>Access - Standby</v>
      </c>
      <c r="D20" s="145"/>
      <c r="E20" s="145"/>
      <c r="F20" s="145"/>
      <c r="G20" s="145"/>
      <c r="H20" s="145"/>
      <c r="I20" s="154"/>
      <c r="J20" s="154"/>
      <c r="K20" s="145"/>
      <c r="L20" s="141"/>
    </row>
    <row r="21" spans="2:12" x14ac:dyDescent="0.2">
      <c r="B21" s="139"/>
      <c r="C21" s="145"/>
      <c r="D21" s="145" t="str">
        <f>FeeConstruction!D8</f>
        <v>Access - Standby</v>
      </c>
      <c r="E21" s="145"/>
      <c r="F21" s="145" t="str">
        <f>ServiceProjections!G8</f>
        <v>/ hour</v>
      </c>
      <c r="G21" s="155">
        <f>FeeConstruction!L8</f>
        <v>159.99168322187128</v>
      </c>
      <c r="H21" s="145"/>
      <c r="I21" s="154" t="str">
        <f>F21</f>
        <v>/ hour</v>
      </c>
      <c r="J21" s="156">
        <f>FeeConstruction!H8</f>
        <v>64</v>
      </c>
      <c r="K21" s="145"/>
      <c r="L21" s="141"/>
    </row>
    <row r="22" spans="2:12" x14ac:dyDescent="0.2">
      <c r="B22" s="139"/>
      <c r="C22" s="145" t="str">
        <f>FeeConstruction!C9</f>
        <v>Notice of Arrangement</v>
      </c>
      <c r="D22" s="145"/>
      <c r="E22" s="145"/>
      <c r="F22" s="145"/>
      <c r="G22" s="145"/>
      <c r="H22" s="145"/>
      <c r="I22" s="154"/>
      <c r="J22" s="154"/>
      <c r="K22" s="145"/>
      <c r="L22" s="141"/>
    </row>
    <row r="23" spans="2:12" x14ac:dyDescent="0.2">
      <c r="B23" s="139"/>
      <c r="C23" s="145"/>
      <c r="D23" s="145" t="str">
        <f>FeeConstruction!D10</f>
        <v>Notice of Arrangement</v>
      </c>
      <c r="E23" s="145"/>
      <c r="F23" s="145" t="str">
        <f>ServiceProjections!G10</f>
        <v>/ application</v>
      </c>
      <c r="G23" s="155">
        <f>FeeConstruction!L10</f>
        <v>266.706774</v>
      </c>
      <c r="H23" s="145"/>
      <c r="I23" s="154" t="str">
        <f t="shared" ref="I23" si="0">F23</f>
        <v>/ application</v>
      </c>
      <c r="J23" s="156">
        <f>FeeConstruction!H10</f>
        <v>193</v>
      </c>
      <c r="K23" s="145"/>
      <c r="L23" s="141"/>
    </row>
    <row r="24" spans="2:12" x14ac:dyDescent="0.2">
      <c r="B24" s="139"/>
      <c r="C24" s="145" t="str">
        <f>FeeConstruction!C11</f>
        <v>Network tariff change</v>
      </c>
      <c r="D24" s="145"/>
      <c r="E24" s="145"/>
      <c r="F24" s="145"/>
      <c r="G24" s="145"/>
      <c r="H24" s="145"/>
      <c r="I24" s="154"/>
      <c r="J24" s="154"/>
      <c r="K24" s="145"/>
      <c r="L24" s="141"/>
    </row>
    <row r="25" spans="2:12" x14ac:dyDescent="0.2">
      <c r="B25" s="139"/>
      <c r="C25" s="145"/>
      <c r="D25" s="145" t="str">
        <f>FeeConstruction!D12</f>
        <v>Network tariff change</v>
      </c>
      <c r="E25" s="145"/>
      <c r="F25" s="145" t="str">
        <f>ServiceProjections!G12</f>
        <v>/ application</v>
      </c>
      <c r="G25" s="155">
        <f>FeeConstruction!L12</f>
        <v>34.110057960077896</v>
      </c>
      <c r="H25" s="145"/>
      <c r="I25" s="154" t="str">
        <f t="shared" ref="I25" si="1">F25</f>
        <v>/ application</v>
      </c>
      <c r="J25" s="156" t="str">
        <f>FeeConstruction!H12</f>
        <v>n.a</v>
      </c>
      <c r="K25" s="145"/>
      <c r="L25" s="141"/>
    </row>
    <row r="26" spans="2:12" x14ac:dyDescent="0.2">
      <c r="B26" s="139"/>
      <c r="C26" s="145" t="str">
        <f>FeeConstruction!C13</f>
        <v>Debt Collection Costs - dishonoured trans.</v>
      </c>
      <c r="D26" s="145"/>
      <c r="E26" s="145"/>
      <c r="F26" s="145"/>
      <c r="G26" s="145"/>
      <c r="H26" s="145"/>
      <c r="I26" s="154"/>
      <c r="J26" s="154"/>
      <c r="K26" s="145"/>
      <c r="L26" s="141"/>
    </row>
    <row r="27" spans="2:12" x14ac:dyDescent="0.2">
      <c r="B27" s="139"/>
      <c r="C27" s="145"/>
      <c r="D27" s="145" t="str">
        <f>FeeConstruction!D14</f>
        <v>Debt Collection Costs - dishonoured trans.</v>
      </c>
      <c r="E27" s="145"/>
      <c r="F27" s="145" t="str">
        <f>ServiceProjections!G14</f>
        <v>/ application</v>
      </c>
      <c r="G27" s="155">
        <f>FeeConstruction!L14</f>
        <v>30</v>
      </c>
      <c r="H27" s="145"/>
      <c r="I27" s="154" t="str">
        <f>F27</f>
        <v>/ application</v>
      </c>
      <c r="J27" s="156" t="str">
        <f>FeeConstruction!H14</f>
        <v>n.a</v>
      </c>
      <c r="K27" s="145"/>
      <c r="L27" s="141"/>
    </row>
    <row r="28" spans="2:12" x14ac:dyDescent="0.2">
      <c r="B28" s="139"/>
      <c r="C28" s="145" t="str">
        <f>FeeConstruction!C15</f>
        <v>ROLR Services</v>
      </c>
      <c r="D28" s="145"/>
      <c r="E28" s="145"/>
      <c r="F28" s="145"/>
      <c r="G28" s="145"/>
      <c r="H28" s="145"/>
      <c r="I28" s="154"/>
      <c r="J28" s="154"/>
      <c r="K28" s="145"/>
      <c r="L28" s="141"/>
    </row>
    <row r="29" spans="2:12" x14ac:dyDescent="0.2">
      <c r="B29" s="139"/>
      <c r="C29" s="145"/>
      <c r="D29" s="145" t="str">
        <f>FeeConstruction!D16</f>
        <v>ROLR Services</v>
      </c>
      <c r="E29" s="145"/>
      <c r="F29" s="145" t="str">
        <f>ServiceProjections!G16</f>
        <v>/ application</v>
      </c>
      <c r="G29" s="155">
        <f>FeeConstruction!L16</f>
        <v>56.73</v>
      </c>
      <c r="H29" s="145"/>
      <c r="I29" s="154" t="str">
        <f t="shared" ref="I29" si="2">F29</f>
        <v>/ application</v>
      </c>
      <c r="J29" s="156" t="str">
        <f>FeeConstruction!H16</f>
        <v>n.a</v>
      </c>
      <c r="K29" s="145"/>
      <c r="L29" s="141"/>
    </row>
    <row r="30" spans="2:12" x14ac:dyDescent="0.2">
      <c r="B30" s="142"/>
      <c r="C30" s="157"/>
      <c r="D30" s="157"/>
      <c r="E30" s="157"/>
      <c r="F30" s="157"/>
      <c r="G30" s="157"/>
      <c r="H30" s="157"/>
      <c r="I30" s="157"/>
      <c r="J30" s="157"/>
      <c r="K30" s="157"/>
      <c r="L30" s="144"/>
    </row>
    <row r="32" spans="2:12" x14ac:dyDescent="0.2">
      <c r="B32" s="158" t="s">
        <v>83</v>
      </c>
      <c r="C32" s="158"/>
      <c r="D32" s="158"/>
      <c r="E32" s="158"/>
      <c r="F32" s="158"/>
      <c r="G32" s="158"/>
      <c r="H32" s="158"/>
      <c r="I32" s="158"/>
      <c r="J32" s="158"/>
      <c r="K32" s="158"/>
      <c r="L32" s="158"/>
    </row>
    <row r="33" spans="2:12" x14ac:dyDescent="0.2">
      <c r="B33" s="158"/>
      <c r="L33" s="158"/>
    </row>
    <row r="34" spans="2:12" x14ac:dyDescent="0.2">
      <c r="B34" s="158"/>
      <c r="C34" s="159" t="s">
        <v>84</v>
      </c>
      <c r="D34" s="159"/>
      <c r="E34" s="159"/>
      <c r="F34" s="159"/>
      <c r="G34" s="159"/>
      <c r="H34" s="159"/>
      <c r="I34" s="159"/>
      <c r="J34" s="159"/>
      <c r="K34" s="159"/>
      <c r="L34" s="158"/>
    </row>
    <row r="35" spans="2:12" x14ac:dyDescent="0.2">
      <c r="B35" s="158"/>
      <c r="C35" s="159"/>
      <c r="D35" s="160"/>
      <c r="E35" s="161" t="s">
        <v>114</v>
      </c>
      <c r="F35" s="160"/>
      <c r="G35" s="153" t="str">
        <f>GlobalInputs!G15</f>
        <v>2009/10</v>
      </c>
      <c r="H35" s="153" t="str">
        <f>GlobalInputs!H15</f>
        <v>2010/11</v>
      </c>
      <c r="I35" s="153" t="str">
        <f>GlobalInputs!I15</f>
        <v>2011/12</v>
      </c>
      <c r="J35" s="153" t="str">
        <f>GlobalInputs!J15</f>
        <v>2012/13</v>
      </c>
      <c r="K35" s="153" t="str">
        <f>GlobalInputs!K15</f>
        <v>2013/14</v>
      </c>
      <c r="L35" s="158"/>
    </row>
    <row r="36" spans="2:12" x14ac:dyDescent="0.2">
      <c r="B36" s="158"/>
      <c r="C36" s="159"/>
      <c r="D36" s="159"/>
      <c r="E36" s="159"/>
      <c r="F36" s="159"/>
      <c r="G36" s="162"/>
      <c r="H36" s="162"/>
      <c r="I36" s="162"/>
      <c r="J36" s="162"/>
      <c r="K36" s="162"/>
      <c r="L36" s="158"/>
    </row>
    <row r="37" spans="2:12" x14ac:dyDescent="0.2">
      <c r="B37" s="158"/>
      <c r="C37" s="159"/>
      <c r="D37" s="159" t="s">
        <v>13</v>
      </c>
      <c r="E37" s="159"/>
      <c r="F37" s="159" t="s">
        <v>40</v>
      </c>
      <c r="G37" s="163">
        <f>ServiceHistory!G36</f>
        <v>105026</v>
      </c>
      <c r="H37" s="163">
        <f>ServiceHistory!H36</f>
        <v>83164</v>
      </c>
      <c r="I37" s="163">
        <f>ServiceHistory!I36</f>
        <v>76169</v>
      </c>
      <c r="J37" s="163">
        <f>ServiceHistory!J36</f>
        <v>86673</v>
      </c>
      <c r="K37" s="163">
        <f>ServiceHistory!K36</f>
        <v>41870.400000000001</v>
      </c>
      <c r="L37" s="158"/>
    </row>
    <row r="38" spans="2:12" x14ac:dyDescent="0.2">
      <c r="B38" s="158"/>
      <c r="C38" s="159"/>
      <c r="D38" s="159"/>
      <c r="E38" s="159"/>
      <c r="F38" s="159"/>
      <c r="G38" s="159"/>
      <c r="H38" s="159"/>
      <c r="I38" s="159"/>
      <c r="J38" s="159"/>
      <c r="K38" s="159"/>
      <c r="L38" s="158"/>
    </row>
    <row r="39" spans="2:12" x14ac:dyDescent="0.2">
      <c r="B39" s="158"/>
      <c r="C39" s="159"/>
      <c r="D39" s="159" t="s">
        <v>85</v>
      </c>
      <c r="E39" s="159"/>
      <c r="F39" s="159" t="s">
        <v>40</v>
      </c>
      <c r="G39" s="163">
        <f>ServiceHistory!G69</f>
        <v>58987.17615422223</v>
      </c>
      <c r="H39" s="163">
        <f>ServiceHistory!H69</f>
        <v>61040.397288</v>
      </c>
      <c r="I39" s="163">
        <f>ServiceHistory!I69</f>
        <v>64252.181676799992</v>
      </c>
      <c r="J39" s="163">
        <f>ServiceHistory!J69</f>
        <v>66313.305808000005</v>
      </c>
      <c r="K39" s="163">
        <f>ServiceHistory!K69</f>
        <v>68245.106907132009</v>
      </c>
      <c r="L39" s="158"/>
    </row>
    <row r="40" spans="2:12" x14ac:dyDescent="0.2">
      <c r="B40" s="158"/>
      <c r="C40" s="159"/>
      <c r="D40" s="159" t="s">
        <v>86</v>
      </c>
      <c r="E40" s="159"/>
      <c r="F40" s="159"/>
      <c r="G40" s="163">
        <f>ServiceHistory!G77</f>
        <v>27993.783025564</v>
      </c>
      <c r="H40" s="163">
        <f>ServiceHistory!H77</f>
        <v>28305.025136208002</v>
      </c>
      <c r="I40" s="163">
        <f>ServiceHistory!I77</f>
        <v>28535.463464188157</v>
      </c>
      <c r="J40" s="163">
        <f>ServiceHistory!J77</f>
        <v>27745.392431102402</v>
      </c>
      <c r="K40" s="163">
        <f>ServiceHistory!K77</f>
        <v>29528.943461839568</v>
      </c>
      <c r="L40" s="158"/>
    </row>
    <row r="41" spans="2:12" x14ac:dyDescent="0.2">
      <c r="B41" s="158"/>
      <c r="C41" s="159"/>
      <c r="D41" s="159"/>
      <c r="E41" s="159"/>
      <c r="F41" s="159" t="s">
        <v>40</v>
      </c>
      <c r="G41" s="164">
        <f>SUM(G39:G40)</f>
        <v>86980.959179786238</v>
      </c>
      <c r="H41" s="164">
        <f t="shared" ref="H41:K41" si="3">SUM(H39:H40)</f>
        <v>89345.422424207994</v>
      </c>
      <c r="I41" s="164">
        <f t="shared" si="3"/>
        <v>92787.645140988141</v>
      </c>
      <c r="J41" s="164">
        <f t="shared" si="3"/>
        <v>94058.698239102407</v>
      </c>
      <c r="K41" s="164">
        <f t="shared" si="3"/>
        <v>97774.05036897157</v>
      </c>
      <c r="L41" s="158"/>
    </row>
    <row r="42" spans="2:12" x14ac:dyDescent="0.2">
      <c r="B42" s="158"/>
      <c r="L42" s="158"/>
    </row>
    <row r="43" spans="2:12" x14ac:dyDescent="0.2">
      <c r="B43" s="158"/>
      <c r="C43" s="78" t="s">
        <v>87</v>
      </c>
      <c r="L43" s="158"/>
    </row>
    <row r="44" spans="2:12" x14ac:dyDescent="0.2">
      <c r="B44" s="158"/>
      <c r="D44" s="151"/>
      <c r="E44" s="165" t="s">
        <v>101</v>
      </c>
      <c r="F44" s="151"/>
      <c r="G44" s="152" t="str">
        <f>GlobalInputs!G16</f>
        <v>2014/15</v>
      </c>
      <c r="H44" s="152" t="str">
        <f>GlobalInputs!H16</f>
        <v>2015/16</v>
      </c>
      <c r="I44" s="152" t="str">
        <f>GlobalInputs!I16</f>
        <v>2016/17</v>
      </c>
      <c r="J44" s="152" t="str">
        <f>GlobalInputs!J16</f>
        <v>2017/18</v>
      </c>
      <c r="K44" s="152" t="str">
        <f>GlobalInputs!K16</f>
        <v>2018/19</v>
      </c>
      <c r="L44" s="158"/>
    </row>
    <row r="45" spans="2:12" x14ac:dyDescent="0.2">
      <c r="B45" s="158"/>
      <c r="G45" s="166"/>
      <c r="H45" s="166"/>
      <c r="I45" s="166"/>
      <c r="J45" s="166"/>
      <c r="K45" s="166"/>
      <c r="L45" s="158"/>
    </row>
    <row r="46" spans="2:12" x14ac:dyDescent="0.2">
      <c r="B46" s="158"/>
      <c r="D46" s="78" t="s">
        <v>13</v>
      </c>
      <c r="F46" s="78" t="s">
        <v>40</v>
      </c>
      <c r="G46" s="167">
        <f>SUM(FeeConstruction!U8:U16)</f>
        <v>296706.18276934221</v>
      </c>
      <c r="H46" s="167">
        <f>SUM(FeeConstruction!V8:V16)</f>
        <v>296706.18276934221</v>
      </c>
      <c r="I46" s="167">
        <f>SUM(FeeConstruction!W8:W16)</f>
        <v>296706.18276934221</v>
      </c>
      <c r="J46" s="167">
        <f>SUM(FeeConstruction!X8:X16)</f>
        <v>296706.18276934221</v>
      </c>
      <c r="K46" s="167">
        <f>SUM(FeeConstruction!Y8:Y16)</f>
        <v>296706.18276934221</v>
      </c>
      <c r="L46" s="158"/>
    </row>
    <row r="47" spans="2:12" x14ac:dyDescent="0.2">
      <c r="B47" s="158"/>
      <c r="L47" s="158"/>
    </row>
    <row r="48" spans="2:12" x14ac:dyDescent="0.2">
      <c r="B48" s="158"/>
      <c r="D48" s="78" t="s">
        <v>85</v>
      </c>
      <c r="F48" s="78" t="s">
        <v>40</v>
      </c>
      <c r="G48" s="167">
        <f>SUM(FeeConstruction!AB8:AB16)</f>
        <v>213035.95092502431</v>
      </c>
      <c r="H48" s="167">
        <f>SUM(FeeConstruction!AC8:AC16)</f>
        <v>213035.95092502431</v>
      </c>
      <c r="I48" s="167">
        <f>SUM(FeeConstruction!AD8:AD16)</f>
        <v>213035.95092502431</v>
      </c>
      <c r="J48" s="167">
        <f>SUM(FeeConstruction!AE8:AE16)</f>
        <v>213035.95092502431</v>
      </c>
      <c r="K48" s="167">
        <f>SUM(FeeConstruction!AF8:AF16)</f>
        <v>213035.95092502431</v>
      </c>
      <c r="L48" s="158"/>
    </row>
    <row r="49" spans="2:12" x14ac:dyDescent="0.2">
      <c r="B49" s="158"/>
      <c r="D49" s="78" t="s">
        <v>86</v>
      </c>
      <c r="G49" s="167">
        <f>SUM(FeeConstruction!AI8:AI16)</f>
        <v>77252.067328874851</v>
      </c>
      <c r="H49" s="167">
        <f>SUM(FeeConstruction!AJ8:AJ16)</f>
        <v>77252.067328874851</v>
      </c>
      <c r="I49" s="167">
        <f>SUM(FeeConstruction!AK8:AK16)</f>
        <v>77252.067328874851</v>
      </c>
      <c r="J49" s="167">
        <f>SUM(FeeConstruction!AL8:AL16)</f>
        <v>77252.067328874851</v>
      </c>
      <c r="K49" s="167">
        <f>SUM(FeeConstruction!AM8:AM16)</f>
        <v>77252.067328874851</v>
      </c>
      <c r="L49" s="158"/>
    </row>
    <row r="50" spans="2:12" x14ac:dyDescent="0.2">
      <c r="B50" s="158"/>
      <c r="D50" s="78" t="s">
        <v>171</v>
      </c>
      <c r="G50" s="167">
        <f>SUM(FeeConstruction!AP8:AP15)</f>
        <v>6418.1645154430316</v>
      </c>
      <c r="H50" s="167">
        <f>SUM(FeeConstruction!AQ8:AQ15)</f>
        <v>6418.1645154430316</v>
      </c>
      <c r="I50" s="167">
        <f>SUM(FeeConstruction!AR8:AR15)</f>
        <v>6418.1645154430316</v>
      </c>
      <c r="J50" s="167">
        <f>SUM(FeeConstruction!AS8:AS15)</f>
        <v>6418.1645154430316</v>
      </c>
      <c r="K50" s="167">
        <f>SUM(FeeConstruction!AT8:AT15)</f>
        <v>6418.1645154430316</v>
      </c>
      <c r="L50" s="158"/>
    </row>
    <row r="51" spans="2:12" x14ac:dyDescent="0.2">
      <c r="B51" s="158"/>
      <c r="F51" s="78" t="s">
        <v>40</v>
      </c>
      <c r="G51" s="168">
        <f>SUM(G48:G50)</f>
        <v>296706.18276934221</v>
      </c>
      <c r="H51" s="168">
        <f t="shared" ref="H51:K51" si="4">SUM(H48:H50)</f>
        <v>296706.18276934221</v>
      </c>
      <c r="I51" s="168">
        <f t="shared" si="4"/>
        <v>296706.18276934221</v>
      </c>
      <c r="J51" s="168">
        <f t="shared" si="4"/>
        <v>296706.18276934221</v>
      </c>
      <c r="K51" s="168">
        <f t="shared" si="4"/>
        <v>296706.18276934221</v>
      </c>
      <c r="L51" s="158"/>
    </row>
    <row r="52" spans="2:12" x14ac:dyDescent="0.2">
      <c r="B52" s="158"/>
      <c r="C52" s="158"/>
      <c r="D52" s="158"/>
      <c r="E52" s="158"/>
      <c r="F52" s="158"/>
      <c r="G52" s="158"/>
      <c r="H52" s="158"/>
      <c r="I52" s="158"/>
      <c r="J52" s="158"/>
      <c r="K52" s="158"/>
      <c r="L52" s="158"/>
    </row>
  </sheetData>
  <mergeCells count="8">
    <mergeCell ref="C14:K14"/>
    <mergeCell ref="C6:K6"/>
    <mergeCell ref="F18:G18"/>
    <mergeCell ref="I18:J18"/>
    <mergeCell ref="C7:K7"/>
    <mergeCell ref="C8:K8"/>
    <mergeCell ref="C9:K9"/>
    <mergeCell ref="C10:K10"/>
  </mergeCells>
  <pageMargins left="0.39370078740157483" right="0.39370078740157483" top="0.39370078740157483" bottom="0.39370078740157483" header="0.19685039370078741" footer="0.19685039370078741"/>
  <pageSetup paperSize="9" scale="65"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0"/>
  <sheetViews>
    <sheetView topLeftCell="A5" zoomScale="90" zoomScaleNormal="90" zoomScalePageLayoutView="125" workbookViewId="0">
      <selection activeCell="E6" sqref="E6"/>
    </sheetView>
  </sheetViews>
  <sheetFormatPr defaultColWidth="10.85546875" defaultRowHeight="12.95" customHeight="1" x14ac:dyDescent="0.2"/>
  <cols>
    <col min="1" max="4" width="2.28515625" style="78" customWidth="1"/>
    <col min="5" max="5" width="39.28515625" style="78" customWidth="1"/>
    <col min="6" max="11" width="10.85546875" style="78"/>
    <col min="12" max="12" width="2.7109375" style="78" customWidth="1"/>
    <col min="13" max="13" width="45.85546875" style="78" customWidth="1"/>
    <col min="14" max="16384" width="10.85546875" style="78"/>
  </cols>
  <sheetData>
    <row r="1" spans="1:13" ht="12.95" customHeight="1" x14ac:dyDescent="0.2">
      <c r="A1" s="78" t="s">
        <v>15</v>
      </c>
    </row>
    <row r="2" spans="1:13" ht="18" customHeight="1" x14ac:dyDescent="0.25">
      <c r="A2" s="86" t="s">
        <v>16</v>
      </c>
      <c r="F2" s="79" t="str">
        <f>IF(ROUND($E$6,6)=0,"ok","Problem - review CheckSheet")</f>
        <v>ok</v>
      </c>
    </row>
    <row r="3" spans="1:13" ht="12.95" customHeight="1" x14ac:dyDescent="0.2">
      <c r="A3" s="78" t="str">
        <f>G12</f>
        <v xml:space="preserve">Office related ANS </v>
      </c>
      <c r="F3" s="79"/>
    </row>
    <row r="5" spans="1:13" ht="12.95" customHeight="1" x14ac:dyDescent="0.2">
      <c r="B5" s="78" t="s">
        <v>21</v>
      </c>
    </row>
    <row r="6" spans="1:13" ht="12.95" customHeight="1" x14ac:dyDescent="0.2">
      <c r="C6" s="78" t="s">
        <v>19</v>
      </c>
      <c r="G6" s="116" t="s">
        <v>20</v>
      </c>
      <c r="H6" s="116"/>
      <c r="M6" s="80" t="s">
        <v>38</v>
      </c>
    </row>
    <row r="7" spans="1:13" ht="12.95" customHeight="1" x14ac:dyDescent="0.2">
      <c r="C7" s="78" t="s">
        <v>18</v>
      </c>
      <c r="G7" s="116" t="s">
        <v>133</v>
      </c>
      <c r="H7" s="116"/>
      <c r="I7" s="116"/>
      <c r="J7" s="116"/>
      <c r="K7" s="116"/>
    </row>
    <row r="8" spans="1:13" ht="12.95" customHeight="1" x14ac:dyDescent="0.2">
      <c r="G8" s="116" t="s">
        <v>134</v>
      </c>
      <c r="H8" s="116"/>
      <c r="I8" s="116"/>
      <c r="J8" s="116"/>
      <c r="K8" s="116"/>
    </row>
    <row r="9" spans="1:13" ht="12.95" customHeight="1" x14ac:dyDescent="0.2">
      <c r="G9" s="116" t="s">
        <v>135</v>
      </c>
      <c r="H9" s="116"/>
      <c r="I9" s="116"/>
      <c r="J9" s="116"/>
      <c r="K9" s="116"/>
    </row>
    <row r="10" spans="1:13" ht="12.95" customHeight="1" x14ac:dyDescent="0.2">
      <c r="G10" s="116" t="s">
        <v>136</v>
      </c>
      <c r="H10" s="116"/>
      <c r="I10" s="116"/>
      <c r="J10" s="116"/>
      <c r="K10" s="116"/>
    </row>
    <row r="11" spans="1:13" ht="12.95" customHeight="1" x14ac:dyDescent="0.2">
      <c r="G11" s="116" t="s">
        <v>137</v>
      </c>
      <c r="H11" s="116"/>
      <c r="I11" s="116"/>
      <c r="J11" s="116"/>
      <c r="K11" s="116"/>
    </row>
    <row r="12" spans="1:13" ht="12.95" customHeight="1" x14ac:dyDescent="0.2">
      <c r="C12" s="78" t="s">
        <v>122</v>
      </c>
      <c r="G12" s="117" t="s">
        <v>132</v>
      </c>
      <c r="H12" s="117"/>
      <c r="I12" s="117"/>
    </row>
    <row r="14" spans="1:13" ht="12.95" customHeight="1" x14ac:dyDescent="0.2">
      <c r="B14" s="78" t="s">
        <v>22</v>
      </c>
    </row>
    <row r="15" spans="1:13" ht="12.95" customHeight="1" x14ac:dyDescent="0.2">
      <c r="C15" s="78" t="s">
        <v>23</v>
      </c>
      <c r="G15" s="81" t="s">
        <v>2</v>
      </c>
      <c r="H15" s="81" t="s">
        <v>3</v>
      </c>
      <c r="I15" s="81" t="s">
        <v>4</v>
      </c>
      <c r="J15" s="81" t="s">
        <v>5</v>
      </c>
      <c r="K15" s="81" t="s">
        <v>6</v>
      </c>
    </row>
    <row r="16" spans="1:13" ht="12.95" customHeight="1" x14ac:dyDescent="0.2">
      <c r="C16" s="78" t="s">
        <v>24</v>
      </c>
      <c r="G16" s="81" t="s">
        <v>7</v>
      </c>
      <c r="H16" s="81" t="s">
        <v>8</v>
      </c>
      <c r="I16" s="81" t="s">
        <v>9</v>
      </c>
      <c r="J16" s="81" t="s">
        <v>10</v>
      </c>
      <c r="K16" s="81" t="s">
        <v>11</v>
      </c>
    </row>
    <row r="18" spans="2:13" ht="12.95" customHeight="1" x14ac:dyDescent="0.2">
      <c r="B18" s="78" t="s">
        <v>25</v>
      </c>
    </row>
    <row r="19" spans="2:13" ht="12.95" customHeight="1" x14ac:dyDescent="0.2">
      <c r="B19" s="70" t="s">
        <v>26</v>
      </c>
      <c r="C19" s="71"/>
      <c r="D19" s="71"/>
      <c r="E19" s="71"/>
      <c r="F19" s="71"/>
      <c r="G19" s="87" t="s">
        <v>97</v>
      </c>
      <c r="H19" s="87" t="s">
        <v>98</v>
      </c>
      <c r="I19" s="87" t="s">
        <v>99</v>
      </c>
      <c r="J19" s="88" t="s">
        <v>100</v>
      </c>
      <c r="M19" s="113" t="s">
        <v>172</v>
      </c>
    </row>
    <row r="20" spans="2:13" ht="12.95" customHeight="1" x14ac:dyDescent="0.2">
      <c r="B20" s="72"/>
      <c r="C20" s="73"/>
      <c r="D20" s="73"/>
      <c r="E20" s="73" t="s">
        <v>101</v>
      </c>
      <c r="F20" s="73"/>
      <c r="G20" s="73" t="s">
        <v>102</v>
      </c>
      <c r="H20" s="73" t="s">
        <v>102</v>
      </c>
      <c r="I20" s="73" t="s">
        <v>103</v>
      </c>
      <c r="J20" s="74" t="s">
        <v>104</v>
      </c>
      <c r="M20" s="114"/>
    </row>
    <row r="21" spans="2:13" ht="12.95" customHeight="1" x14ac:dyDescent="0.2">
      <c r="B21" s="72"/>
      <c r="C21" s="75" t="s">
        <v>27</v>
      </c>
      <c r="D21" s="75"/>
      <c r="E21" s="75" t="s">
        <v>28</v>
      </c>
      <c r="F21" s="75" t="s">
        <v>29</v>
      </c>
      <c r="G21" s="82">
        <f>[1]Calculations!G29</f>
        <v>73.447575462512177</v>
      </c>
      <c r="H21" s="82">
        <f>[1]Calculations!H29</f>
        <v>26.67</v>
      </c>
      <c r="I21" s="82">
        <f>[1]Calculations!I29</f>
        <v>2.21</v>
      </c>
      <c r="J21" s="83">
        <f>SUM(G21:I21)</f>
        <v>102.32757546251217</v>
      </c>
      <c r="M21" s="114"/>
    </row>
    <row r="22" spans="2:13" ht="12.95" customHeight="1" x14ac:dyDescent="0.2">
      <c r="B22" s="72"/>
      <c r="C22" s="75" t="s">
        <v>30</v>
      </c>
      <c r="D22" s="75"/>
      <c r="E22" s="75" t="s">
        <v>31</v>
      </c>
      <c r="F22" s="75"/>
      <c r="G22" s="82">
        <f>[1]Calculations!G30</f>
        <v>95.71</v>
      </c>
      <c r="H22" s="82">
        <f>[1]Calculations!H30</f>
        <v>34.760000000000005</v>
      </c>
      <c r="I22" s="82">
        <f>[1]Calculations!I30</f>
        <v>2.88</v>
      </c>
      <c r="J22" s="83">
        <f t="shared" ref="J22:J25" si="0">SUM(G22:I22)</f>
        <v>133.35</v>
      </c>
      <c r="M22" s="114"/>
    </row>
    <row r="23" spans="2:13" ht="12.95" customHeight="1" x14ac:dyDescent="0.2">
      <c r="B23" s="72"/>
      <c r="C23" s="75" t="s">
        <v>32</v>
      </c>
      <c r="D23" s="75"/>
      <c r="E23" s="75" t="s">
        <v>33</v>
      </c>
      <c r="F23" s="75"/>
      <c r="G23" s="82">
        <f>[1]Calculations!G31</f>
        <v>114.66</v>
      </c>
      <c r="H23" s="82">
        <f>[1]Calculations!H31</f>
        <v>41.64168322187129</v>
      </c>
      <c r="I23" s="82">
        <f>[1]Calculations!I31</f>
        <v>3.4503635655389178</v>
      </c>
      <c r="J23" s="83">
        <f t="shared" si="0"/>
        <v>159.75204678741019</v>
      </c>
      <c r="M23" s="114"/>
    </row>
    <row r="24" spans="2:13" ht="12.95" customHeight="1" x14ac:dyDescent="0.2">
      <c r="B24" s="72"/>
      <c r="C24" s="75" t="s">
        <v>34</v>
      </c>
      <c r="D24" s="75"/>
      <c r="E24" s="75" t="s">
        <v>35</v>
      </c>
      <c r="F24" s="75"/>
      <c r="G24" s="82">
        <f>[1]Calculations!G32</f>
        <v>128.88999999999999</v>
      </c>
      <c r="H24" s="82">
        <f>[1]Calculations!H32</f>
        <v>46.811683221871284</v>
      </c>
      <c r="I24" s="82">
        <f>[1]Calculations!I32</f>
        <v>3.8803635655389179</v>
      </c>
      <c r="J24" s="83">
        <f t="shared" si="0"/>
        <v>179.58204678741018</v>
      </c>
      <c r="M24" s="114"/>
    </row>
    <row r="25" spans="2:13" ht="12.95" customHeight="1" x14ac:dyDescent="0.2">
      <c r="B25" s="72"/>
      <c r="C25" s="75" t="s">
        <v>36</v>
      </c>
      <c r="D25" s="75"/>
      <c r="E25" s="75" t="s">
        <v>37</v>
      </c>
      <c r="F25" s="75"/>
      <c r="G25" s="82">
        <f>[1]Calculations!G33</f>
        <v>87.320000000000007</v>
      </c>
      <c r="H25" s="82">
        <f>[1]Calculations!H33</f>
        <v>31.711683221871283</v>
      </c>
      <c r="I25" s="82">
        <f>[1]Calculations!I33</f>
        <v>2.6303635655389179</v>
      </c>
      <c r="J25" s="83">
        <f t="shared" si="0"/>
        <v>121.6620467874102</v>
      </c>
      <c r="M25" s="114"/>
    </row>
    <row r="26" spans="2:13" ht="12.95" customHeight="1" x14ac:dyDescent="0.2">
      <c r="B26" s="72"/>
      <c r="C26" s="75" t="s">
        <v>14</v>
      </c>
      <c r="D26" s="75"/>
      <c r="E26" s="75" t="s">
        <v>14</v>
      </c>
      <c r="F26" s="75"/>
      <c r="G26" s="82">
        <v>0</v>
      </c>
      <c r="H26" s="82">
        <v>0</v>
      </c>
      <c r="I26" s="82">
        <v>0</v>
      </c>
      <c r="J26" s="83">
        <v>0</v>
      </c>
      <c r="M26" s="114"/>
    </row>
    <row r="27" spans="2:13" ht="12.95" customHeight="1" x14ac:dyDescent="0.2">
      <c r="B27" s="72"/>
      <c r="C27" s="75" t="s">
        <v>14</v>
      </c>
      <c r="D27" s="75"/>
      <c r="E27" s="75" t="s">
        <v>14</v>
      </c>
      <c r="F27" s="75"/>
      <c r="G27" s="82">
        <v>0</v>
      </c>
      <c r="H27" s="82">
        <v>0</v>
      </c>
      <c r="I27" s="82">
        <v>0</v>
      </c>
      <c r="J27" s="83">
        <v>0</v>
      </c>
      <c r="M27" s="114"/>
    </row>
    <row r="28" spans="2:13" ht="12.95" customHeight="1" x14ac:dyDescent="0.2">
      <c r="B28" s="72"/>
      <c r="C28" s="75" t="s">
        <v>14</v>
      </c>
      <c r="D28" s="75"/>
      <c r="E28" s="75" t="s">
        <v>14</v>
      </c>
      <c r="F28" s="75"/>
      <c r="G28" s="82">
        <v>0</v>
      </c>
      <c r="H28" s="82">
        <v>0</v>
      </c>
      <c r="I28" s="82">
        <v>0</v>
      </c>
      <c r="J28" s="83">
        <v>0</v>
      </c>
      <c r="M28" s="114"/>
    </row>
    <row r="29" spans="2:13" ht="12.95" customHeight="1" x14ac:dyDescent="0.2">
      <c r="B29" s="72"/>
      <c r="C29" s="75" t="s">
        <v>14</v>
      </c>
      <c r="D29" s="75"/>
      <c r="E29" s="75" t="s">
        <v>14</v>
      </c>
      <c r="F29" s="75"/>
      <c r="G29" s="82">
        <v>0</v>
      </c>
      <c r="H29" s="82">
        <v>0</v>
      </c>
      <c r="I29" s="82">
        <v>0</v>
      </c>
      <c r="J29" s="83">
        <v>0</v>
      </c>
      <c r="M29" s="114"/>
    </row>
    <row r="30" spans="2:13" ht="63" customHeight="1" x14ac:dyDescent="0.2">
      <c r="B30" s="76"/>
      <c r="C30" s="77" t="s">
        <v>14</v>
      </c>
      <c r="D30" s="77"/>
      <c r="E30" s="77" t="s">
        <v>14</v>
      </c>
      <c r="F30" s="77"/>
      <c r="G30" s="84">
        <v>0</v>
      </c>
      <c r="H30" s="84">
        <v>0</v>
      </c>
      <c r="I30" s="84">
        <v>0</v>
      </c>
      <c r="J30" s="85">
        <v>0</v>
      </c>
      <c r="M30" s="115"/>
    </row>
  </sheetData>
  <mergeCells count="8">
    <mergeCell ref="M19:M30"/>
    <mergeCell ref="G6:H6"/>
    <mergeCell ref="G7:K7"/>
    <mergeCell ref="G12:I12"/>
    <mergeCell ref="G8:K8"/>
    <mergeCell ref="G9:K9"/>
    <mergeCell ref="G10:K10"/>
    <mergeCell ref="G11:K11"/>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42"/>
  <sheetViews>
    <sheetView topLeftCell="A14" zoomScale="90" zoomScaleNormal="90" zoomScalePageLayoutView="125" workbookViewId="0">
      <selection activeCell="F16" sqref="F16"/>
    </sheetView>
  </sheetViews>
  <sheetFormatPr defaultColWidth="9.140625" defaultRowHeight="14.25" x14ac:dyDescent="0.2"/>
  <cols>
    <col min="1" max="1" width="2.28515625" style="78" customWidth="1"/>
    <col min="2" max="2" width="2.28515625" style="169" customWidth="1"/>
    <col min="3" max="3" width="26.42578125" style="169" customWidth="1"/>
    <col min="4" max="4" width="39.140625" style="169" customWidth="1"/>
    <col min="5" max="5" width="55.7109375" style="169" customWidth="1"/>
    <col min="6" max="6" width="9.140625" style="169" customWidth="1"/>
    <col min="7" max="7" width="9.140625" style="78" customWidth="1"/>
    <col min="8" max="16384" width="9.140625" style="78"/>
  </cols>
  <sheetData>
    <row r="1" spans="1:6" x14ac:dyDescent="0.2">
      <c r="A1" s="78" t="str">
        <f>GlobalInputs!A1</f>
        <v>Ancillary Network Services Pricing Model</v>
      </c>
    </row>
    <row r="2" spans="1:6" ht="15.75" x14ac:dyDescent="0.25">
      <c r="A2" s="170" t="s">
        <v>56</v>
      </c>
      <c r="B2" s="78"/>
      <c r="C2" s="78"/>
      <c r="D2" s="44" t="e">
        <f>IF(ROUND(#REF!,6)=0,"ok","Problem - review CheckSheet")</f>
        <v>#REF!</v>
      </c>
      <c r="E2" s="78"/>
      <c r="F2" s="78"/>
    </row>
    <row r="3" spans="1:6" x14ac:dyDescent="0.2">
      <c r="A3" s="78" t="str">
        <f>GlobalInputs!G12</f>
        <v xml:space="preserve">Office related ANS </v>
      </c>
      <c r="B3" s="78"/>
      <c r="C3" s="78"/>
      <c r="D3" s="44"/>
      <c r="E3" s="78"/>
      <c r="F3" s="78"/>
    </row>
    <row r="5" spans="1:6" x14ac:dyDescent="0.2">
      <c r="B5" s="134" t="s">
        <v>18</v>
      </c>
      <c r="D5" s="169" t="str">
        <f>GlobalInputs!G7</f>
        <v>07 - Access (standby person)</v>
      </c>
    </row>
    <row r="6" spans="1:6" x14ac:dyDescent="0.2">
      <c r="B6" s="134"/>
      <c r="D6" s="169" t="str">
        <f>GlobalInputs!G8</f>
        <v>08 - Notices of arrangement</v>
      </c>
    </row>
    <row r="7" spans="1:6" x14ac:dyDescent="0.2">
      <c r="B7" s="134"/>
      <c r="D7" s="169" t="str">
        <f>GlobalInputs!G9</f>
        <v>25 - Network Tariff Change Request</v>
      </c>
    </row>
    <row r="8" spans="1:6" x14ac:dyDescent="0.2">
      <c r="B8" s="134"/>
      <c r="D8" s="169" t="str">
        <f>GlobalInputs!G10</f>
        <v>26 - Recovery of debt collection costs</v>
      </c>
    </row>
    <row r="9" spans="1:6" x14ac:dyDescent="0.2">
      <c r="B9" s="134"/>
      <c r="D9" s="169" t="str">
        <f>GlobalInputs!G11</f>
        <v>27 - ROLR Services</v>
      </c>
    </row>
    <row r="10" spans="1:6" x14ac:dyDescent="0.2">
      <c r="B10" s="134"/>
    </row>
    <row r="11" spans="1:6" x14ac:dyDescent="0.2">
      <c r="B11" s="134" t="s">
        <v>60</v>
      </c>
    </row>
    <row r="12" spans="1:6" ht="30" customHeight="1" x14ac:dyDescent="0.2">
      <c r="B12" s="134"/>
      <c r="C12" s="171" t="s">
        <v>142</v>
      </c>
      <c r="D12" s="171"/>
      <c r="E12" s="171"/>
    </row>
    <row r="13" spans="1:6" ht="75" customHeight="1" x14ac:dyDescent="0.2">
      <c r="B13" s="134"/>
      <c r="C13" s="171" t="s">
        <v>141</v>
      </c>
      <c r="D13" s="171"/>
      <c r="E13" s="171"/>
    </row>
    <row r="14" spans="1:6" ht="60" customHeight="1" x14ac:dyDescent="0.2">
      <c r="B14" s="134"/>
      <c r="C14" s="171" t="s">
        <v>140</v>
      </c>
      <c r="D14" s="171"/>
      <c r="E14" s="171"/>
    </row>
    <row r="15" spans="1:6" ht="30" customHeight="1" x14ac:dyDescent="0.2">
      <c r="B15" s="134"/>
      <c r="C15" s="171" t="s">
        <v>139</v>
      </c>
      <c r="D15" s="171"/>
      <c r="E15" s="171"/>
    </row>
    <row r="16" spans="1:6" ht="135" customHeight="1" x14ac:dyDescent="0.2">
      <c r="B16" s="134"/>
      <c r="C16" s="171" t="s">
        <v>138</v>
      </c>
      <c r="D16" s="171"/>
      <c r="E16" s="171"/>
    </row>
    <row r="17" spans="2:5" x14ac:dyDescent="0.2">
      <c r="B17" s="134"/>
    </row>
    <row r="18" spans="2:5" x14ac:dyDescent="0.2">
      <c r="B18" s="134" t="s">
        <v>1</v>
      </c>
    </row>
    <row r="19" spans="2:5" ht="120.95" customHeight="1" x14ac:dyDescent="0.2">
      <c r="B19" s="134"/>
      <c r="C19" s="171" t="s">
        <v>61</v>
      </c>
      <c r="D19" s="171"/>
      <c r="E19" s="171"/>
    </row>
    <row r="20" spans="2:5" x14ac:dyDescent="0.2">
      <c r="B20" s="134"/>
    </row>
    <row r="21" spans="2:5" x14ac:dyDescent="0.2">
      <c r="B21" s="169" t="s">
        <v>57</v>
      </c>
    </row>
    <row r="22" spans="2:5" x14ac:dyDescent="0.2">
      <c r="C22" s="172" t="s">
        <v>58</v>
      </c>
      <c r="D22" s="172" t="s">
        <v>59</v>
      </c>
      <c r="E22" s="172"/>
    </row>
    <row r="24" spans="2:5" ht="14.1" customHeight="1" x14ac:dyDescent="0.2">
      <c r="C24" s="173" t="s">
        <v>159</v>
      </c>
      <c r="D24" s="171" t="s">
        <v>143</v>
      </c>
      <c r="E24" s="171"/>
    </row>
    <row r="25" spans="2:5" x14ac:dyDescent="0.2">
      <c r="C25" s="174"/>
      <c r="D25" s="171"/>
      <c r="E25" s="171"/>
    </row>
    <row r="26" spans="2:5" ht="14.1" customHeight="1" x14ac:dyDescent="0.2">
      <c r="C26" s="173" t="s">
        <v>160</v>
      </c>
      <c r="D26" s="171" t="s">
        <v>144</v>
      </c>
      <c r="E26" s="171"/>
    </row>
    <row r="27" spans="2:5" x14ac:dyDescent="0.2">
      <c r="C27" s="175"/>
      <c r="D27" s="171"/>
      <c r="E27" s="171"/>
    </row>
    <row r="28" spans="2:5" ht="14.1" customHeight="1" x14ac:dyDescent="0.2">
      <c r="C28" s="173" t="s">
        <v>145</v>
      </c>
      <c r="D28" s="171" t="s">
        <v>146</v>
      </c>
      <c r="E28" s="171"/>
    </row>
    <row r="29" spans="2:5" x14ac:dyDescent="0.2">
      <c r="C29" s="174"/>
      <c r="D29" s="171"/>
      <c r="E29" s="171"/>
    </row>
    <row r="30" spans="2:5" ht="14.1" customHeight="1" x14ac:dyDescent="0.2">
      <c r="C30" s="173" t="s">
        <v>161</v>
      </c>
      <c r="D30" s="171" t="s">
        <v>147</v>
      </c>
      <c r="E30" s="171"/>
    </row>
    <row r="31" spans="2:5" x14ac:dyDescent="0.2">
      <c r="C31" s="174"/>
      <c r="D31" s="171"/>
      <c r="E31" s="171"/>
    </row>
    <row r="32" spans="2:5" ht="14.1" customHeight="1" x14ac:dyDescent="0.2">
      <c r="C32" s="173" t="s">
        <v>148</v>
      </c>
      <c r="D32" s="171" t="s">
        <v>149</v>
      </c>
      <c r="E32" s="171"/>
    </row>
    <row r="33" spans="3:5" x14ac:dyDescent="0.2">
      <c r="C33" s="174"/>
      <c r="D33" s="171"/>
      <c r="E33" s="171"/>
    </row>
    <row r="34" spans="3:5" x14ac:dyDescent="0.2">
      <c r="C34" s="176"/>
      <c r="D34" s="177"/>
      <c r="E34" s="177"/>
    </row>
    <row r="35" spans="3:5" x14ac:dyDescent="0.2">
      <c r="C35" s="176"/>
      <c r="D35" s="177"/>
      <c r="E35" s="177"/>
    </row>
    <row r="36" spans="3:5" x14ac:dyDescent="0.2">
      <c r="C36" s="176"/>
      <c r="D36" s="177"/>
      <c r="E36" s="177"/>
    </row>
    <row r="37" spans="3:5" x14ac:dyDescent="0.2">
      <c r="C37" s="176"/>
      <c r="D37" s="177"/>
      <c r="E37" s="177"/>
    </row>
    <row r="38" spans="3:5" x14ac:dyDescent="0.2">
      <c r="C38" s="176"/>
      <c r="D38" s="177"/>
      <c r="E38" s="177"/>
    </row>
    <row r="39" spans="3:5" x14ac:dyDescent="0.2">
      <c r="C39" s="176"/>
      <c r="D39" s="177"/>
      <c r="E39" s="177"/>
    </row>
    <row r="40" spans="3:5" x14ac:dyDescent="0.2">
      <c r="C40" s="176"/>
      <c r="D40" s="177"/>
      <c r="E40" s="177"/>
    </row>
    <row r="41" spans="3:5" x14ac:dyDescent="0.2">
      <c r="D41" s="177"/>
      <c r="E41" s="177"/>
    </row>
    <row r="42" spans="3:5" x14ac:dyDescent="0.2">
      <c r="D42" s="177"/>
      <c r="E42" s="177"/>
    </row>
  </sheetData>
  <mergeCells count="11">
    <mergeCell ref="D30:E31"/>
    <mergeCell ref="D32:E33"/>
    <mergeCell ref="C12:E12"/>
    <mergeCell ref="C19:E19"/>
    <mergeCell ref="D24:E25"/>
    <mergeCell ref="D26:E27"/>
    <mergeCell ref="D28:E29"/>
    <mergeCell ref="C16:E16"/>
    <mergeCell ref="C15:E15"/>
    <mergeCell ref="C14:E14"/>
    <mergeCell ref="C13:E13"/>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77"/>
  <sheetViews>
    <sheetView zoomScale="90" zoomScaleNormal="90" zoomScalePageLayoutView="125" workbookViewId="0">
      <pane xSplit="5" ySplit="4" topLeftCell="F45" activePane="bottomRight" state="frozenSplit"/>
      <selection pane="topRight" activeCell="F1" sqref="F1"/>
      <selection pane="bottomLeft" activeCell="A4" sqref="A4"/>
      <selection pane="bottomRight" activeCell="E2" sqref="E2"/>
    </sheetView>
  </sheetViews>
  <sheetFormatPr defaultColWidth="9.140625" defaultRowHeight="14.1" customHeight="1" x14ac:dyDescent="0.25"/>
  <cols>
    <col min="1" max="3" width="2.140625" style="50" customWidth="1"/>
    <col min="4" max="4" width="1.85546875" style="50" customWidth="1"/>
    <col min="5" max="5" width="42.140625" style="50" customWidth="1"/>
    <col min="6" max="12" width="10.85546875" style="50" customWidth="1"/>
    <col min="13" max="13" width="2.42578125" style="50" customWidth="1"/>
    <col min="14" max="14" width="48.85546875" style="49" customWidth="1"/>
    <col min="15" max="15" width="4.85546875" style="50" customWidth="1"/>
    <col min="16" max="18" width="9.140625" style="50" customWidth="1"/>
    <col min="19" max="16384" width="9.140625" style="50"/>
  </cols>
  <sheetData>
    <row r="1" spans="1:15" ht="14.1" customHeight="1" x14ac:dyDescent="0.2">
      <c r="A1" s="48" t="s">
        <v>15</v>
      </c>
      <c r="B1" s="48"/>
      <c r="C1" s="48"/>
      <c r="D1" s="48"/>
      <c r="E1" s="48"/>
      <c r="F1" s="48"/>
      <c r="G1" s="48"/>
      <c r="H1" s="48"/>
      <c r="I1" s="48"/>
      <c r="J1" s="48"/>
      <c r="K1" s="48"/>
      <c r="L1" s="48"/>
      <c r="M1" s="48"/>
      <c r="O1" s="48"/>
    </row>
    <row r="2" spans="1:15" ht="14.1" customHeight="1" x14ac:dyDescent="0.25">
      <c r="A2" s="51" t="s">
        <v>63</v>
      </c>
      <c r="B2" s="52"/>
      <c r="C2" s="52"/>
      <c r="D2" s="52"/>
      <c r="E2" s="52"/>
      <c r="F2" s="53" t="str">
        <f>IF(ROUND($E$5,6)=0,"ok","Problem - review CheckSheet")</f>
        <v>ok</v>
      </c>
      <c r="G2" s="52"/>
      <c r="H2" s="52"/>
      <c r="I2" s="52"/>
      <c r="J2" s="52"/>
      <c r="K2" s="52"/>
      <c r="L2" s="52"/>
      <c r="M2" s="52"/>
      <c r="N2" s="54"/>
      <c r="O2" s="52"/>
    </row>
    <row r="3" spans="1:15" ht="14.1" customHeight="1" x14ac:dyDescent="0.25">
      <c r="A3" s="50" t="str">
        <f>GlobalInputs!G12</f>
        <v xml:space="preserve">Office related ANS </v>
      </c>
      <c r="N3" s="55" t="s">
        <v>38</v>
      </c>
    </row>
    <row r="5" spans="1:15" ht="14.1" customHeight="1" x14ac:dyDescent="0.25">
      <c r="B5" s="50" t="s">
        <v>62</v>
      </c>
    </row>
    <row r="6" spans="1:15" ht="14.1" customHeight="1" x14ac:dyDescent="0.25">
      <c r="C6" s="50" t="str">
        <f>ServiceDescription!C24</f>
        <v>Access - Standby</v>
      </c>
    </row>
    <row r="7" spans="1:15" ht="14.1" customHeight="1" x14ac:dyDescent="0.25">
      <c r="D7" s="50" t="str">
        <f>C6</f>
        <v>Access - Standby</v>
      </c>
      <c r="F7" s="50" t="s">
        <v>40</v>
      </c>
      <c r="G7" s="47">
        <v>64</v>
      </c>
    </row>
    <row r="8" spans="1:15" ht="14.1" customHeight="1" x14ac:dyDescent="0.25">
      <c r="C8" s="50" t="str">
        <f>ServiceDescription!C26</f>
        <v>Notice of Arrangement</v>
      </c>
      <c r="G8" s="56"/>
    </row>
    <row r="9" spans="1:15" ht="14.1" customHeight="1" x14ac:dyDescent="0.25">
      <c r="D9" s="50" t="str">
        <f>C8</f>
        <v>Notice of Arrangement</v>
      </c>
      <c r="G9" s="47">
        <v>193</v>
      </c>
    </row>
    <row r="10" spans="1:15" ht="14.1" customHeight="1" x14ac:dyDescent="0.25">
      <c r="C10" s="50" t="str">
        <f>ServiceDescription!C28</f>
        <v>Network tariff change</v>
      </c>
      <c r="G10" s="56"/>
    </row>
    <row r="11" spans="1:15" ht="14.1" customHeight="1" x14ac:dyDescent="0.25">
      <c r="D11" s="50" t="str">
        <f>C10</f>
        <v>Network tariff change</v>
      </c>
      <c r="G11" s="47" t="s">
        <v>150</v>
      </c>
    </row>
    <row r="12" spans="1:15" ht="14.1" customHeight="1" x14ac:dyDescent="0.25">
      <c r="C12" s="50" t="str">
        <f>ServiceDescription!C30</f>
        <v>Debt Collection Costs - dishonoured trans.</v>
      </c>
      <c r="N12" s="50"/>
    </row>
    <row r="13" spans="1:15" ht="14.1" customHeight="1" x14ac:dyDescent="0.25">
      <c r="D13" s="50" t="str">
        <f>C12</f>
        <v>Debt Collection Costs - dishonoured trans.</v>
      </c>
      <c r="G13" s="47" t="s">
        <v>150</v>
      </c>
      <c r="N13" s="50"/>
    </row>
    <row r="14" spans="1:15" ht="14.1" customHeight="1" x14ac:dyDescent="0.25">
      <c r="C14" s="50" t="str">
        <f>ServiceDescription!C32</f>
        <v>ROLR Services</v>
      </c>
      <c r="N14" s="50"/>
    </row>
    <row r="15" spans="1:15" ht="14.1" customHeight="1" x14ac:dyDescent="0.25">
      <c r="D15" s="50" t="str">
        <f>C14</f>
        <v>ROLR Services</v>
      </c>
      <c r="G15" s="47" t="s">
        <v>150</v>
      </c>
      <c r="N15" s="50"/>
    </row>
    <row r="16" spans="1:15" ht="14.1" customHeight="1" x14ac:dyDescent="0.25">
      <c r="G16" s="100"/>
      <c r="N16" s="50"/>
    </row>
    <row r="17" spans="2:14" ht="14.1" customHeight="1" x14ac:dyDescent="0.25">
      <c r="B17" s="50" t="s">
        <v>128</v>
      </c>
      <c r="G17" s="100"/>
      <c r="N17" s="50"/>
    </row>
    <row r="18" spans="2:14" ht="14.1" customHeight="1" x14ac:dyDescent="0.25">
      <c r="C18" s="50" t="str">
        <f>C6</f>
        <v>Access - Standby</v>
      </c>
      <c r="G18" s="100"/>
      <c r="N18" s="118"/>
    </row>
    <row r="19" spans="2:14" ht="14.1" customHeight="1" x14ac:dyDescent="0.25">
      <c r="D19" s="50" t="s">
        <v>129</v>
      </c>
      <c r="G19" s="47">
        <v>1</v>
      </c>
      <c r="N19" s="120"/>
    </row>
    <row r="20" spans="2:14" ht="14.1" customHeight="1" x14ac:dyDescent="0.25">
      <c r="C20" s="50" t="str">
        <f>C8</f>
        <v>Notice of Arrangement</v>
      </c>
      <c r="G20" s="100"/>
      <c r="N20" s="118"/>
    </row>
    <row r="21" spans="2:14" ht="14.1" customHeight="1" x14ac:dyDescent="0.25">
      <c r="D21" s="50" t="s">
        <v>129</v>
      </c>
      <c r="G21" s="47">
        <v>1</v>
      </c>
      <c r="N21" s="121"/>
    </row>
    <row r="22" spans="2:14" ht="14.1" customHeight="1" x14ac:dyDescent="0.25">
      <c r="C22" s="50" t="str">
        <f>C10</f>
        <v>Network tariff change</v>
      </c>
      <c r="G22" s="100"/>
      <c r="N22" s="118"/>
    </row>
    <row r="23" spans="2:14" ht="14.1" customHeight="1" x14ac:dyDescent="0.25">
      <c r="D23" s="50" t="s">
        <v>129</v>
      </c>
      <c r="G23" s="47" t="s">
        <v>150</v>
      </c>
      <c r="N23" s="121"/>
    </row>
    <row r="24" spans="2:14" ht="14.1" customHeight="1" x14ac:dyDescent="0.25">
      <c r="C24" s="50" t="str">
        <f>C12</f>
        <v>Debt Collection Costs - dishonoured trans.</v>
      </c>
      <c r="G24" s="100"/>
      <c r="N24" s="118"/>
    </row>
    <row r="25" spans="2:14" ht="14.1" customHeight="1" x14ac:dyDescent="0.25">
      <c r="D25" s="50" t="s">
        <v>129</v>
      </c>
      <c r="G25" s="47" t="s">
        <v>150</v>
      </c>
      <c r="N25" s="121"/>
    </row>
    <row r="26" spans="2:14" ht="14.1" customHeight="1" x14ac:dyDescent="0.25">
      <c r="C26" s="50" t="str">
        <f>C14</f>
        <v>ROLR Services</v>
      </c>
      <c r="G26" s="100"/>
      <c r="N26" s="118"/>
    </row>
    <row r="27" spans="2:14" ht="14.1" customHeight="1" x14ac:dyDescent="0.25">
      <c r="D27" s="50" t="s">
        <v>129</v>
      </c>
      <c r="G27" s="47" t="s">
        <v>150</v>
      </c>
      <c r="N27" s="119"/>
    </row>
    <row r="29" spans="2:14" ht="14.1" customHeight="1" x14ac:dyDescent="0.25">
      <c r="B29" s="50" t="s">
        <v>39</v>
      </c>
    </row>
    <row r="30" spans="2:14" ht="14.1" customHeight="1" x14ac:dyDescent="0.25">
      <c r="C30" s="57"/>
      <c r="D30" s="57"/>
      <c r="E30" s="93" t="s">
        <v>114</v>
      </c>
      <c r="F30" s="57"/>
      <c r="G30" s="58" t="str">
        <f>GlobalInputs!G15</f>
        <v>2009/10</v>
      </c>
      <c r="H30" s="58" t="str">
        <f>GlobalInputs!H15</f>
        <v>2010/11</v>
      </c>
      <c r="I30" s="58" t="str">
        <f>GlobalInputs!I15</f>
        <v>2011/12</v>
      </c>
      <c r="J30" s="58" t="str">
        <f>GlobalInputs!J15</f>
        <v>2012/13</v>
      </c>
      <c r="K30" s="58" t="str">
        <f>GlobalInputs!K15</f>
        <v>2013/14</v>
      </c>
    </row>
    <row r="31" spans="2:14" ht="14.1" customHeight="1" x14ac:dyDescent="0.25">
      <c r="C31" s="50" t="str">
        <f>ServiceDescription!C24</f>
        <v>Access - Standby</v>
      </c>
      <c r="F31" s="50" t="s">
        <v>40</v>
      </c>
      <c r="G31" s="64">
        <v>1280</v>
      </c>
      <c r="H31" s="64">
        <v>1280</v>
      </c>
      <c r="I31" s="64">
        <v>1280</v>
      </c>
      <c r="J31" s="64">
        <v>1280</v>
      </c>
      <c r="K31" s="64">
        <v>1280</v>
      </c>
      <c r="N31" s="118" t="s">
        <v>123</v>
      </c>
    </row>
    <row r="32" spans="2:14" ht="14.1" customHeight="1" x14ac:dyDescent="0.25">
      <c r="C32" s="50" t="str">
        <f>ServiceDescription!C26</f>
        <v>Notice of Arrangement</v>
      </c>
      <c r="G32" s="64">
        <v>103746</v>
      </c>
      <c r="H32" s="64">
        <v>81884</v>
      </c>
      <c r="I32" s="64">
        <v>74889</v>
      </c>
      <c r="J32" s="64">
        <v>85393</v>
      </c>
      <c r="K32" s="64">
        <v>40590.400000000001</v>
      </c>
      <c r="N32" s="121"/>
    </row>
    <row r="33" spans="2:14" ht="14.1" customHeight="1" x14ac:dyDescent="0.25">
      <c r="C33" s="50" t="str">
        <f>ServiceDescription!C28</f>
        <v>Network tariff change</v>
      </c>
      <c r="G33" s="64">
        <v>0</v>
      </c>
      <c r="H33" s="64">
        <v>0</v>
      </c>
      <c r="I33" s="64">
        <v>0</v>
      </c>
      <c r="J33" s="64">
        <v>0</v>
      </c>
      <c r="K33" s="64">
        <v>0</v>
      </c>
      <c r="N33" s="121"/>
    </row>
    <row r="34" spans="2:14" ht="14.1" customHeight="1" x14ac:dyDescent="0.25">
      <c r="C34" s="50" t="str">
        <f>ServiceDescription!C30</f>
        <v>Debt Collection Costs - dishonoured trans.</v>
      </c>
      <c r="G34" s="64">
        <v>0</v>
      </c>
      <c r="H34" s="64">
        <v>0</v>
      </c>
      <c r="I34" s="64">
        <v>0</v>
      </c>
      <c r="J34" s="64">
        <v>0</v>
      </c>
      <c r="K34" s="64">
        <v>0</v>
      </c>
      <c r="N34" s="121"/>
    </row>
    <row r="35" spans="2:14" ht="14.1" customHeight="1" x14ac:dyDescent="0.25">
      <c r="C35" s="50" t="str">
        <f>ServiceDescription!C32</f>
        <v>ROLR Services</v>
      </c>
      <c r="G35" s="64">
        <v>0</v>
      </c>
      <c r="H35" s="64">
        <v>0</v>
      </c>
      <c r="I35" s="64">
        <v>0</v>
      </c>
      <c r="J35" s="64">
        <v>0</v>
      </c>
      <c r="K35" s="64">
        <v>0</v>
      </c>
      <c r="N35" s="121"/>
    </row>
    <row r="36" spans="2:14" ht="14.1" customHeight="1" x14ac:dyDescent="0.25">
      <c r="E36" s="94"/>
      <c r="F36" s="50" t="s">
        <v>40</v>
      </c>
      <c r="G36" s="59">
        <f>SUM(G31:G35)</f>
        <v>105026</v>
      </c>
      <c r="H36" s="59">
        <f>SUM(H31:H35)</f>
        <v>83164</v>
      </c>
      <c r="I36" s="59">
        <f>SUM(I31:I35)</f>
        <v>76169</v>
      </c>
      <c r="J36" s="59">
        <f>SUM(J31:J35)</f>
        <v>86673</v>
      </c>
      <c r="K36" s="59">
        <f>SUM(K31:K35)</f>
        <v>41870.400000000001</v>
      </c>
      <c r="N36" s="119"/>
    </row>
    <row r="37" spans="2:14" ht="14.1" customHeight="1" x14ac:dyDescent="0.25">
      <c r="E37" s="94"/>
    </row>
    <row r="38" spans="2:14" ht="14.1" customHeight="1" x14ac:dyDescent="0.25">
      <c r="B38" s="50" t="s">
        <v>42</v>
      </c>
      <c r="E38" s="94"/>
    </row>
    <row r="39" spans="2:14" ht="14.1" customHeight="1" x14ac:dyDescent="0.25">
      <c r="E39" s="94"/>
      <c r="G39" s="122" t="s">
        <v>117</v>
      </c>
      <c r="H39" s="122"/>
    </row>
    <row r="40" spans="2:14" ht="14.1" customHeight="1" x14ac:dyDescent="0.25">
      <c r="C40" s="57"/>
      <c r="D40" s="57"/>
      <c r="E40" s="95"/>
      <c r="F40" s="57"/>
      <c r="G40" s="123" t="s">
        <v>118</v>
      </c>
      <c r="H40" s="123"/>
    </row>
    <row r="41" spans="2:14" ht="14.1" customHeight="1" x14ac:dyDescent="0.25">
      <c r="C41" s="50" t="str">
        <f>C31</f>
        <v>Access - Standby</v>
      </c>
      <c r="F41" s="50" t="s">
        <v>45</v>
      </c>
      <c r="G41" s="64">
        <v>20</v>
      </c>
      <c r="N41" s="127" t="s">
        <v>173</v>
      </c>
    </row>
    <row r="42" spans="2:14" ht="14.1" customHeight="1" x14ac:dyDescent="0.25">
      <c r="C42" s="50" t="str">
        <f>C32</f>
        <v>Notice of Arrangement</v>
      </c>
      <c r="F42" s="50" t="s">
        <v>45</v>
      </c>
      <c r="G42" s="64">
        <v>210.31295336787565</v>
      </c>
      <c r="N42" s="128"/>
    </row>
    <row r="43" spans="2:14" ht="14.1" customHeight="1" x14ac:dyDescent="0.25">
      <c r="C43" s="50" t="str">
        <f>C33</f>
        <v>Network tariff change</v>
      </c>
      <c r="F43" s="50" t="s">
        <v>45</v>
      </c>
      <c r="G43" s="64">
        <v>20</v>
      </c>
      <c r="L43" s="19"/>
      <c r="N43" s="128"/>
    </row>
    <row r="44" spans="2:14" ht="14.1" customHeight="1" x14ac:dyDescent="0.25">
      <c r="C44" s="50" t="str">
        <f>C34</f>
        <v>Debt Collection Costs - dishonoured trans.</v>
      </c>
      <c r="F44" s="50" t="s">
        <v>45</v>
      </c>
      <c r="G44" s="64" t="s">
        <v>150</v>
      </c>
      <c r="L44" s="19"/>
      <c r="N44" s="128"/>
    </row>
    <row r="45" spans="2:14" ht="14.1" customHeight="1" x14ac:dyDescent="0.25">
      <c r="C45" s="50" t="str">
        <f>C35</f>
        <v>ROLR Services</v>
      </c>
      <c r="F45" s="50" t="s">
        <v>45</v>
      </c>
      <c r="G45" s="64" t="s">
        <v>150</v>
      </c>
      <c r="L45" s="19"/>
      <c r="N45" s="128"/>
    </row>
    <row r="46" spans="2:14" ht="27.75" customHeight="1" x14ac:dyDescent="0.25">
      <c r="L46" s="4"/>
      <c r="N46" s="128"/>
    </row>
    <row r="47" spans="2:14" ht="14.1" customHeight="1" x14ac:dyDescent="0.25">
      <c r="B47" s="50" t="s">
        <v>43</v>
      </c>
      <c r="L47" s="4"/>
    </row>
    <row r="48" spans="2:14" ht="14.1" customHeight="1" x14ac:dyDescent="0.25">
      <c r="G48" s="96" t="s">
        <v>119</v>
      </c>
      <c r="I48" s="96" t="s">
        <v>120</v>
      </c>
      <c r="L48" s="4"/>
    </row>
    <row r="49" spans="2:14" ht="14.1" customHeight="1" x14ac:dyDescent="0.25">
      <c r="C49" s="57"/>
      <c r="D49" s="57"/>
      <c r="E49" s="57"/>
      <c r="F49" s="57"/>
      <c r="G49" s="58" t="s">
        <v>70</v>
      </c>
      <c r="H49" s="58"/>
      <c r="I49" s="58" t="s">
        <v>121</v>
      </c>
      <c r="J49" s="58"/>
      <c r="K49" s="63"/>
    </row>
    <row r="50" spans="2:14" ht="14.1" customHeight="1" x14ac:dyDescent="0.25">
      <c r="C50" s="50" t="str">
        <f>C41</f>
        <v>Access - Standby</v>
      </c>
      <c r="G50" s="62"/>
    </row>
    <row r="51" spans="2:14" ht="14.1" customHeight="1" x14ac:dyDescent="0.25">
      <c r="D51" s="50" t="str">
        <f>D7</f>
        <v>Access - Standby</v>
      </c>
      <c r="G51" s="97"/>
      <c r="I51" s="65">
        <v>2</v>
      </c>
      <c r="N51" s="124" t="s">
        <v>165</v>
      </c>
    </row>
    <row r="52" spans="2:14" ht="14.25" customHeight="1" x14ac:dyDescent="0.25">
      <c r="C52" s="50" t="str">
        <f>C42</f>
        <v>Notice of Arrangement</v>
      </c>
      <c r="G52" s="98"/>
      <c r="I52" s="60"/>
      <c r="N52" s="125"/>
    </row>
    <row r="53" spans="2:14" ht="12.75" x14ac:dyDescent="0.25">
      <c r="D53" s="50" t="str">
        <f>D9</f>
        <v>Notice of Arrangement</v>
      </c>
      <c r="G53" s="97"/>
      <c r="I53" s="65">
        <v>2</v>
      </c>
      <c r="N53" s="125"/>
    </row>
    <row r="54" spans="2:14" ht="14.1" customHeight="1" x14ac:dyDescent="0.25">
      <c r="C54" s="50" t="str">
        <f>C43</f>
        <v>Network tariff change</v>
      </c>
      <c r="G54" s="98"/>
      <c r="I54" s="60"/>
      <c r="N54" s="125"/>
    </row>
    <row r="55" spans="2:14" ht="14.1" customHeight="1" x14ac:dyDescent="0.25">
      <c r="D55" s="50" t="str">
        <f>D11</f>
        <v>Network tariff change</v>
      </c>
      <c r="G55" s="97"/>
      <c r="I55" s="112">
        <v>0.33333333333333331</v>
      </c>
      <c r="N55" s="125"/>
    </row>
    <row r="56" spans="2:14" ht="14.1" customHeight="1" x14ac:dyDescent="0.25">
      <c r="C56" s="50" t="str">
        <f>C44</f>
        <v>Debt Collection Costs - dishonoured trans.</v>
      </c>
      <c r="G56" s="98"/>
      <c r="I56" s="60"/>
      <c r="N56" s="125"/>
    </row>
    <row r="57" spans="2:14" ht="14.1" customHeight="1" x14ac:dyDescent="0.25">
      <c r="D57" s="50" t="s">
        <v>44</v>
      </c>
      <c r="G57" s="98"/>
      <c r="I57" s="65">
        <v>0</v>
      </c>
      <c r="N57" s="125"/>
    </row>
    <row r="58" spans="2:14" ht="14.1" customHeight="1" x14ac:dyDescent="0.25">
      <c r="C58" s="50" t="str">
        <f>C35</f>
        <v>ROLR Services</v>
      </c>
      <c r="G58" s="98"/>
      <c r="I58" s="60"/>
      <c r="N58" s="125"/>
    </row>
    <row r="59" spans="2:14" ht="14.1" customHeight="1" x14ac:dyDescent="0.25">
      <c r="D59" s="50" t="s">
        <v>44</v>
      </c>
      <c r="G59" s="98"/>
      <c r="I59" s="65">
        <v>0</v>
      </c>
      <c r="N59" s="126"/>
    </row>
    <row r="60" spans="2:14" ht="14.1" customHeight="1" x14ac:dyDescent="0.25">
      <c r="K60" s="62"/>
      <c r="L60" s="98"/>
    </row>
    <row r="61" spans="2:14" ht="14.1" customHeight="1" x14ac:dyDescent="0.25">
      <c r="B61" s="50" t="s">
        <v>41</v>
      </c>
    </row>
    <row r="62" spans="2:14" ht="14.1" customHeight="1" x14ac:dyDescent="0.25">
      <c r="C62" s="57"/>
      <c r="D62" s="57"/>
      <c r="E62" s="93" t="s">
        <v>114</v>
      </c>
      <c r="F62" s="57"/>
      <c r="G62" s="58" t="str">
        <f>GlobalInputs!G15</f>
        <v>2009/10</v>
      </c>
      <c r="H62" s="58" t="str">
        <f>GlobalInputs!H15</f>
        <v>2010/11</v>
      </c>
      <c r="I62" s="58" t="str">
        <f>GlobalInputs!I15</f>
        <v>2011/12</v>
      </c>
      <c r="J62" s="58" t="str">
        <f>GlobalInputs!J15</f>
        <v>2012/13</v>
      </c>
      <c r="K62" s="58" t="str">
        <f>GlobalInputs!K15</f>
        <v>2013/14</v>
      </c>
      <c r="N62" s="61"/>
    </row>
    <row r="63" spans="2:14" ht="14.1" customHeight="1" x14ac:dyDescent="0.25">
      <c r="C63" s="62" t="s">
        <v>85</v>
      </c>
      <c r="D63" s="62"/>
      <c r="E63" s="62"/>
      <c r="F63" s="62"/>
      <c r="G63" s="63"/>
      <c r="H63" s="63"/>
      <c r="I63" s="63"/>
      <c r="J63" s="63"/>
      <c r="K63" s="63"/>
      <c r="N63" s="118" t="s">
        <v>166</v>
      </c>
    </row>
    <row r="64" spans="2:14" ht="14.1" customHeight="1" x14ac:dyDescent="0.25">
      <c r="D64" s="50" t="str">
        <f>C31</f>
        <v>Access - Standby</v>
      </c>
      <c r="F64" s="50" t="s">
        <v>40</v>
      </c>
      <c r="G64" s="64">
        <v>3948.7874222222222</v>
      </c>
      <c r="H64" s="64">
        <v>4083.0479999999998</v>
      </c>
      <c r="I64" s="64">
        <v>4283.2983999999997</v>
      </c>
      <c r="J64" s="64">
        <v>4418.0032000000001</v>
      </c>
      <c r="K64" s="64">
        <v>4545.3490628</v>
      </c>
      <c r="N64" s="121"/>
    </row>
    <row r="65" spans="3:14" ht="14.1" customHeight="1" x14ac:dyDescent="0.25">
      <c r="D65" s="50" t="str">
        <f>C32</f>
        <v>Notice of Arrangement</v>
      </c>
      <c r="G65" s="64">
        <v>52887.798755555559</v>
      </c>
      <c r="H65" s="64">
        <v>54741.887999999999</v>
      </c>
      <c r="I65" s="64">
        <v>57651.814399999996</v>
      </c>
      <c r="J65" s="64">
        <v>59513.011200000001</v>
      </c>
      <c r="K65" s="64">
        <v>61256.465004800004</v>
      </c>
      <c r="N65" s="121"/>
    </row>
    <row r="66" spans="3:14" ht="14.1" customHeight="1" x14ac:dyDescent="0.25">
      <c r="D66" s="50" t="str">
        <f>C33</f>
        <v>Network tariff change</v>
      </c>
      <c r="G66" s="64">
        <v>1850.5899764444443</v>
      </c>
      <c r="H66" s="64">
        <v>1915.461288</v>
      </c>
      <c r="I66" s="64">
        <v>2017.0688767999995</v>
      </c>
      <c r="J66" s="64">
        <v>2082.2914079999996</v>
      </c>
      <c r="K66" s="64">
        <v>2143.292839532</v>
      </c>
      <c r="N66" s="121"/>
    </row>
    <row r="67" spans="3:14" ht="14.1" customHeight="1" x14ac:dyDescent="0.25">
      <c r="D67" s="50" t="str">
        <f>C34</f>
        <v>Debt Collection Costs - dishonoured trans.</v>
      </c>
      <c r="G67" s="64">
        <v>300</v>
      </c>
      <c r="H67" s="64">
        <v>300</v>
      </c>
      <c r="I67" s="64">
        <v>300</v>
      </c>
      <c r="J67" s="64">
        <v>300</v>
      </c>
      <c r="K67" s="64">
        <v>300</v>
      </c>
      <c r="N67" s="121"/>
    </row>
    <row r="68" spans="3:14" ht="14.1" customHeight="1" x14ac:dyDescent="0.25">
      <c r="D68" s="50" t="str">
        <f>C35</f>
        <v>ROLR Services</v>
      </c>
      <c r="G68" s="64">
        <v>0</v>
      </c>
      <c r="H68" s="64">
        <v>0</v>
      </c>
      <c r="I68" s="64">
        <v>0</v>
      </c>
      <c r="J68" s="64">
        <v>0</v>
      </c>
      <c r="K68" s="64">
        <v>0</v>
      </c>
      <c r="N68" s="121"/>
    </row>
    <row r="69" spans="3:14" ht="14.1" customHeight="1" x14ac:dyDescent="0.25">
      <c r="F69" s="50" t="s">
        <v>40</v>
      </c>
      <c r="G69" s="59">
        <f>SUM(G64:G68)</f>
        <v>58987.17615422223</v>
      </c>
      <c r="H69" s="59">
        <f>SUM(H64:H68)</f>
        <v>61040.397288</v>
      </c>
      <c r="I69" s="59">
        <f>SUM(I64:I68)</f>
        <v>64252.181676799992</v>
      </c>
      <c r="J69" s="59">
        <f>SUM(J64:J68)</f>
        <v>66313.305808000005</v>
      </c>
      <c r="K69" s="59">
        <f>SUM(K64:K68)</f>
        <v>68245.106907132009</v>
      </c>
      <c r="N69" s="119"/>
    </row>
    <row r="71" spans="3:14" ht="14.1" customHeight="1" x14ac:dyDescent="0.25">
      <c r="C71" s="62" t="s">
        <v>86</v>
      </c>
      <c r="D71" s="62"/>
      <c r="E71" s="62"/>
      <c r="N71" s="118" t="s">
        <v>167</v>
      </c>
    </row>
    <row r="72" spans="3:14" ht="14.1" customHeight="1" x14ac:dyDescent="0.25">
      <c r="D72" s="50" t="str">
        <f>D64</f>
        <v>Access - Standby</v>
      </c>
      <c r="F72" s="50" t="s">
        <v>40</v>
      </c>
      <c r="G72" s="64">
        <v>1883.5716003999999</v>
      </c>
      <c r="H72" s="64">
        <v>1902.700368</v>
      </c>
      <c r="I72" s="64">
        <v>1911.2077460799999</v>
      </c>
      <c r="J72" s="64">
        <v>1856.88674496</v>
      </c>
      <c r="K72" s="64">
        <v>1975.4087026928798</v>
      </c>
      <c r="N72" s="121"/>
    </row>
    <row r="73" spans="3:14" ht="14.1" customHeight="1" x14ac:dyDescent="0.25">
      <c r="D73" s="50" t="str">
        <f>D65</f>
        <v>Notice of Arrangement</v>
      </c>
      <c r="G73" s="64">
        <v>25227.480006400001</v>
      </c>
      <c r="H73" s="64">
        <v>25509.719808000002</v>
      </c>
      <c r="I73" s="64">
        <v>25724.239585279996</v>
      </c>
      <c r="J73" s="64">
        <v>25013.318607360001</v>
      </c>
      <c r="K73" s="64">
        <v>26622.05969108608</v>
      </c>
      <c r="N73" s="121"/>
    </row>
    <row r="74" spans="3:14" ht="14.1" customHeight="1" x14ac:dyDescent="0.25">
      <c r="D74" s="50" t="str">
        <f>D66</f>
        <v>Network tariff change</v>
      </c>
      <c r="G74" s="64">
        <v>882.73141876399995</v>
      </c>
      <c r="H74" s="64">
        <v>892.60496020800008</v>
      </c>
      <c r="I74" s="64">
        <v>900.01613282815981</v>
      </c>
      <c r="J74" s="64">
        <v>875.18707878239979</v>
      </c>
      <c r="K74" s="64">
        <v>931.47506806060721</v>
      </c>
      <c r="N74" s="121"/>
    </row>
    <row r="75" spans="3:14" ht="14.1" customHeight="1" x14ac:dyDescent="0.25">
      <c r="D75" s="50" t="str">
        <f>D67</f>
        <v>Debt Collection Costs - dishonoured trans.</v>
      </c>
      <c r="G75" s="64">
        <v>0</v>
      </c>
      <c r="H75" s="64">
        <v>0</v>
      </c>
      <c r="I75" s="64">
        <v>0</v>
      </c>
      <c r="J75" s="64">
        <v>0</v>
      </c>
      <c r="K75" s="64">
        <v>0</v>
      </c>
      <c r="N75" s="121"/>
    </row>
    <row r="76" spans="3:14" ht="14.1" customHeight="1" x14ac:dyDescent="0.25">
      <c r="D76" s="50" t="str">
        <f>D68</f>
        <v>ROLR Services</v>
      </c>
      <c r="G76" s="64">
        <v>0</v>
      </c>
      <c r="H76" s="64">
        <v>0</v>
      </c>
      <c r="I76" s="64">
        <v>0</v>
      </c>
      <c r="J76" s="64">
        <v>0</v>
      </c>
      <c r="K76" s="64">
        <v>0</v>
      </c>
      <c r="N76" s="121"/>
    </row>
    <row r="77" spans="3:14" ht="14.1" customHeight="1" x14ac:dyDescent="0.25">
      <c r="F77" s="50" t="s">
        <v>40</v>
      </c>
      <c r="G77" s="59">
        <f>SUM(G72:G76)</f>
        <v>27993.783025564</v>
      </c>
      <c r="H77" s="59">
        <f>SUM(H72:H76)</f>
        <v>28305.025136208002</v>
      </c>
      <c r="I77" s="59">
        <f>SUM(I72:I76)</f>
        <v>28535.463464188157</v>
      </c>
      <c r="J77" s="59">
        <f>SUM(J72:J76)</f>
        <v>27745.392431102402</v>
      </c>
      <c r="K77" s="59">
        <f>SUM(K72:K76)</f>
        <v>29528.943461839568</v>
      </c>
      <c r="N77" s="119"/>
    </row>
  </sheetData>
  <mergeCells count="12">
    <mergeCell ref="G39:H39"/>
    <mergeCell ref="N31:N36"/>
    <mergeCell ref="G40:H40"/>
    <mergeCell ref="N71:N77"/>
    <mergeCell ref="N63:N69"/>
    <mergeCell ref="N51:N59"/>
    <mergeCell ref="N41:N46"/>
    <mergeCell ref="N26:N27"/>
    <mergeCell ref="N18:N19"/>
    <mergeCell ref="N20:N21"/>
    <mergeCell ref="N22:N23"/>
    <mergeCell ref="N24:N25"/>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18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P115"/>
  <sheetViews>
    <sheetView zoomScale="90" zoomScaleNormal="90" zoomScalePageLayoutView="125" workbookViewId="0">
      <pane xSplit="5" ySplit="4" topLeftCell="F78" activePane="bottomRight" state="frozenSplit"/>
      <selection pane="topRight" activeCell="E1" sqref="E1"/>
      <selection pane="bottomLeft" activeCell="A5" sqref="A5"/>
      <selection pane="bottomRight" activeCell="C80" sqref="C80"/>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0.85546875" style="4" customWidth="1"/>
    <col min="7" max="8" width="12" style="4" customWidth="1"/>
    <col min="9" max="13" width="10.85546875" style="4" customWidth="1"/>
    <col min="14" max="14" width="2.42578125" style="4" customWidth="1"/>
    <col min="15" max="15" width="46.7109375" style="17" customWidth="1"/>
    <col min="16" max="16" width="4.85546875" style="4" customWidth="1"/>
    <col min="17" max="19" width="9.140625" style="4" customWidth="1"/>
    <col min="20" max="16384" width="9.140625" style="4"/>
  </cols>
  <sheetData>
    <row r="1" spans="1:16" ht="14.1" customHeight="1" x14ac:dyDescent="0.2">
      <c r="A1" s="12" t="s">
        <v>15</v>
      </c>
      <c r="B1" s="12"/>
      <c r="C1" s="12"/>
      <c r="D1" s="12"/>
      <c r="E1" s="12"/>
      <c r="F1" s="12"/>
      <c r="G1" s="12"/>
      <c r="H1" s="12"/>
      <c r="I1" s="12"/>
      <c r="J1" s="12"/>
      <c r="K1" s="12"/>
      <c r="L1" s="12"/>
      <c r="M1" s="12"/>
      <c r="N1" s="12"/>
      <c r="P1" s="12"/>
    </row>
    <row r="2" spans="1:16" ht="15.95" customHeight="1" x14ac:dyDescent="0.25">
      <c r="A2" s="14" t="s">
        <v>64</v>
      </c>
      <c r="B2" s="13"/>
      <c r="C2" s="13"/>
      <c r="D2" s="13"/>
      <c r="E2" s="13"/>
      <c r="F2" s="44" t="str">
        <f>IF(ROUND($E$5,6)=0,"ok","Problem - review CheckSheet")</f>
        <v>ok</v>
      </c>
      <c r="G2" s="13"/>
      <c r="H2" s="13"/>
      <c r="I2" s="13"/>
      <c r="J2" s="13"/>
      <c r="K2" s="13"/>
      <c r="L2" s="13"/>
      <c r="M2" s="13"/>
      <c r="N2" s="13"/>
      <c r="O2" s="18"/>
      <c r="P2" s="13"/>
    </row>
    <row r="3" spans="1:16" ht="14.1" customHeight="1" x14ac:dyDescent="0.25">
      <c r="A3" s="4" t="str">
        <f>GlobalInputs!G12</f>
        <v xml:space="preserve">Office related ANS </v>
      </c>
      <c r="O3" s="15" t="s">
        <v>38</v>
      </c>
    </row>
    <row r="5" spans="1:16" ht="14.1" customHeight="1" x14ac:dyDescent="0.25">
      <c r="B5" s="4" t="s">
        <v>46</v>
      </c>
    </row>
    <row r="6" spans="1:16" ht="14.1" customHeight="1" x14ac:dyDescent="0.25">
      <c r="C6" s="4" t="s">
        <v>47</v>
      </c>
    </row>
    <row r="7" spans="1:16" ht="14.1" customHeight="1" x14ac:dyDescent="0.25">
      <c r="D7" s="4" t="str">
        <f>ServiceHistory!C50</f>
        <v>Access - Standby</v>
      </c>
      <c r="O7" s="118" t="s">
        <v>125</v>
      </c>
    </row>
    <row r="8" spans="1:16" ht="14.1" customHeight="1" x14ac:dyDescent="0.25">
      <c r="E8" s="4" t="str">
        <f>D7</f>
        <v>Access - Standby</v>
      </c>
      <c r="G8" s="66" t="s">
        <v>49</v>
      </c>
      <c r="O8" s="121"/>
    </row>
    <row r="9" spans="1:16" ht="14.1" customHeight="1" x14ac:dyDescent="0.25">
      <c r="D9" s="4" t="str">
        <f>ServiceHistory!C52</f>
        <v>Notice of Arrangement</v>
      </c>
      <c r="G9" s="5"/>
      <c r="O9" s="121"/>
    </row>
    <row r="10" spans="1:16" ht="14.1" customHeight="1" x14ac:dyDescent="0.25">
      <c r="E10" s="4" t="str">
        <f>D9</f>
        <v>Notice of Arrangement</v>
      </c>
      <c r="G10" s="66" t="s">
        <v>48</v>
      </c>
      <c r="O10" s="121"/>
    </row>
    <row r="11" spans="1:16" ht="14.1" customHeight="1" x14ac:dyDescent="0.25">
      <c r="D11" s="4" t="str">
        <f>ServiceHistory!C54</f>
        <v>Network tariff change</v>
      </c>
      <c r="G11" s="5"/>
      <c r="O11" s="121"/>
    </row>
    <row r="12" spans="1:16" ht="14.1" customHeight="1" x14ac:dyDescent="0.25">
      <c r="E12" s="4" t="str">
        <f>D11</f>
        <v>Network tariff change</v>
      </c>
      <c r="G12" s="66" t="s">
        <v>48</v>
      </c>
      <c r="O12" s="121"/>
    </row>
    <row r="13" spans="1:16" ht="14.1" customHeight="1" x14ac:dyDescent="0.25">
      <c r="D13" s="4" t="str">
        <f>ServiceHistory!C56</f>
        <v>Debt Collection Costs - dishonoured trans.</v>
      </c>
      <c r="O13" s="121"/>
    </row>
    <row r="14" spans="1:16" ht="14.1" customHeight="1" x14ac:dyDescent="0.25">
      <c r="E14" s="4" t="str">
        <f>D13</f>
        <v>Debt Collection Costs - dishonoured trans.</v>
      </c>
      <c r="G14" s="66" t="s">
        <v>48</v>
      </c>
      <c r="O14" s="121"/>
    </row>
    <row r="15" spans="1:16" ht="14.1" customHeight="1" x14ac:dyDescent="0.25">
      <c r="D15" s="4" t="str">
        <f>ServiceHistory!C58</f>
        <v>ROLR Services</v>
      </c>
      <c r="G15" s="5"/>
      <c r="O15" s="121"/>
    </row>
    <row r="16" spans="1:16" ht="14.1" customHeight="1" x14ac:dyDescent="0.25">
      <c r="E16" s="4" t="str">
        <f>D15</f>
        <v>ROLR Services</v>
      </c>
      <c r="G16" s="66" t="s">
        <v>48</v>
      </c>
      <c r="O16" s="119"/>
    </row>
    <row r="18" spans="3:15" ht="14.1" customHeight="1" x14ac:dyDescent="0.25">
      <c r="C18" s="4" t="s">
        <v>50</v>
      </c>
      <c r="G18" s="11" t="s">
        <v>71</v>
      </c>
      <c r="H18" s="11" t="s">
        <v>51</v>
      </c>
      <c r="I18" s="11" t="s">
        <v>72</v>
      </c>
    </row>
    <row r="19" spans="3:15" ht="14.1" customHeight="1" x14ac:dyDescent="0.25">
      <c r="D19" s="6"/>
      <c r="E19" s="6"/>
      <c r="F19" s="6"/>
      <c r="G19" s="7" t="s">
        <v>70</v>
      </c>
      <c r="H19" s="7" t="s">
        <v>52</v>
      </c>
      <c r="I19" s="7" t="s">
        <v>73</v>
      </c>
    </row>
    <row r="20" spans="3:15" ht="14.1" customHeight="1" x14ac:dyDescent="0.25">
      <c r="D20" s="4" t="str">
        <f>D9</f>
        <v>Notice of Arrangement</v>
      </c>
      <c r="O20" s="124" t="s">
        <v>126</v>
      </c>
    </row>
    <row r="21" spans="3:15" ht="26.25" customHeight="1" x14ac:dyDescent="0.25">
      <c r="E21" s="4" t="str">
        <f>E10</f>
        <v>Notice of Arrangement</v>
      </c>
      <c r="G21" s="20">
        <f>ServiceHistory!G53</f>
        <v>0</v>
      </c>
      <c r="H21" s="16">
        <f>ServiceHistory!I53</f>
        <v>2</v>
      </c>
      <c r="I21" s="67">
        <f>H21</f>
        <v>2</v>
      </c>
      <c r="O21" s="125"/>
    </row>
    <row r="22" spans="3:15" ht="14.1" customHeight="1" x14ac:dyDescent="0.25">
      <c r="D22" s="4" t="str">
        <f>D11</f>
        <v>Network tariff change</v>
      </c>
      <c r="O22" s="125"/>
    </row>
    <row r="23" spans="3:15" ht="14.1" customHeight="1" x14ac:dyDescent="0.25">
      <c r="E23" s="4" t="str">
        <f>E12</f>
        <v>Network tariff change</v>
      </c>
      <c r="G23" s="20">
        <f>ServiceHistory!G55</f>
        <v>0</v>
      </c>
      <c r="H23" s="16">
        <f>ServiceHistory!I55</f>
        <v>0.33333333333333331</v>
      </c>
      <c r="I23" s="67">
        <f t="shared" ref="I23" si="0">H23</f>
        <v>0.33333333333333331</v>
      </c>
      <c r="O23" s="125"/>
    </row>
    <row r="24" spans="3:15" ht="14.1" customHeight="1" x14ac:dyDescent="0.25">
      <c r="D24" s="4" t="str">
        <f>D13</f>
        <v>Debt Collection Costs - dishonoured trans.</v>
      </c>
      <c r="O24" s="125"/>
    </row>
    <row r="25" spans="3:15" ht="14.1" customHeight="1" x14ac:dyDescent="0.25">
      <c r="E25" s="4" t="str">
        <f>E14</f>
        <v>Debt Collection Costs - dishonoured trans.</v>
      </c>
      <c r="G25" s="20">
        <f>ServiceHistory!G57</f>
        <v>0</v>
      </c>
      <c r="H25" s="16">
        <f>ServiceHistory!I57</f>
        <v>0</v>
      </c>
      <c r="I25" s="67">
        <f t="shared" ref="I25" si="1">H25</f>
        <v>0</v>
      </c>
      <c r="O25" s="125"/>
    </row>
    <row r="26" spans="3:15" ht="14.1" customHeight="1" x14ac:dyDescent="0.25">
      <c r="D26" s="4" t="str">
        <f>D15</f>
        <v>ROLR Services</v>
      </c>
      <c r="O26" s="125"/>
    </row>
    <row r="27" spans="3:15" ht="14.1" customHeight="1" x14ac:dyDescent="0.25">
      <c r="E27" s="4" t="str">
        <f>E16</f>
        <v>ROLR Services</v>
      </c>
      <c r="G27" s="20">
        <f>ServiceHistory!G59</f>
        <v>0</v>
      </c>
      <c r="H27" s="16">
        <f>ServiceHistory!I59</f>
        <v>0</v>
      </c>
      <c r="I27" s="67">
        <f t="shared" ref="I27" si="2">H27</f>
        <v>0</v>
      </c>
      <c r="O27" s="126"/>
    </row>
    <row r="29" spans="3:15" ht="14.1" customHeight="1" x14ac:dyDescent="0.25">
      <c r="C29" s="4" t="s">
        <v>53</v>
      </c>
      <c r="G29" s="11" t="s">
        <v>51</v>
      </c>
      <c r="H29" s="11" t="s">
        <v>124</v>
      </c>
    </row>
    <row r="30" spans="3:15" ht="14.1" customHeight="1" x14ac:dyDescent="0.25">
      <c r="D30" s="6"/>
      <c r="E30" s="6"/>
      <c r="F30" s="6"/>
      <c r="G30" s="7" t="s">
        <v>52</v>
      </c>
      <c r="H30" s="7" t="s">
        <v>73</v>
      </c>
    </row>
    <row r="31" spans="3:15" ht="14.1" customHeight="1" x14ac:dyDescent="0.25">
      <c r="D31" s="4" t="str">
        <f>D7</f>
        <v>Access - Standby</v>
      </c>
      <c r="O31" s="118"/>
    </row>
    <row r="32" spans="3:15" ht="14.1" customHeight="1" x14ac:dyDescent="0.25">
      <c r="E32" s="4" t="str">
        <f>E8</f>
        <v>Access - Standby</v>
      </c>
      <c r="G32" s="16">
        <f>ServiceHistory!I51</f>
        <v>2</v>
      </c>
      <c r="H32" s="67">
        <f t="shared" ref="H32" si="3">G32</f>
        <v>2</v>
      </c>
      <c r="O32" s="119"/>
    </row>
    <row r="34" spans="3:15" ht="14.1" customHeight="1" x14ac:dyDescent="0.25">
      <c r="C34" s="4" t="s">
        <v>76</v>
      </c>
      <c r="K34" s="22"/>
    </row>
    <row r="35" spans="3:15" ht="14.1" customHeight="1" x14ac:dyDescent="0.25">
      <c r="D35" s="6"/>
      <c r="E35" s="6"/>
      <c r="F35" s="6"/>
      <c r="G35" s="7" t="s">
        <v>55</v>
      </c>
      <c r="H35" s="6" t="s">
        <v>0</v>
      </c>
      <c r="I35" s="6"/>
      <c r="J35" s="6"/>
    </row>
    <row r="36" spans="3:15" ht="14.1" customHeight="1" x14ac:dyDescent="0.25">
      <c r="D36" s="4" t="str">
        <f>D7</f>
        <v>Access - Standby</v>
      </c>
      <c r="O36" s="118"/>
    </row>
    <row r="37" spans="3:15" ht="14.1" customHeight="1" x14ac:dyDescent="0.25">
      <c r="E37" s="4" t="str">
        <f>E8</f>
        <v>Access - Standby</v>
      </c>
      <c r="G37" s="68" t="s">
        <v>32</v>
      </c>
      <c r="H37" s="4" t="str">
        <f>VLOOKUP(G37,GlobalInputs!$C$21:$G$30,3,FALSE)</f>
        <v>Outdoor technical officer</v>
      </c>
      <c r="O37" s="121"/>
    </row>
    <row r="38" spans="3:15" ht="14.1" customHeight="1" x14ac:dyDescent="0.25">
      <c r="D38" s="4" t="str">
        <f>D9</f>
        <v>Notice of Arrangement</v>
      </c>
      <c r="G38" s="11"/>
      <c r="O38" s="121"/>
    </row>
    <row r="39" spans="3:15" ht="14.1" customHeight="1" x14ac:dyDescent="0.25">
      <c r="E39" s="4" t="str">
        <f>E10</f>
        <v>Notice of Arrangement</v>
      </c>
      <c r="G39" s="68" t="s">
        <v>30</v>
      </c>
      <c r="H39" s="4" t="str">
        <f>VLOOKUP(G39,GlobalInputs!$C$21:$G$30,3,FALSE)</f>
        <v>Indoor technical officer</v>
      </c>
      <c r="O39" s="121"/>
    </row>
    <row r="40" spans="3:15" ht="14.1" customHeight="1" x14ac:dyDescent="0.25">
      <c r="D40" s="4" t="str">
        <f>D11</f>
        <v>Network tariff change</v>
      </c>
      <c r="G40" s="11"/>
      <c r="O40" s="121"/>
    </row>
    <row r="41" spans="3:15" ht="14.1" customHeight="1" x14ac:dyDescent="0.25">
      <c r="E41" s="4" t="str">
        <f>E12</f>
        <v>Network tariff change</v>
      </c>
      <c r="G41" s="68" t="s">
        <v>27</v>
      </c>
      <c r="H41" s="4" t="str">
        <f>VLOOKUP(G41,GlobalInputs!$C$21:$G$30,3,FALSE)</f>
        <v>Administration</v>
      </c>
      <c r="O41" s="121"/>
    </row>
    <row r="42" spans="3:15" ht="14.1" customHeight="1" x14ac:dyDescent="0.25">
      <c r="D42" s="4" t="str">
        <f>D13</f>
        <v>Debt Collection Costs - dishonoured trans.</v>
      </c>
      <c r="O42" s="121"/>
    </row>
    <row r="43" spans="3:15" ht="14.1" customHeight="1" x14ac:dyDescent="0.25">
      <c r="E43" s="4" t="str">
        <f>E14</f>
        <v>Debt Collection Costs - dishonoured trans.</v>
      </c>
      <c r="G43" s="68"/>
      <c r="H43" s="4" t="s">
        <v>162</v>
      </c>
      <c r="O43" s="121"/>
    </row>
    <row r="44" spans="3:15" ht="14.1" customHeight="1" x14ac:dyDescent="0.25">
      <c r="D44" s="4" t="str">
        <f>D15</f>
        <v>ROLR Services</v>
      </c>
      <c r="G44" s="11"/>
      <c r="O44" s="121"/>
    </row>
    <row r="45" spans="3:15" ht="14.1" customHeight="1" x14ac:dyDescent="0.25">
      <c r="E45" s="4" t="str">
        <f>E16</f>
        <v>ROLR Services</v>
      </c>
      <c r="G45" s="68"/>
      <c r="H45" s="4" t="s">
        <v>162</v>
      </c>
      <c r="O45" s="119"/>
    </row>
    <row r="47" spans="3:15" ht="14.1" customHeight="1" x14ac:dyDescent="0.25">
      <c r="C47" s="4" t="s">
        <v>105</v>
      </c>
    </row>
    <row r="48" spans="3:15" ht="14.1" customHeight="1" x14ac:dyDescent="0.25">
      <c r="G48" s="91" t="s">
        <v>97</v>
      </c>
      <c r="H48" s="91" t="s">
        <v>98</v>
      </c>
      <c r="I48" s="4" t="s">
        <v>163</v>
      </c>
      <c r="J48" s="91" t="s">
        <v>100</v>
      </c>
    </row>
    <row r="49" spans="3:15" ht="14.1" customHeight="1" x14ac:dyDescent="0.25">
      <c r="D49" s="6"/>
      <c r="E49" s="89" t="s">
        <v>101</v>
      </c>
      <c r="F49" s="6"/>
      <c r="G49" s="99" t="s">
        <v>85</v>
      </c>
      <c r="H49" s="99" t="s">
        <v>86</v>
      </c>
      <c r="I49" s="6" t="s">
        <v>164</v>
      </c>
      <c r="J49" s="90" t="s">
        <v>104</v>
      </c>
    </row>
    <row r="50" spans="3:15" ht="14.1" customHeight="1" x14ac:dyDescent="0.25">
      <c r="D50" s="4" t="str">
        <f>D36</f>
        <v>Access - Standby</v>
      </c>
    </row>
    <row r="51" spans="3:15" ht="14.1" customHeight="1" x14ac:dyDescent="0.25">
      <c r="E51" s="4" t="str">
        <f>E37</f>
        <v>Access - Standby</v>
      </c>
      <c r="F51" s="4" t="s">
        <v>29</v>
      </c>
      <c r="G51" s="20">
        <f>VLOOKUP($G37,GlobalInputs!$C$21:$K$30,5,FALSE)</f>
        <v>114.66</v>
      </c>
      <c r="H51" s="20">
        <f>VLOOKUP($G37,GlobalInputs!$C$21:$K$30,6,FALSE)</f>
        <v>41.64168322187129</v>
      </c>
      <c r="I51" s="20">
        <v>3.69</v>
      </c>
      <c r="J51" s="20">
        <f>SUM(G51:I51)</f>
        <v>159.99168322187128</v>
      </c>
    </row>
    <row r="52" spans="3:15" ht="14.1" customHeight="1" x14ac:dyDescent="0.25">
      <c r="D52" s="4" t="str">
        <f>D38</f>
        <v>Notice of Arrangement</v>
      </c>
      <c r="H52" s="20"/>
    </row>
    <row r="53" spans="3:15" ht="14.1" customHeight="1" x14ac:dyDescent="0.25">
      <c r="E53" s="4" t="str">
        <f>E39</f>
        <v>Notice of Arrangement</v>
      </c>
      <c r="G53" s="20">
        <f>VLOOKUP($G39,GlobalInputs!$C$21:$K$30,5,FALSE)</f>
        <v>95.71</v>
      </c>
      <c r="H53" s="20">
        <f>VLOOKUP($G39,GlobalInputs!$C$21:$K$30,6,FALSE)</f>
        <v>34.760000000000005</v>
      </c>
      <c r="I53" s="20">
        <f>SUM(G53:H53)*0.0221</f>
        <v>2.8833870000000004</v>
      </c>
      <c r="J53" s="20">
        <f>SUM(G53:I53)</f>
        <v>133.353387</v>
      </c>
    </row>
    <row r="54" spans="3:15" ht="14.1" customHeight="1" x14ac:dyDescent="0.25">
      <c r="D54" s="4" t="str">
        <f>D40</f>
        <v>Network tariff change</v>
      </c>
      <c r="H54" s="20"/>
    </row>
    <row r="55" spans="3:15" ht="14.1" customHeight="1" x14ac:dyDescent="0.25">
      <c r="E55" s="4" t="str">
        <f>E41</f>
        <v>Network tariff change</v>
      </c>
      <c r="G55" s="20">
        <f>VLOOKUP($G41,GlobalInputs!$C$21:$K$30,5,FALSE)</f>
        <v>73.447575462512177</v>
      </c>
      <c r="H55" s="20">
        <f>VLOOKUP($G41,GlobalInputs!$C$21:$K$30,6,FALSE)</f>
        <v>26.67</v>
      </c>
      <c r="I55" s="20">
        <f>SUM(G55:H55)*0.0221</f>
        <v>2.2125984177215194</v>
      </c>
      <c r="J55" s="20">
        <f>SUM(G55:I55)</f>
        <v>102.3301738802337</v>
      </c>
    </row>
    <row r="56" spans="3:15" ht="14.1" customHeight="1" x14ac:dyDescent="0.25">
      <c r="D56" s="4" t="str">
        <f>D42</f>
        <v>Debt Collection Costs - dishonoured trans.</v>
      </c>
      <c r="H56" s="20"/>
    </row>
    <row r="57" spans="3:15" ht="14.1" customHeight="1" x14ac:dyDescent="0.25">
      <c r="E57" s="4" t="str">
        <f>E43</f>
        <v>Debt Collection Costs - dishonoured trans.</v>
      </c>
      <c r="G57" s="110">
        <v>0</v>
      </c>
      <c r="H57" s="110">
        <v>0</v>
      </c>
      <c r="J57" s="20">
        <f>J93</f>
        <v>30</v>
      </c>
    </row>
    <row r="58" spans="3:15" ht="14.1" customHeight="1" x14ac:dyDescent="0.25">
      <c r="D58" s="4" t="str">
        <f>D44</f>
        <v>ROLR Services</v>
      </c>
      <c r="H58" s="20"/>
    </row>
    <row r="59" spans="3:15" ht="14.1" customHeight="1" x14ac:dyDescent="0.25">
      <c r="E59" s="4" t="str">
        <f>E45</f>
        <v>ROLR Services</v>
      </c>
      <c r="G59" s="110">
        <v>0</v>
      </c>
      <c r="H59" s="110">
        <v>0</v>
      </c>
      <c r="J59" s="20">
        <v>56.73</v>
      </c>
    </row>
    <row r="60" spans="3:15" ht="14.1" customHeight="1" x14ac:dyDescent="0.25">
      <c r="H60" s="20"/>
    </row>
    <row r="62" spans="3:15" ht="14.1" customHeight="1" x14ac:dyDescent="0.25">
      <c r="C62" s="4" t="s">
        <v>54</v>
      </c>
      <c r="G62" s="11" t="s">
        <v>51</v>
      </c>
    </row>
    <row r="63" spans="3:15" ht="14.1" customHeight="1" x14ac:dyDescent="0.25">
      <c r="D63" s="6"/>
      <c r="E63" s="6"/>
      <c r="F63" s="6"/>
      <c r="G63" s="7" t="s">
        <v>52</v>
      </c>
      <c r="H63" s="7" t="str">
        <f>GlobalInputs!G16</f>
        <v>2014/15</v>
      </c>
      <c r="I63" s="7" t="str">
        <f>GlobalInputs!H16</f>
        <v>2015/16</v>
      </c>
      <c r="J63" s="7" t="str">
        <f>GlobalInputs!I16</f>
        <v>2016/17</v>
      </c>
      <c r="K63" s="7" t="str">
        <f>GlobalInputs!J16</f>
        <v>2017/18</v>
      </c>
      <c r="L63" s="7" t="str">
        <f>GlobalInputs!K16</f>
        <v>2018/19</v>
      </c>
    </row>
    <row r="64" spans="3:15" ht="14.1" customHeight="1" x14ac:dyDescent="0.25">
      <c r="D64" s="4" t="str">
        <f>D36</f>
        <v>Access - Standby</v>
      </c>
      <c r="O64" s="124" t="s">
        <v>127</v>
      </c>
    </row>
    <row r="65" spans="2:16" ht="14.1" customHeight="1" x14ac:dyDescent="0.25">
      <c r="E65" s="4" t="str">
        <f>E37</f>
        <v>Access - Standby</v>
      </c>
      <c r="G65" s="21">
        <f>ServiceHistory!G41</f>
        <v>20</v>
      </c>
      <c r="H65" s="64">
        <v>20</v>
      </c>
      <c r="I65" s="64">
        <v>20</v>
      </c>
      <c r="J65" s="64">
        <v>20</v>
      </c>
      <c r="K65" s="64">
        <v>20</v>
      </c>
      <c r="L65" s="64">
        <v>20</v>
      </c>
      <c r="O65" s="125"/>
    </row>
    <row r="66" spans="2:16" ht="14.1" customHeight="1" x14ac:dyDescent="0.25">
      <c r="D66" s="4" t="str">
        <f>D38</f>
        <v>Notice of Arrangement</v>
      </c>
      <c r="G66" s="21"/>
      <c r="H66" s="21"/>
      <c r="I66" s="21"/>
      <c r="J66" s="21"/>
      <c r="K66" s="21"/>
      <c r="L66" s="21"/>
      <c r="O66" s="125"/>
    </row>
    <row r="67" spans="2:16" ht="14.1" customHeight="1" x14ac:dyDescent="0.25">
      <c r="E67" s="4" t="str">
        <f>E39</f>
        <v>Notice of Arrangement</v>
      </c>
      <c r="G67" s="21">
        <f>ServiceHistory!G42</f>
        <v>210.31295336787565</v>
      </c>
      <c r="H67" s="64">
        <v>320</v>
      </c>
      <c r="I67" s="64">
        <v>320</v>
      </c>
      <c r="J67" s="64">
        <v>320</v>
      </c>
      <c r="K67" s="64">
        <v>320</v>
      </c>
      <c r="L67" s="64">
        <v>320</v>
      </c>
      <c r="O67" s="125"/>
    </row>
    <row r="68" spans="2:16" ht="14.1" customHeight="1" x14ac:dyDescent="0.25">
      <c r="D68" s="4" t="str">
        <f>D40</f>
        <v>Network tariff change</v>
      </c>
      <c r="G68" s="21"/>
      <c r="H68" s="21"/>
      <c r="I68" s="21"/>
      <c r="J68" s="21"/>
      <c r="K68" s="21"/>
      <c r="L68" s="21"/>
      <c r="O68" s="125"/>
    </row>
    <row r="69" spans="2:16" ht="14.1" customHeight="1" x14ac:dyDescent="0.25">
      <c r="E69" s="4" t="str">
        <f>E41</f>
        <v>Network tariff change</v>
      </c>
      <c r="G69" s="21">
        <f>ServiceHistory!G$43</f>
        <v>20</v>
      </c>
      <c r="H69" s="64">
        <v>6000</v>
      </c>
      <c r="I69" s="64">
        <v>6000</v>
      </c>
      <c r="J69" s="64">
        <v>6000</v>
      </c>
      <c r="K69" s="64">
        <v>6000</v>
      </c>
      <c r="L69" s="64">
        <v>6000</v>
      </c>
      <c r="O69" s="125"/>
    </row>
    <row r="70" spans="2:16" ht="14.1" customHeight="1" x14ac:dyDescent="0.25">
      <c r="D70" s="4" t="str">
        <f>D42</f>
        <v>Debt Collection Costs - dishonoured trans.</v>
      </c>
      <c r="G70" s="21"/>
      <c r="H70" s="19"/>
      <c r="I70" s="19"/>
      <c r="J70" s="19"/>
      <c r="K70" s="19"/>
      <c r="L70" s="19"/>
      <c r="O70" s="125"/>
    </row>
    <row r="71" spans="2:16" ht="14.1" customHeight="1" x14ac:dyDescent="0.25">
      <c r="E71" s="4" t="str">
        <f>E43</f>
        <v>Debt Collection Costs - dishonoured trans.</v>
      </c>
      <c r="G71" s="21" t="str">
        <f>ServiceHistory!G44</f>
        <v>n.a</v>
      </c>
      <c r="H71" s="64">
        <v>10</v>
      </c>
      <c r="I71" s="64">
        <v>10</v>
      </c>
      <c r="J71" s="64">
        <v>10</v>
      </c>
      <c r="K71" s="64">
        <v>10</v>
      </c>
      <c r="L71" s="64">
        <v>10</v>
      </c>
      <c r="O71" s="125"/>
    </row>
    <row r="72" spans="2:16" ht="14.1" customHeight="1" x14ac:dyDescent="0.25">
      <c r="D72" s="4" t="str">
        <f>D44</f>
        <v>ROLR Services</v>
      </c>
      <c r="G72" s="21"/>
      <c r="O72" s="125"/>
    </row>
    <row r="73" spans="2:16" ht="14.1" customHeight="1" x14ac:dyDescent="0.25">
      <c r="E73" s="4" t="str">
        <f>E45</f>
        <v>ROLR Services</v>
      </c>
      <c r="G73" s="21" t="str">
        <f>ServiceHistory!G45</f>
        <v>n.a</v>
      </c>
      <c r="H73" s="64"/>
      <c r="I73" s="64"/>
      <c r="J73" s="64"/>
      <c r="K73" s="64"/>
      <c r="L73" s="64"/>
      <c r="O73" s="126"/>
    </row>
    <row r="75" spans="2:16" ht="14.1" customHeight="1" x14ac:dyDescent="0.25">
      <c r="B75" s="50" t="s">
        <v>130</v>
      </c>
      <c r="C75" s="50"/>
      <c r="D75" s="50"/>
      <c r="E75" s="50"/>
      <c r="F75" s="50"/>
      <c r="G75" s="100" t="s">
        <v>120</v>
      </c>
      <c r="H75" s="50"/>
      <c r="I75" s="50"/>
      <c r="J75" s="50"/>
      <c r="K75" s="50"/>
      <c r="L75" s="50"/>
      <c r="M75" s="50"/>
      <c r="N75" s="50"/>
      <c r="O75" s="50"/>
    </row>
    <row r="76" spans="2:16" ht="14.1" customHeight="1" x14ac:dyDescent="0.25">
      <c r="B76" s="50"/>
      <c r="C76" s="50" t="str">
        <f>D64</f>
        <v>Access - Standby</v>
      </c>
      <c r="D76" s="50"/>
      <c r="E76" s="50"/>
      <c r="F76" s="50"/>
      <c r="G76" s="100"/>
      <c r="H76" s="50"/>
      <c r="I76" s="50"/>
      <c r="J76" s="50"/>
      <c r="K76" s="50"/>
      <c r="L76" s="50"/>
      <c r="M76" s="50"/>
      <c r="N76" s="50"/>
      <c r="O76" s="124" t="s">
        <v>169</v>
      </c>
      <c r="P76" s="50"/>
    </row>
    <row r="77" spans="2:16" ht="14.1" customHeight="1" x14ac:dyDescent="0.25">
      <c r="B77" s="50"/>
      <c r="C77" s="50"/>
      <c r="D77" s="50" t="s">
        <v>129</v>
      </c>
      <c r="E77" s="50"/>
      <c r="F77" s="50"/>
      <c r="G77" s="47">
        <v>1</v>
      </c>
      <c r="H77" s="50"/>
      <c r="I77" s="50"/>
      <c r="J77" s="50"/>
      <c r="K77" s="50"/>
      <c r="L77" s="50"/>
      <c r="M77" s="50"/>
      <c r="N77" s="50"/>
      <c r="O77" s="125"/>
      <c r="P77" s="50"/>
    </row>
    <row r="78" spans="2:16" ht="14.1" customHeight="1" x14ac:dyDescent="0.25">
      <c r="B78" s="50"/>
      <c r="C78" s="50" t="str">
        <f>D66</f>
        <v>Notice of Arrangement</v>
      </c>
      <c r="D78" s="50"/>
      <c r="E78" s="50"/>
      <c r="F78" s="50"/>
      <c r="G78" s="100"/>
      <c r="H78" s="50"/>
      <c r="I78" s="50"/>
      <c r="J78" s="50"/>
      <c r="K78" s="50"/>
      <c r="L78" s="50"/>
      <c r="M78" s="50"/>
      <c r="N78" s="50"/>
      <c r="O78" s="125"/>
      <c r="P78" s="50"/>
    </row>
    <row r="79" spans="2:16" ht="14.1" customHeight="1" x14ac:dyDescent="0.25">
      <c r="B79" s="50"/>
      <c r="C79" s="50"/>
      <c r="D79" s="50" t="s">
        <v>129</v>
      </c>
      <c r="E79" s="50"/>
      <c r="F79" s="50"/>
      <c r="G79" s="47">
        <v>1</v>
      </c>
      <c r="H79" s="50"/>
      <c r="I79" s="50"/>
      <c r="J79" s="50"/>
      <c r="K79" s="50"/>
      <c r="L79" s="50"/>
      <c r="M79" s="50"/>
      <c r="N79" s="50"/>
      <c r="O79" s="125"/>
      <c r="P79" s="50"/>
    </row>
    <row r="80" spans="2:16" ht="14.1" customHeight="1" x14ac:dyDescent="0.25">
      <c r="B80" s="50"/>
      <c r="C80" s="50" t="str">
        <f>D68</f>
        <v>Network tariff change</v>
      </c>
      <c r="D80" s="50"/>
      <c r="E80" s="50"/>
      <c r="F80" s="50"/>
      <c r="G80" s="100"/>
      <c r="H80" s="50"/>
      <c r="I80" s="50"/>
      <c r="J80" s="50"/>
      <c r="K80" s="50"/>
      <c r="L80" s="50"/>
      <c r="M80" s="50"/>
      <c r="N80" s="50"/>
      <c r="O80" s="125"/>
      <c r="P80" s="50"/>
    </row>
    <row r="81" spans="2:16" ht="14.1" customHeight="1" x14ac:dyDescent="0.25">
      <c r="B81" s="50"/>
      <c r="C81" s="50"/>
      <c r="D81" s="50" t="s">
        <v>129</v>
      </c>
      <c r="E81" s="50"/>
      <c r="F81" s="50"/>
      <c r="G81" s="47">
        <v>1</v>
      </c>
      <c r="H81" s="50"/>
      <c r="I81" s="50"/>
      <c r="J81" s="50"/>
      <c r="K81" s="50"/>
      <c r="L81" s="50"/>
      <c r="M81" s="50"/>
      <c r="N81" s="50"/>
      <c r="O81" s="125"/>
      <c r="P81" s="50"/>
    </row>
    <row r="82" spans="2:16" ht="14.1" customHeight="1" x14ac:dyDescent="0.25">
      <c r="B82" s="50"/>
      <c r="C82" s="50" t="str">
        <f>D70</f>
        <v>Debt Collection Costs - dishonoured trans.</v>
      </c>
      <c r="D82" s="50"/>
      <c r="E82" s="50"/>
      <c r="F82" s="50"/>
      <c r="G82" s="100"/>
      <c r="H82" s="50"/>
      <c r="I82" s="50"/>
      <c r="J82" s="50"/>
      <c r="K82" s="50"/>
      <c r="L82" s="50"/>
      <c r="M82" s="50"/>
      <c r="N82" s="50"/>
      <c r="O82" s="125"/>
      <c r="P82" s="50"/>
    </row>
    <row r="83" spans="2:16" ht="14.1" customHeight="1" x14ac:dyDescent="0.25">
      <c r="B83" s="50"/>
      <c r="C83" s="50"/>
      <c r="D83" s="50" t="s">
        <v>129</v>
      </c>
      <c r="E83" s="50"/>
      <c r="F83" s="50"/>
      <c r="G83" s="47">
        <v>0</v>
      </c>
      <c r="H83" s="50"/>
      <c r="I83" s="50"/>
      <c r="J83" s="50"/>
      <c r="K83" s="50"/>
      <c r="L83" s="50"/>
      <c r="M83" s="50"/>
      <c r="N83" s="50"/>
      <c r="O83" s="125"/>
      <c r="P83" s="50"/>
    </row>
    <row r="84" spans="2:16" ht="14.1" customHeight="1" x14ac:dyDescent="0.25">
      <c r="B84" s="50"/>
      <c r="C84" s="50" t="str">
        <f>D72</f>
        <v>ROLR Services</v>
      </c>
      <c r="D84" s="50"/>
      <c r="E84" s="50"/>
      <c r="F84" s="50"/>
      <c r="G84" s="100"/>
      <c r="H84" s="50"/>
      <c r="I84" s="50"/>
      <c r="J84" s="50"/>
      <c r="K84" s="50"/>
      <c r="L84" s="50"/>
      <c r="M84" s="50"/>
      <c r="N84" s="50"/>
      <c r="O84" s="125"/>
      <c r="P84" s="50"/>
    </row>
    <row r="85" spans="2:16" ht="14.1" customHeight="1" x14ac:dyDescent="0.25">
      <c r="B85" s="50"/>
      <c r="C85" s="50"/>
      <c r="D85" s="50" t="s">
        <v>129</v>
      </c>
      <c r="E85" s="50"/>
      <c r="F85" s="50"/>
      <c r="G85" s="47">
        <v>0</v>
      </c>
      <c r="H85" s="50"/>
      <c r="I85" s="50"/>
      <c r="J85" s="50"/>
      <c r="K85" s="50"/>
      <c r="L85" s="50"/>
      <c r="M85" s="50"/>
      <c r="N85" s="50"/>
      <c r="O85" s="126"/>
      <c r="P85" s="50"/>
    </row>
    <row r="86" spans="2:16" ht="14.1" customHeight="1" x14ac:dyDescent="0.25">
      <c r="O86" s="4"/>
    </row>
    <row r="87" spans="2:16" ht="14.1" customHeight="1" x14ac:dyDescent="0.25">
      <c r="O87" s="4"/>
    </row>
    <row r="88" spans="2:16" ht="14.1" customHeight="1" x14ac:dyDescent="0.25">
      <c r="B88" s="4" t="s">
        <v>151</v>
      </c>
      <c r="F88" s="4" t="s">
        <v>152</v>
      </c>
      <c r="H88" s="4" t="s">
        <v>153</v>
      </c>
      <c r="I88" s="4" t="s">
        <v>154</v>
      </c>
      <c r="J88" s="4" t="s">
        <v>155</v>
      </c>
      <c r="M88" s="103"/>
      <c r="O88" s="104"/>
    </row>
    <row r="89" spans="2:16" ht="14.1" customHeight="1" x14ac:dyDescent="0.25">
      <c r="H89" s="105">
        <f>[1]Inputs!$G47</f>
        <v>0.16954291842552457</v>
      </c>
      <c r="I89" s="105">
        <f>[1]Inputs!$G$52</f>
        <v>2.2080000000000002E-2</v>
      </c>
      <c r="M89" s="103"/>
      <c r="O89" s="103"/>
    </row>
    <row r="90" spans="2:16" ht="14.1" customHeight="1" x14ac:dyDescent="0.25">
      <c r="H90" s="105">
        <f>[1]Inputs!$G48</f>
        <v>0.19360659196346147</v>
      </c>
      <c r="M90" s="103"/>
      <c r="O90" s="103"/>
    </row>
    <row r="91" spans="2:16" ht="14.1" customHeight="1" x14ac:dyDescent="0.25">
      <c r="C91" s="4" t="str">
        <f>D56</f>
        <v>Debt Collection Costs - dishonoured trans.</v>
      </c>
      <c r="M91" s="103"/>
      <c r="O91" s="118" t="s">
        <v>168</v>
      </c>
    </row>
    <row r="92" spans="2:16" ht="14.1" customHeight="1" x14ac:dyDescent="0.25">
      <c r="D92" s="4" t="str">
        <f>E43</f>
        <v>Debt Collection Costs - dishonoured trans.</v>
      </c>
      <c r="G92" s="101"/>
      <c r="M92" s="102"/>
      <c r="O92" s="129"/>
    </row>
    <row r="93" spans="2:16" ht="14.1" customHeight="1" x14ac:dyDescent="0.25">
      <c r="E93" s="4" t="s">
        <v>157</v>
      </c>
      <c r="F93" s="106">
        <v>30</v>
      </c>
      <c r="G93" s="107">
        <f>F93</f>
        <v>30</v>
      </c>
      <c r="H93" s="109">
        <v>0</v>
      </c>
      <c r="I93" s="109">
        <v>0</v>
      </c>
      <c r="J93" s="108">
        <f t="shared" ref="J93" si="4">SUM(G93:I93)</f>
        <v>30</v>
      </c>
      <c r="M93" s="102"/>
      <c r="O93" s="129"/>
    </row>
    <row r="94" spans="2:16" ht="14.1" customHeight="1" x14ac:dyDescent="0.25">
      <c r="C94" s="4" t="str">
        <f>D72</f>
        <v>ROLR Services</v>
      </c>
      <c r="G94" s="101"/>
      <c r="H94" s="108"/>
      <c r="I94" s="108"/>
      <c r="J94" s="108"/>
      <c r="M94" s="102"/>
      <c r="O94" s="129"/>
    </row>
    <row r="95" spans="2:16" ht="14.1" customHeight="1" x14ac:dyDescent="0.25">
      <c r="D95" s="4" t="str">
        <f>E73</f>
        <v>ROLR Services</v>
      </c>
      <c r="F95" s="107"/>
      <c r="G95" s="107"/>
      <c r="H95" s="107"/>
      <c r="I95" s="107"/>
      <c r="J95" s="107"/>
      <c r="M95" s="102"/>
      <c r="O95" s="129"/>
    </row>
    <row r="96" spans="2:16" ht="14.1" customHeight="1" x14ac:dyDescent="0.25">
      <c r="E96" s="4" t="s">
        <v>158</v>
      </c>
      <c r="F96" s="106">
        <v>30</v>
      </c>
      <c r="G96" s="107">
        <f>F96</f>
        <v>30</v>
      </c>
      <c r="H96" s="109">
        <v>0</v>
      </c>
      <c r="I96" s="109">
        <v>0</v>
      </c>
      <c r="J96" s="108">
        <f t="shared" ref="J96" si="5">SUM(G96:I96)</f>
        <v>30</v>
      </c>
      <c r="M96" s="102"/>
      <c r="O96" s="130"/>
    </row>
    <row r="97" spans="4:15" ht="14.1" customHeight="1" x14ac:dyDescent="0.25">
      <c r="D97" s="4" t="s">
        <v>156</v>
      </c>
      <c r="O97" s="4"/>
    </row>
    <row r="98" spans="4:15" ht="14.1" customHeight="1" x14ac:dyDescent="0.25">
      <c r="O98" s="4"/>
    </row>
    <row r="99" spans="4:15" ht="14.1" customHeight="1" x14ac:dyDescent="0.25">
      <c r="O99" s="4"/>
    </row>
    <row r="100" spans="4:15" ht="14.1" customHeight="1" x14ac:dyDescent="0.25">
      <c r="O100" s="4"/>
    </row>
    <row r="101" spans="4:15" ht="14.1" customHeight="1" x14ac:dyDescent="0.25">
      <c r="O101" s="4"/>
    </row>
    <row r="102" spans="4:15" ht="14.1" customHeight="1" x14ac:dyDescent="0.25">
      <c r="O102" s="4"/>
    </row>
    <row r="103" spans="4:15" ht="14.1" customHeight="1" x14ac:dyDescent="0.25">
      <c r="O103" s="4"/>
    </row>
    <row r="104" spans="4:15" ht="14.1" customHeight="1" x14ac:dyDescent="0.25">
      <c r="O104" s="4"/>
    </row>
    <row r="105" spans="4:15" ht="14.1" customHeight="1" x14ac:dyDescent="0.25">
      <c r="O105" s="4"/>
    </row>
    <row r="106" spans="4:15" ht="14.1" customHeight="1" x14ac:dyDescent="0.25">
      <c r="O106" s="4"/>
    </row>
    <row r="107" spans="4:15" ht="14.1" customHeight="1" x14ac:dyDescent="0.25">
      <c r="O107" s="4"/>
    </row>
    <row r="108" spans="4:15" ht="14.1" customHeight="1" x14ac:dyDescent="0.25">
      <c r="O108" s="4"/>
    </row>
    <row r="109" spans="4:15" ht="14.1" customHeight="1" x14ac:dyDescent="0.25">
      <c r="O109" s="4"/>
    </row>
    <row r="110" spans="4:15" ht="14.1" customHeight="1" x14ac:dyDescent="0.25">
      <c r="O110" s="4"/>
    </row>
    <row r="111" spans="4:15" ht="14.1" customHeight="1" x14ac:dyDescent="0.25">
      <c r="O111" s="4"/>
    </row>
    <row r="112" spans="4:15" ht="14.1" customHeight="1" x14ac:dyDescent="0.25">
      <c r="O112" s="4"/>
    </row>
    <row r="113" spans="15:15" ht="14.1" customHeight="1" x14ac:dyDescent="0.25">
      <c r="O113" s="4"/>
    </row>
    <row r="114" spans="15:15" ht="14.1" customHeight="1" x14ac:dyDescent="0.25">
      <c r="O114" s="4"/>
    </row>
    <row r="115" spans="15:15" ht="14.1" customHeight="1" x14ac:dyDescent="0.25">
      <c r="O115" s="4"/>
    </row>
  </sheetData>
  <mergeCells count="7">
    <mergeCell ref="O7:O16"/>
    <mergeCell ref="O20:O27"/>
    <mergeCell ref="O91:O96"/>
    <mergeCell ref="O31:O32"/>
    <mergeCell ref="O36:O45"/>
    <mergeCell ref="O64:O73"/>
    <mergeCell ref="O76:O85"/>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18"/>
  <sheetViews>
    <sheetView zoomScaleNormal="100" zoomScalePageLayoutView="125" workbookViewId="0">
      <pane xSplit="5" ySplit="6" topLeftCell="O7" activePane="bottomRight" state="frozenSplit"/>
      <selection pane="topRight" activeCell="E1" sqref="E1"/>
      <selection pane="bottomLeft" activeCell="A7" sqref="A7"/>
      <selection pane="bottomRight" activeCell="C7" sqref="C7"/>
    </sheetView>
  </sheetViews>
  <sheetFormatPr defaultColWidth="9.140625" defaultRowHeight="14.1" customHeight="1" x14ac:dyDescent="0.25"/>
  <cols>
    <col min="1" max="3" width="2.140625" style="4" customWidth="1"/>
    <col min="4" max="4" width="1.85546875" style="4" customWidth="1"/>
    <col min="5" max="5" width="42.140625" style="4" customWidth="1"/>
    <col min="6" max="8" width="10.42578125" style="4" customWidth="1"/>
    <col min="9" max="9" width="1.7109375" style="4" customWidth="1"/>
    <col min="10" max="12" width="10.42578125" style="4" customWidth="1"/>
    <col min="13" max="13" width="2" style="4" customWidth="1"/>
    <col min="14" max="16" width="10.42578125" style="4" customWidth="1"/>
    <col min="17" max="19" width="9.140625" style="4"/>
    <col min="20" max="20" width="1.85546875" style="4" customWidth="1"/>
    <col min="21" max="25" width="10.42578125" style="4" customWidth="1"/>
    <col min="26" max="26" width="1.85546875" style="4" customWidth="1"/>
    <col min="27" max="32" width="10.42578125" style="4" customWidth="1"/>
    <col min="33" max="33" width="1.85546875" style="4" customWidth="1"/>
    <col min="34" max="39" width="10.42578125" style="4" customWidth="1"/>
    <col min="40" max="40" width="1.42578125" style="4" customWidth="1"/>
    <col min="41" max="41" width="9.140625" style="4"/>
    <col min="42" max="46" width="9.7109375" style="4" bestFit="1" customWidth="1"/>
    <col min="47" max="16384" width="9.140625" style="4"/>
  </cols>
  <sheetData>
    <row r="1" spans="1:46" ht="14.1" customHeight="1" x14ac:dyDescent="0.2">
      <c r="A1" s="12" t="s">
        <v>15</v>
      </c>
      <c r="B1" s="12"/>
      <c r="C1" s="12"/>
      <c r="D1" s="12"/>
      <c r="E1" s="12"/>
      <c r="F1" s="12"/>
      <c r="G1" s="12"/>
      <c r="H1" s="12"/>
    </row>
    <row r="2" spans="1:46" ht="14.1" customHeight="1" x14ac:dyDescent="0.25">
      <c r="A2" s="14" t="s">
        <v>65</v>
      </c>
      <c r="B2" s="13"/>
      <c r="C2" s="13"/>
      <c r="D2" s="13"/>
      <c r="E2" s="13"/>
      <c r="F2" s="13"/>
      <c r="G2" s="13"/>
      <c r="H2" s="13"/>
    </row>
    <row r="3" spans="1:46" ht="14.1" customHeight="1" x14ac:dyDescent="0.25">
      <c r="A3" s="4" t="str">
        <f>GlobalInputs!G12</f>
        <v xml:space="preserve">Office related ANS </v>
      </c>
    </row>
    <row r="4" spans="1:46" ht="14.1" customHeight="1" x14ac:dyDescent="0.2">
      <c r="E4" s="44" t="str">
        <f>IF(ROUND($E$5,6)=0,"ok","Problem - review CheckSheet")</f>
        <v>ok</v>
      </c>
    </row>
    <row r="5" spans="1:46" ht="14.1" customHeight="1" x14ac:dyDescent="0.25">
      <c r="B5" s="25"/>
      <c r="C5" s="8"/>
      <c r="D5" s="8"/>
      <c r="E5" s="26"/>
      <c r="F5" s="131" t="s">
        <v>75</v>
      </c>
      <c r="G5" s="132"/>
      <c r="H5" s="133"/>
      <c r="J5" s="131" t="s">
        <v>107</v>
      </c>
      <c r="K5" s="132"/>
      <c r="L5" s="133"/>
      <c r="N5" s="131" t="s">
        <v>54</v>
      </c>
      <c r="O5" s="132"/>
      <c r="P5" s="132"/>
      <c r="Q5" s="132"/>
      <c r="R5" s="132"/>
      <c r="S5" s="133"/>
      <c r="U5" s="131" t="s">
        <v>109</v>
      </c>
      <c r="V5" s="132"/>
      <c r="W5" s="132"/>
      <c r="X5" s="132"/>
      <c r="Y5" s="133"/>
      <c r="AA5" s="131" t="s">
        <v>110</v>
      </c>
      <c r="AB5" s="132"/>
      <c r="AC5" s="132"/>
      <c r="AD5" s="132"/>
      <c r="AE5" s="132"/>
      <c r="AF5" s="133"/>
      <c r="AH5" s="131" t="s">
        <v>112</v>
      </c>
      <c r="AI5" s="132"/>
      <c r="AJ5" s="132"/>
      <c r="AK5" s="132"/>
      <c r="AL5" s="132"/>
      <c r="AM5" s="133"/>
      <c r="AO5" s="131" t="s">
        <v>170</v>
      </c>
      <c r="AP5" s="132"/>
      <c r="AQ5" s="132"/>
      <c r="AR5" s="132"/>
      <c r="AS5" s="132"/>
      <c r="AT5" s="133"/>
    </row>
    <row r="6" spans="1:46" ht="14.1" customHeight="1" x14ac:dyDescent="0.25">
      <c r="B6" s="10" t="s">
        <v>66</v>
      </c>
      <c r="C6" s="9"/>
      <c r="D6" s="9"/>
      <c r="E6" s="27"/>
      <c r="F6" s="23" t="s">
        <v>67</v>
      </c>
      <c r="G6" s="7" t="s">
        <v>68</v>
      </c>
      <c r="H6" s="30" t="s">
        <v>69</v>
      </c>
      <c r="J6" s="23" t="s">
        <v>67</v>
      </c>
      <c r="K6" s="7" t="s">
        <v>106</v>
      </c>
      <c r="L6" s="30" t="s">
        <v>108</v>
      </c>
      <c r="N6" s="23" t="s">
        <v>77</v>
      </c>
      <c r="O6" s="7" t="str">
        <f>GlobalInputs!G16</f>
        <v>2014/15</v>
      </c>
      <c r="P6" s="7" t="str">
        <f>GlobalInputs!H16</f>
        <v>2015/16</v>
      </c>
      <c r="Q6" s="7" t="str">
        <f>GlobalInputs!I16</f>
        <v>2016/17</v>
      </c>
      <c r="R6" s="7" t="str">
        <f>GlobalInputs!J16</f>
        <v>2017/18</v>
      </c>
      <c r="S6" s="30" t="str">
        <f>GlobalInputs!K16</f>
        <v>2018/19</v>
      </c>
      <c r="U6" s="23" t="str">
        <f>O6</f>
        <v>2014/15</v>
      </c>
      <c r="V6" s="7" t="str">
        <f t="shared" ref="V6:Y6" si="0">P6</f>
        <v>2015/16</v>
      </c>
      <c r="W6" s="7" t="str">
        <f t="shared" si="0"/>
        <v>2016/17</v>
      </c>
      <c r="X6" s="7" t="str">
        <f t="shared" si="0"/>
        <v>2017/18</v>
      </c>
      <c r="Y6" s="30" t="str">
        <f t="shared" si="0"/>
        <v>2018/19</v>
      </c>
      <c r="AA6" s="23" t="s">
        <v>111</v>
      </c>
      <c r="AB6" s="7" t="str">
        <f>U6</f>
        <v>2014/15</v>
      </c>
      <c r="AC6" s="7" t="str">
        <f t="shared" ref="AC6:AF6" si="1">V6</f>
        <v>2015/16</v>
      </c>
      <c r="AD6" s="7" t="str">
        <f t="shared" si="1"/>
        <v>2016/17</v>
      </c>
      <c r="AE6" s="7" t="str">
        <f t="shared" si="1"/>
        <v>2017/18</v>
      </c>
      <c r="AF6" s="30" t="str">
        <f t="shared" si="1"/>
        <v>2018/19</v>
      </c>
      <c r="AH6" s="23" t="s">
        <v>111</v>
      </c>
      <c r="AI6" s="7" t="str">
        <f>AB6</f>
        <v>2014/15</v>
      </c>
      <c r="AJ6" s="7" t="str">
        <f t="shared" ref="AJ6:AM6" si="2">AC6</f>
        <v>2015/16</v>
      </c>
      <c r="AK6" s="7" t="str">
        <f t="shared" si="2"/>
        <v>2016/17</v>
      </c>
      <c r="AL6" s="7" t="str">
        <f t="shared" si="2"/>
        <v>2017/18</v>
      </c>
      <c r="AM6" s="30" t="str">
        <f t="shared" si="2"/>
        <v>2018/19</v>
      </c>
      <c r="AO6" s="23" t="s">
        <v>111</v>
      </c>
      <c r="AP6" s="7" t="str">
        <f>AI6</f>
        <v>2014/15</v>
      </c>
      <c r="AQ6" s="7" t="str">
        <f t="shared" ref="AQ6" si="3">AJ6</f>
        <v>2015/16</v>
      </c>
      <c r="AR6" s="7" t="str">
        <f t="shared" ref="AR6" si="4">AK6</f>
        <v>2016/17</v>
      </c>
      <c r="AS6" s="7" t="str">
        <f t="shared" ref="AS6" si="5">AL6</f>
        <v>2017/18</v>
      </c>
      <c r="AT6" s="30" t="str">
        <f t="shared" ref="AT6" si="6">AM6</f>
        <v>2018/19</v>
      </c>
    </row>
    <row r="7" spans="1:46" ht="14.1" customHeight="1" x14ac:dyDescent="0.25">
      <c r="B7" s="10"/>
      <c r="C7" s="9" t="str">
        <f>ServiceProjections!D7</f>
        <v>Access - Standby</v>
      </c>
      <c r="D7" s="9"/>
      <c r="E7" s="27"/>
      <c r="F7" s="10"/>
      <c r="G7" s="9"/>
      <c r="H7" s="27"/>
      <c r="J7" s="10"/>
      <c r="K7" s="9"/>
      <c r="L7" s="27"/>
      <c r="N7" s="10"/>
      <c r="O7" s="9"/>
      <c r="P7" s="9"/>
      <c r="Q7" s="9"/>
      <c r="R7" s="9"/>
      <c r="S7" s="27"/>
      <c r="U7" s="10"/>
      <c r="V7" s="9"/>
      <c r="W7" s="9"/>
      <c r="X7" s="9"/>
      <c r="Y7" s="27"/>
      <c r="AA7" s="10"/>
      <c r="AB7" s="9"/>
      <c r="AC7" s="9"/>
      <c r="AD7" s="9"/>
      <c r="AE7" s="9"/>
      <c r="AF7" s="27"/>
      <c r="AH7" s="10"/>
      <c r="AI7" s="9"/>
      <c r="AJ7" s="9"/>
      <c r="AK7" s="9"/>
      <c r="AL7" s="9"/>
      <c r="AM7" s="27"/>
      <c r="AO7" s="25"/>
      <c r="AP7" s="8"/>
      <c r="AQ7" s="8"/>
      <c r="AR7" s="8"/>
      <c r="AS7" s="8"/>
      <c r="AT7" s="26"/>
    </row>
    <row r="8" spans="1:46" ht="14.1" customHeight="1" x14ac:dyDescent="0.25">
      <c r="B8" s="10"/>
      <c r="C8" s="9"/>
      <c r="D8" s="9" t="str">
        <f>ServiceProjections!E8</f>
        <v>Access - Standby</v>
      </c>
      <c r="E8" s="27"/>
      <c r="F8" s="31">
        <f>ServiceHistory!G51</f>
        <v>0</v>
      </c>
      <c r="G8" s="32">
        <f>H8</f>
        <v>64</v>
      </c>
      <c r="H8" s="33">
        <f>ServiceHistory!G7</f>
        <v>64</v>
      </c>
      <c r="J8" s="31" t="s">
        <v>150</v>
      </c>
      <c r="K8" s="32">
        <f>ServiceProjections!J51</f>
        <v>159.99168322187128</v>
      </c>
      <c r="L8" s="35">
        <f>K8</f>
        <v>159.99168322187128</v>
      </c>
      <c r="N8" s="10">
        <f>ServiceProjections!H32</f>
        <v>2</v>
      </c>
      <c r="O8" s="38">
        <f>ServiceProjections!H65*FeeConstruction!$N8</f>
        <v>40</v>
      </c>
      <c r="P8" s="38">
        <f>ServiceProjections!I65*FeeConstruction!$N8</f>
        <v>40</v>
      </c>
      <c r="Q8" s="38">
        <f>ServiceProjections!J65*FeeConstruction!$N8</f>
        <v>40</v>
      </c>
      <c r="R8" s="38">
        <f>ServiceProjections!K65*FeeConstruction!$N8</f>
        <v>40</v>
      </c>
      <c r="S8" s="39">
        <f>ServiceProjections!L65*FeeConstruction!$N8</f>
        <v>40</v>
      </c>
      <c r="U8" s="40">
        <f>O8*$L8</f>
        <v>6399.6673288748516</v>
      </c>
      <c r="V8" s="36">
        <f t="shared" ref="V8:Y8" si="7">P8*$L8</f>
        <v>6399.6673288748516</v>
      </c>
      <c r="W8" s="36">
        <f t="shared" si="7"/>
        <v>6399.6673288748516</v>
      </c>
      <c r="X8" s="36">
        <f t="shared" si="7"/>
        <v>6399.6673288748516</v>
      </c>
      <c r="Y8" s="37">
        <f t="shared" si="7"/>
        <v>6399.6673288748516</v>
      </c>
      <c r="AA8" s="43">
        <f>ServiceProjections!G51</f>
        <v>114.66</v>
      </c>
      <c r="AB8" s="36">
        <f>O8*$AA8</f>
        <v>4586.3999999999996</v>
      </c>
      <c r="AC8" s="36">
        <f t="shared" ref="AC8:AF8" si="8">P8*$AA8</f>
        <v>4586.3999999999996</v>
      </c>
      <c r="AD8" s="36">
        <f t="shared" si="8"/>
        <v>4586.3999999999996</v>
      </c>
      <c r="AE8" s="36">
        <f t="shared" si="8"/>
        <v>4586.3999999999996</v>
      </c>
      <c r="AF8" s="37">
        <f t="shared" si="8"/>
        <v>4586.3999999999996</v>
      </c>
      <c r="AH8" s="43">
        <f>ServiceProjections!H51</f>
        <v>41.64168322187129</v>
      </c>
      <c r="AI8" s="36">
        <f>O8*$AH8</f>
        <v>1665.6673288748516</v>
      </c>
      <c r="AJ8" s="36">
        <f t="shared" ref="AJ8:AM8" si="9">P8*$AH8</f>
        <v>1665.6673288748516</v>
      </c>
      <c r="AK8" s="36">
        <f t="shared" si="9"/>
        <v>1665.6673288748516</v>
      </c>
      <c r="AL8" s="36">
        <f t="shared" si="9"/>
        <v>1665.6673288748516</v>
      </c>
      <c r="AM8" s="37">
        <f t="shared" si="9"/>
        <v>1665.6673288748516</v>
      </c>
      <c r="AO8" s="111">
        <f>L8-AA8-AH8</f>
        <v>3.6899999999999977</v>
      </c>
      <c r="AP8" s="32">
        <f>$AO8*O8</f>
        <v>147.59999999999991</v>
      </c>
      <c r="AQ8" s="32">
        <f t="shared" ref="AQ8:AT8" si="10">$AO8*P8</f>
        <v>147.59999999999991</v>
      </c>
      <c r="AR8" s="32">
        <f t="shared" si="10"/>
        <v>147.59999999999991</v>
      </c>
      <c r="AS8" s="32">
        <f t="shared" si="10"/>
        <v>147.59999999999991</v>
      </c>
      <c r="AT8" s="33">
        <f t="shared" si="10"/>
        <v>147.59999999999991</v>
      </c>
    </row>
    <row r="9" spans="1:46" ht="14.1" customHeight="1" x14ac:dyDescent="0.25">
      <c r="B9" s="10"/>
      <c r="C9" s="9" t="str">
        <f>ServiceProjections!D9</f>
        <v>Notice of Arrangement</v>
      </c>
      <c r="D9" s="9"/>
      <c r="E9" s="27"/>
      <c r="F9" s="10"/>
      <c r="G9" s="9"/>
      <c r="H9" s="27"/>
      <c r="J9" s="10"/>
      <c r="K9" s="9"/>
      <c r="L9" s="27"/>
      <c r="N9" s="10"/>
      <c r="O9" s="9"/>
      <c r="P9" s="9"/>
      <c r="Q9" s="9"/>
      <c r="R9" s="9"/>
      <c r="S9" s="27"/>
      <c r="U9" s="10"/>
      <c r="V9" s="9"/>
      <c r="W9" s="9"/>
      <c r="X9" s="9"/>
      <c r="Y9" s="27"/>
      <c r="AA9" s="10"/>
      <c r="AB9" s="9"/>
      <c r="AC9" s="9"/>
      <c r="AD9" s="9"/>
      <c r="AE9" s="9"/>
      <c r="AF9" s="27"/>
      <c r="AH9" s="10"/>
      <c r="AI9" s="9"/>
      <c r="AJ9" s="9"/>
      <c r="AK9" s="9"/>
      <c r="AL9" s="9"/>
      <c r="AM9" s="27"/>
      <c r="AO9" s="10"/>
      <c r="AP9" s="9"/>
      <c r="AQ9" s="9"/>
      <c r="AR9" s="9"/>
      <c r="AS9" s="9"/>
      <c r="AT9" s="27"/>
    </row>
    <row r="10" spans="1:46" ht="14.1" customHeight="1" x14ac:dyDescent="0.25">
      <c r="B10" s="10"/>
      <c r="C10" s="9"/>
      <c r="D10" s="9" t="str">
        <f>ServiceProjections!E10</f>
        <v>Notice of Arrangement</v>
      </c>
      <c r="E10" s="27"/>
      <c r="F10" s="31">
        <f>ServiceHistory!G53</f>
        <v>0</v>
      </c>
      <c r="G10" s="32">
        <f>H10</f>
        <v>193</v>
      </c>
      <c r="H10" s="33">
        <f>ServiceHistory!G9</f>
        <v>193</v>
      </c>
      <c r="J10" s="31">
        <f>ServiceProjections!I21</f>
        <v>2</v>
      </c>
      <c r="K10" s="32">
        <f>ServiceProjections!J53</f>
        <v>133.353387</v>
      </c>
      <c r="L10" s="35">
        <f t="shared" ref="L10" si="11">J10*K10</f>
        <v>266.706774</v>
      </c>
      <c r="N10" s="10"/>
      <c r="O10" s="36">
        <f>ServiceProjections!H67</f>
        <v>320</v>
      </c>
      <c r="P10" s="36">
        <f>ServiceProjections!I67</f>
        <v>320</v>
      </c>
      <c r="Q10" s="36">
        <f>ServiceProjections!J67</f>
        <v>320</v>
      </c>
      <c r="R10" s="36">
        <f>ServiceProjections!K67</f>
        <v>320</v>
      </c>
      <c r="S10" s="37">
        <f>ServiceProjections!L67</f>
        <v>320</v>
      </c>
      <c r="U10" s="40">
        <f t="shared" ref="U10" si="12">O10*$L10</f>
        <v>85346.167679999999</v>
      </c>
      <c r="V10" s="36">
        <f t="shared" ref="V10" si="13">P10*$L10</f>
        <v>85346.167679999999</v>
      </c>
      <c r="W10" s="36">
        <f t="shared" ref="W10" si="14">Q10*$L10</f>
        <v>85346.167679999999</v>
      </c>
      <c r="X10" s="36">
        <f t="shared" ref="X10" si="15">R10*$L10</f>
        <v>85346.167679999999</v>
      </c>
      <c r="Y10" s="37">
        <f t="shared" ref="Y10" si="16">S10*$L10</f>
        <v>85346.167679999999</v>
      </c>
      <c r="AA10" s="43">
        <f>ServiceProjections!G53*FeeConstruction!J10</f>
        <v>191.42</v>
      </c>
      <c r="AB10" s="36">
        <f>O10*$AA10</f>
        <v>61254.399999999994</v>
      </c>
      <c r="AC10" s="36">
        <f t="shared" ref="AC10" si="17">P10*$AA10</f>
        <v>61254.399999999994</v>
      </c>
      <c r="AD10" s="36">
        <f t="shared" ref="AD10" si="18">Q10*$AA10</f>
        <v>61254.399999999994</v>
      </c>
      <c r="AE10" s="36">
        <f t="shared" ref="AE10" si="19">R10*$AA10</f>
        <v>61254.399999999994</v>
      </c>
      <c r="AF10" s="37">
        <f t="shared" ref="AF10" si="20">S10*$AA10</f>
        <v>61254.399999999994</v>
      </c>
      <c r="AH10" s="43">
        <f>ServiceProjections!H53*J10</f>
        <v>69.52000000000001</v>
      </c>
      <c r="AI10" s="36">
        <f t="shared" ref="AI10" si="21">O10*$AH10</f>
        <v>22246.400000000001</v>
      </c>
      <c r="AJ10" s="36">
        <f t="shared" ref="AJ10" si="22">P10*$AH10</f>
        <v>22246.400000000001</v>
      </c>
      <c r="AK10" s="36">
        <f t="shared" ref="AK10" si="23">Q10*$AH10</f>
        <v>22246.400000000001</v>
      </c>
      <c r="AL10" s="36">
        <f t="shared" ref="AL10" si="24">R10*$AH10</f>
        <v>22246.400000000001</v>
      </c>
      <c r="AM10" s="37">
        <f t="shared" ref="AM10" si="25">S10*$AH10</f>
        <v>22246.400000000001</v>
      </c>
      <c r="AO10" s="111">
        <f>L10-AA10-AH10</f>
        <v>5.7667739999999981</v>
      </c>
      <c r="AP10" s="32">
        <f>$AO10*O10</f>
        <v>1845.3676799999994</v>
      </c>
      <c r="AQ10" s="32">
        <f t="shared" ref="AQ10" si="26">$AO10*P10</f>
        <v>1845.3676799999994</v>
      </c>
      <c r="AR10" s="32">
        <f t="shared" ref="AR10" si="27">$AO10*Q10</f>
        <v>1845.3676799999994</v>
      </c>
      <c r="AS10" s="32">
        <f t="shared" ref="AS10" si="28">$AO10*R10</f>
        <v>1845.3676799999994</v>
      </c>
      <c r="AT10" s="33">
        <f t="shared" ref="AT10" si="29">$AO10*S10</f>
        <v>1845.3676799999994</v>
      </c>
    </row>
    <row r="11" spans="1:46" ht="14.1" customHeight="1" x14ac:dyDescent="0.25">
      <c r="B11" s="10"/>
      <c r="C11" s="9" t="str">
        <f>ServiceProjections!D11</f>
        <v>Network tariff change</v>
      </c>
      <c r="D11" s="9"/>
      <c r="E11" s="27"/>
      <c r="F11" s="10"/>
      <c r="G11" s="9"/>
      <c r="H11" s="27"/>
      <c r="J11" s="10"/>
      <c r="K11" s="9"/>
      <c r="L11" s="27"/>
      <c r="N11" s="10"/>
      <c r="O11" s="9"/>
      <c r="P11" s="9"/>
      <c r="Q11" s="9"/>
      <c r="R11" s="9"/>
      <c r="S11" s="27"/>
      <c r="U11" s="10"/>
      <c r="V11" s="9"/>
      <c r="W11" s="9"/>
      <c r="X11" s="9"/>
      <c r="Y11" s="27"/>
      <c r="AA11" s="10"/>
      <c r="AB11" s="9"/>
      <c r="AC11" s="9"/>
      <c r="AD11" s="9"/>
      <c r="AE11" s="9"/>
      <c r="AF11" s="27"/>
      <c r="AH11" s="10"/>
      <c r="AI11" s="9"/>
      <c r="AJ11" s="9"/>
      <c r="AK11" s="9"/>
      <c r="AL11" s="9"/>
      <c r="AM11" s="27"/>
      <c r="AO11" s="10"/>
      <c r="AP11" s="9"/>
      <c r="AQ11" s="9"/>
      <c r="AR11" s="9"/>
      <c r="AS11" s="9"/>
      <c r="AT11" s="27"/>
    </row>
    <row r="12" spans="1:46" ht="14.1" customHeight="1" x14ac:dyDescent="0.25">
      <c r="B12" s="10"/>
      <c r="C12" s="9"/>
      <c r="D12" s="9" t="str">
        <f>ServiceProjections!E12</f>
        <v>Network tariff change</v>
      </c>
      <c r="E12" s="27"/>
      <c r="F12" s="31">
        <f>ServiceHistory!G55</f>
        <v>0</v>
      </c>
      <c r="G12" s="32" t="str">
        <f>H12</f>
        <v>n.a</v>
      </c>
      <c r="H12" s="33" t="str">
        <f>ServiceHistory!G11</f>
        <v>n.a</v>
      </c>
      <c r="J12" s="31">
        <f>ServiceProjections!I23</f>
        <v>0.33333333333333331</v>
      </c>
      <c r="K12" s="32">
        <f>ServiceProjections!J55</f>
        <v>102.3301738802337</v>
      </c>
      <c r="L12" s="35">
        <f t="shared" ref="L12" si="30">J12*K12</f>
        <v>34.110057960077896</v>
      </c>
      <c r="N12" s="10"/>
      <c r="O12" s="36">
        <f>ServiceProjections!H69</f>
        <v>6000</v>
      </c>
      <c r="P12" s="36">
        <f>ServiceProjections!I69</f>
        <v>6000</v>
      </c>
      <c r="Q12" s="36">
        <f>ServiceProjections!J69</f>
        <v>6000</v>
      </c>
      <c r="R12" s="36">
        <f>ServiceProjections!K69</f>
        <v>6000</v>
      </c>
      <c r="S12" s="37">
        <f>ServiceProjections!L69</f>
        <v>6000</v>
      </c>
      <c r="U12" s="40">
        <f t="shared" ref="U12" si="31">O12*$L12</f>
        <v>204660.34776046738</v>
      </c>
      <c r="V12" s="36">
        <f t="shared" ref="V12" si="32">P12*$L12</f>
        <v>204660.34776046738</v>
      </c>
      <c r="W12" s="36">
        <f t="shared" ref="W12" si="33">Q12*$L12</f>
        <v>204660.34776046738</v>
      </c>
      <c r="X12" s="36">
        <f t="shared" ref="X12" si="34">R12*$L12</f>
        <v>204660.34776046738</v>
      </c>
      <c r="Y12" s="37">
        <f t="shared" ref="Y12" si="35">S12*$L12</f>
        <v>204660.34776046738</v>
      </c>
      <c r="AA12" s="43">
        <f>ServiceProjections!G55*FeeConstruction!J12</f>
        <v>24.482525154170723</v>
      </c>
      <c r="AB12" s="36">
        <f t="shared" ref="AB12" si="36">O12*$AA12</f>
        <v>146895.15092502433</v>
      </c>
      <c r="AC12" s="36">
        <f t="shared" ref="AC12" si="37">P12*$AA12</f>
        <v>146895.15092502433</v>
      </c>
      <c r="AD12" s="36">
        <f t="shared" ref="AD12" si="38">Q12*$AA12</f>
        <v>146895.15092502433</v>
      </c>
      <c r="AE12" s="36">
        <f t="shared" ref="AE12" si="39">R12*$AA12</f>
        <v>146895.15092502433</v>
      </c>
      <c r="AF12" s="37">
        <f t="shared" ref="AF12" si="40">S12*$AA12</f>
        <v>146895.15092502433</v>
      </c>
      <c r="AH12" s="43">
        <f>ServiceProjections!H55*J12</f>
        <v>8.89</v>
      </c>
      <c r="AI12" s="36">
        <f t="shared" ref="AI12" si="41">O12*$AH12</f>
        <v>53340</v>
      </c>
      <c r="AJ12" s="36">
        <f t="shared" ref="AJ12" si="42">P12*$AH12</f>
        <v>53340</v>
      </c>
      <c r="AK12" s="36">
        <f t="shared" ref="AK12" si="43">Q12*$AH12</f>
        <v>53340</v>
      </c>
      <c r="AL12" s="36">
        <f t="shared" ref="AL12" si="44">R12*$AH12</f>
        <v>53340</v>
      </c>
      <c r="AM12" s="37">
        <f t="shared" ref="AM12" si="45">S12*$AH12</f>
        <v>53340</v>
      </c>
      <c r="AO12" s="111">
        <f>L12-AA12-AH12</f>
        <v>0.73753280590717196</v>
      </c>
      <c r="AP12" s="32">
        <f>$AO12*O12</f>
        <v>4425.1968354430319</v>
      </c>
      <c r="AQ12" s="32">
        <f t="shared" ref="AQ12" si="46">$AO12*P12</f>
        <v>4425.1968354430319</v>
      </c>
      <c r="AR12" s="32">
        <f t="shared" ref="AR12" si="47">$AO12*Q12</f>
        <v>4425.1968354430319</v>
      </c>
      <c r="AS12" s="32">
        <f t="shared" ref="AS12" si="48">$AO12*R12</f>
        <v>4425.1968354430319</v>
      </c>
      <c r="AT12" s="33">
        <f t="shared" ref="AT12" si="49">$AO12*S12</f>
        <v>4425.1968354430319</v>
      </c>
    </row>
    <row r="13" spans="1:46" ht="14.1" customHeight="1" x14ac:dyDescent="0.25">
      <c r="B13" s="10"/>
      <c r="C13" s="9" t="str">
        <f>ServiceProjections!D13</f>
        <v>Debt Collection Costs - dishonoured trans.</v>
      </c>
      <c r="D13" s="9"/>
      <c r="E13" s="27"/>
      <c r="F13" s="10"/>
      <c r="G13" s="9"/>
      <c r="H13" s="27"/>
      <c r="J13" s="10"/>
      <c r="K13" s="9"/>
      <c r="L13" s="27"/>
      <c r="N13" s="10"/>
      <c r="O13" s="9"/>
      <c r="P13" s="9"/>
      <c r="Q13" s="9"/>
      <c r="R13" s="9"/>
      <c r="S13" s="27"/>
      <c r="U13" s="10"/>
      <c r="V13" s="9"/>
      <c r="W13" s="9"/>
      <c r="X13" s="9"/>
      <c r="Y13" s="27"/>
      <c r="AA13" s="10"/>
      <c r="AB13" s="9"/>
      <c r="AC13" s="9"/>
      <c r="AD13" s="9"/>
      <c r="AE13" s="9"/>
      <c r="AF13" s="27"/>
      <c r="AH13" s="10"/>
      <c r="AI13" s="9"/>
      <c r="AJ13" s="9"/>
      <c r="AK13" s="9"/>
      <c r="AL13" s="9"/>
      <c r="AM13" s="27"/>
      <c r="AO13" s="10"/>
      <c r="AP13" s="9"/>
      <c r="AQ13" s="9"/>
      <c r="AR13" s="9"/>
      <c r="AS13" s="9"/>
      <c r="AT13" s="27"/>
    </row>
    <row r="14" spans="1:46" ht="14.1" customHeight="1" x14ac:dyDescent="0.25">
      <c r="B14" s="10"/>
      <c r="C14" s="9"/>
      <c r="D14" s="9" t="str">
        <f>ServiceProjections!E14</f>
        <v>Debt Collection Costs - dishonoured trans.</v>
      </c>
      <c r="E14" s="27"/>
      <c r="F14" s="31">
        <f>ServiceHistory!G57</f>
        <v>0</v>
      </c>
      <c r="G14" s="34" t="str">
        <f>H14</f>
        <v>n.a</v>
      </c>
      <c r="H14" s="33" t="str">
        <f>ServiceHistory!G13</f>
        <v>n.a</v>
      </c>
      <c r="J14" s="31" t="s">
        <v>150</v>
      </c>
      <c r="K14" s="32">
        <f>ServiceProjections!J57</f>
        <v>30</v>
      </c>
      <c r="L14" s="92">
        <f>K14</f>
        <v>30</v>
      </c>
      <c r="N14" s="31"/>
      <c r="O14" s="38">
        <f>ServiceProjections!H71</f>
        <v>10</v>
      </c>
      <c r="P14" s="38">
        <f>ServiceProjections!I71</f>
        <v>10</v>
      </c>
      <c r="Q14" s="38">
        <f>ServiceProjections!J71</f>
        <v>10</v>
      </c>
      <c r="R14" s="38">
        <f>ServiceProjections!K71</f>
        <v>10</v>
      </c>
      <c r="S14" s="39">
        <f>ServiceProjections!L71</f>
        <v>10</v>
      </c>
      <c r="U14" s="40">
        <f t="shared" ref="U14" si="50">O14*$L14</f>
        <v>300</v>
      </c>
      <c r="V14" s="36">
        <f t="shared" ref="V14" si="51">P14*$L14</f>
        <v>300</v>
      </c>
      <c r="W14" s="36">
        <f t="shared" ref="W14" si="52">Q14*$L14</f>
        <v>300</v>
      </c>
      <c r="X14" s="36">
        <f t="shared" ref="X14" si="53">R14*$L14</f>
        <v>300</v>
      </c>
      <c r="Y14" s="37">
        <f t="shared" ref="Y14" si="54">S14*$L14</f>
        <v>300</v>
      </c>
      <c r="AA14" s="43">
        <v>0</v>
      </c>
      <c r="AB14" s="36">
        <v>300</v>
      </c>
      <c r="AC14" s="36">
        <v>300</v>
      </c>
      <c r="AD14" s="36">
        <v>300</v>
      </c>
      <c r="AE14" s="36">
        <v>300</v>
      </c>
      <c r="AF14" s="37">
        <v>300</v>
      </c>
      <c r="AH14" s="43">
        <v>0</v>
      </c>
      <c r="AI14" s="36">
        <v>0</v>
      </c>
      <c r="AJ14" s="36">
        <v>0</v>
      </c>
      <c r="AK14" s="36">
        <v>0</v>
      </c>
      <c r="AL14" s="36">
        <v>0</v>
      </c>
      <c r="AM14" s="37">
        <v>0</v>
      </c>
      <c r="AO14" s="111"/>
      <c r="AP14" s="9"/>
      <c r="AQ14" s="9"/>
      <c r="AR14" s="9"/>
      <c r="AS14" s="9"/>
      <c r="AT14" s="27"/>
    </row>
    <row r="15" spans="1:46" ht="14.1" customHeight="1" x14ac:dyDescent="0.25">
      <c r="B15" s="10"/>
      <c r="C15" s="9" t="str">
        <f>ServiceProjections!D15</f>
        <v>ROLR Services</v>
      </c>
      <c r="D15" s="9"/>
      <c r="E15" s="27"/>
      <c r="F15" s="10"/>
      <c r="G15" s="9"/>
      <c r="H15" s="27"/>
      <c r="J15" s="10"/>
      <c r="K15" s="9"/>
      <c r="L15" s="27"/>
      <c r="N15" s="31"/>
      <c r="O15" s="9"/>
      <c r="P15" s="9"/>
      <c r="Q15" s="9"/>
      <c r="R15" s="9"/>
      <c r="S15" s="27"/>
      <c r="U15" s="10"/>
      <c r="V15" s="9"/>
      <c r="W15" s="9"/>
      <c r="X15" s="9"/>
      <c r="Y15" s="27"/>
      <c r="AA15" s="10"/>
      <c r="AB15" s="9"/>
      <c r="AC15" s="9"/>
      <c r="AD15" s="9"/>
      <c r="AE15" s="9"/>
      <c r="AF15" s="27"/>
      <c r="AH15" s="10"/>
      <c r="AI15" s="9"/>
      <c r="AJ15" s="9"/>
      <c r="AK15" s="9"/>
      <c r="AL15" s="9"/>
      <c r="AM15" s="27"/>
      <c r="AO15" s="10"/>
      <c r="AP15" s="9"/>
      <c r="AQ15" s="9"/>
      <c r="AR15" s="9"/>
      <c r="AS15" s="9"/>
      <c r="AT15" s="27"/>
    </row>
    <row r="16" spans="1:46" ht="14.1" customHeight="1" x14ac:dyDescent="0.25">
      <c r="B16" s="10"/>
      <c r="C16" s="9"/>
      <c r="D16" s="9" t="str">
        <f>ServiceProjections!E16</f>
        <v>ROLR Services</v>
      </c>
      <c r="E16" s="27"/>
      <c r="F16" s="31">
        <f>ServiceHistory!G59</f>
        <v>0</v>
      </c>
      <c r="G16" s="34" t="str">
        <f t="shared" ref="G16" si="55">H16</f>
        <v>n.a</v>
      </c>
      <c r="H16" s="33" t="str">
        <f>ServiceHistory!G15</f>
        <v>n.a</v>
      </c>
      <c r="J16" s="31" t="s">
        <v>150</v>
      </c>
      <c r="K16" s="32">
        <f>ServiceProjections!J59</f>
        <v>56.73</v>
      </c>
      <c r="L16" s="92">
        <f t="shared" ref="L16" si="56">K16</f>
        <v>56.73</v>
      </c>
      <c r="N16" s="31"/>
      <c r="O16" s="38">
        <f>ServiceProjections!H73</f>
        <v>0</v>
      </c>
      <c r="P16" s="38">
        <f>ServiceProjections!I73</f>
        <v>0</v>
      </c>
      <c r="Q16" s="38">
        <f>ServiceProjections!J73</f>
        <v>0</v>
      </c>
      <c r="R16" s="38">
        <f>ServiceProjections!K73</f>
        <v>0</v>
      </c>
      <c r="S16" s="39">
        <f>ServiceProjections!L73</f>
        <v>0</v>
      </c>
      <c r="U16" s="40">
        <f t="shared" ref="U16" si="57">O16*$L16</f>
        <v>0</v>
      </c>
      <c r="V16" s="36">
        <f t="shared" ref="V16" si="58">P16*$L16</f>
        <v>0</v>
      </c>
      <c r="W16" s="36">
        <f t="shared" ref="W16" si="59">Q16*$L16</f>
        <v>0</v>
      </c>
      <c r="X16" s="36">
        <f t="shared" ref="X16" si="60">R16*$L16</f>
        <v>0</v>
      </c>
      <c r="Y16" s="37">
        <f t="shared" ref="Y16" si="61">S16*$L16</f>
        <v>0</v>
      </c>
      <c r="AA16" s="43"/>
      <c r="AB16" s="36">
        <v>0</v>
      </c>
      <c r="AC16" s="36">
        <v>0</v>
      </c>
      <c r="AD16" s="36">
        <v>0</v>
      </c>
      <c r="AE16" s="36">
        <v>0</v>
      </c>
      <c r="AF16" s="37">
        <v>0</v>
      </c>
      <c r="AH16" s="43"/>
      <c r="AI16" s="36"/>
      <c r="AJ16" s="36"/>
      <c r="AK16" s="36"/>
      <c r="AL16" s="36"/>
      <c r="AM16" s="37"/>
      <c r="AO16" s="10"/>
      <c r="AP16" s="9"/>
      <c r="AQ16" s="9"/>
      <c r="AR16" s="9"/>
      <c r="AS16" s="9"/>
      <c r="AT16" s="27"/>
    </row>
    <row r="17" spans="2:46" ht="14.1" customHeight="1" x14ac:dyDescent="0.25">
      <c r="B17" s="10"/>
      <c r="C17" s="9"/>
      <c r="D17" s="9"/>
      <c r="E17" s="27"/>
      <c r="F17" s="10"/>
      <c r="G17" s="9"/>
      <c r="H17" s="27"/>
      <c r="J17" s="10"/>
      <c r="K17" s="9"/>
      <c r="L17" s="27"/>
      <c r="N17" s="10"/>
      <c r="O17" s="9"/>
      <c r="P17" s="9"/>
      <c r="Q17" s="9"/>
      <c r="R17" s="9"/>
      <c r="S17" s="27"/>
      <c r="U17" s="41">
        <f>SUM(U8:U16)</f>
        <v>296706.18276934221</v>
      </c>
      <c r="V17" s="24">
        <f t="shared" ref="V17:Y17" si="62">SUM(V8:V16)</f>
        <v>296706.18276934221</v>
      </c>
      <c r="W17" s="24">
        <f t="shared" si="62"/>
        <v>296706.18276934221</v>
      </c>
      <c r="X17" s="24">
        <f t="shared" si="62"/>
        <v>296706.18276934221</v>
      </c>
      <c r="Y17" s="42">
        <f t="shared" si="62"/>
        <v>296706.18276934221</v>
      </c>
      <c r="AA17" s="10"/>
      <c r="AB17" s="24"/>
      <c r="AC17" s="24"/>
      <c r="AD17" s="24"/>
      <c r="AE17" s="24"/>
      <c r="AF17" s="42"/>
      <c r="AH17" s="10"/>
      <c r="AI17" s="24"/>
      <c r="AJ17" s="24"/>
      <c r="AK17" s="24"/>
      <c r="AL17" s="24"/>
      <c r="AM17" s="42"/>
      <c r="AO17" s="10"/>
      <c r="AP17" s="9"/>
      <c r="AQ17" s="9"/>
      <c r="AR17" s="9"/>
      <c r="AS17" s="9"/>
      <c r="AT17" s="27"/>
    </row>
    <row r="18" spans="2:46" ht="14.1" customHeight="1" x14ac:dyDescent="0.25">
      <c r="B18" s="28"/>
      <c r="C18" s="6"/>
      <c r="D18" s="6"/>
      <c r="E18" s="29"/>
      <c r="F18" s="28"/>
      <c r="G18" s="6"/>
      <c r="H18" s="29"/>
      <c r="J18" s="28"/>
      <c r="K18" s="6"/>
      <c r="L18" s="29"/>
      <c r="N18" s="28"/>
      <c r="O18" s="6"/>
      <c r="P18" s="6"/>
      <c r="Q18" s="6"/>
      <c r="R18" s="6"/>
      <c r="S18" s="29"/>
      <c r="U18" s="28"/>
      <c r="V18" s="6"/>
      <c r="W18" s="6"/>
      <c r="X18" s="6"/>
      <c r="Y18" s="29"/>
      <c r="AA18" s="28"/>
      <c r="AB18" s="6"/>
      <c r="AC18" s="6"/>
      <c r="AD18" s="6"/>
      <c r="AE18" s="6"/>
      <c r="AF18" s="29"/>
      <c r="AH18" s="28"/>
      <c r="AI18" s="6"/>
      <c r="AJ18" s="6"/>
      <c r="AK18" s="6"/>
      <c r="AL18" s="6"/>
      <c r="AM18" s="29"/>
      <c r="AO18" s="28"/>
      <c r="AP18" s="6"/>
      <c r="AQ18" s="6"/>
      <c r="AR18" s="6"/>
      <c r="AS18" s="6"/>
      <c r="AT18" s="29"/>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CEFAE38-2B51-4559-A306-CF289399B746}"/>
</file>

<file path=customXml/itemProps2.xml><?xml version="1.0" encoding="utf-8"?>
<ds:datastoreItem xmlns:ds="http://schemas.openxmlformats.org/officeDocument/2006/customXml" ds:itemID="{6EFF6CF2-66C6-487C-9498-7540E99C8B12}"/>
</file>

<file path=customXml/itemProps3.xml><?xml version="1.0" encoding="utf-8"?>
<ds:datastoreItem xmlns:ds="http://schemas.openxmlformats.org/officeDocument/2006/customXml" ds:itemID="{5EEDEFC0-A37F-466C-90E4-1B59141E28A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2014-05-19T22:30:15Z</cp:lastPrinted>
  <dcterms:created xsi:type="dcterms:W3CDTF">2013-06-17T01:25:32Z</dcterms:created>
  <dcterms:modified xsi:type="dcterms:W3CDTF">2015-01-06T03:07:47Z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