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codeName="ThisWorkbook"/>
  <mc:AlternateContent xmlns:mc="http://schemas.openxmlformats.org/markup-compatibility/2006">
    <mc:Choice Requires="x15">
      <x15ac:absPath xmlns:x15ac="http://schemas.microsoft.com/office/spreadsheetml/2010/11/ac" url="P:\Coy1-Fin\Reg_Affairs\2019 Determination\Models\3. Revised proposal\Clean models for AER\"/>
    </mc:Choice>
  </mc:AlternateContent>
  <xr:revisionPtr revIDLastSave="0" documentId="13_ncr:1_{6B85E1F7-D9BB-4732-ACB1-F2EFBCC7EE3E}" xr6:coauthVersionLast="38" xr6:coauthVersionMax="38" xr10:uidLastSave="{00000000-0000-0000-0000-000000000000}"/>
  <bookViews>
    <workbookView xWindow="0" yWindow="0" windowWidth="20496" windowHeight="6492" tabRatio="386" activeTab="2" xr2:uid="{00000000-000D-0000-FFFF-FFFF00000000}"/>
  </bookViews>
  <sheets>
    <sheet name="ANS Change Summary" sheetId="26" r:id="rId1"/>
    <sheet name="Labour comparison" sheetId="22" r:id="rId2"/>
    <sheet name="AER Revised ANS Fees " sheetId="24"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_max1" localSheetId="2">'[1]S-factor'!#REF!</definedName>
    <definedName name="_max1">'[1]S-factor'!#REF!</definedName>
    <definedName name="_min1" localSheetId="2">'[1]S-factor'!#REF!</definedName>
    <definedName name="_min1">'[1]S-factor'!#REF!</definedName>
    <definedName name="anscount" hidden="1">1</definedName>
    <definedName name="asf" localSheetId="2">#REF!</definedName>
    <definedName name="asf">#REF!</definedName>
    <definedName name="Asset1">'[2]4. Outputs to PTRM '!$D$7</definedName>
    <definedName name="Asset10">'[2]4. Outputs to PTRM '!$D$16</definedName>
    <definedName name="Asset11">'[2]4. Outputs to PTRM '!$D$17</definedName>
    <definedName name="Asset12">'[2]4. Outputs to PTRM '!$D$18</definedName>
    <definedName name="Asset13">'[2]4. Outputs to PTRM '!$D$19</definedName>
    <definedName name="Asset14">'[2]4. Outputs to PTRM '!$D$20</definedName>
    <definedName name="Asset15">'[2]4. Outputs to PTRM '!$D$21</definedName>
    <definedName name="Asset16">'[2]4. Outputs to PTRM '!$D$22</definedName>
    <definedName name="Asset17">'[2]4. Outputs to PTRM '!$D$23</definedName>
    <definedName name="Asset18">'[2]4. Outputs to PTRM '!$D$24</definedName>
    <definedName name="Asset19">'[2]4. Outputs to PTRM '!$D$25</definedName>
    <definedName name="Asset2">'[2]4. Outputs to PTRM '!$D$8</definedName>
    <definedName name="Asset20">'[2]4. Outputs to PTRM '!$D$26</definedName>
    <definedName name="Asset21">'[2]4. Outputs to PTRM '!$D$27</definedName>
    <definedName name="Asset22">'[2]4. Outputs to PTRM '!$D$28</definedName>
    <definedName name="Asset23">'[2]4. Outputs to PTRM '!$D$29</definedName>
    <definedName name="Asset24">'[2]4. Outputs to PTRM '!$D$30</definedName>
    <definedName name="Asset25">'[2]4. Outputs to PTRM '!$D$31</definedName>
    <definedName name="Asset26">'[2]4. Outputs to PTRM '!$D$32</definedName>
    <definedName name="Asset27">'[2]4. Outputs to PTRM '!$D$33</definedName>
    <definedName name="Asset28">'[2]4. Outputs to PTRM '!$D$34</definedName>
    <definedName name="Asset29">'[2]4. Outputs to PTRM '!$D$35</definedName>
    <definedName name="Asset3">'[2]4. Outputs to PTRM '!$D$9</definedName>
    <definedName name="Asset30">'[2]4. Outputs to PTRM '!$D$36</definedName>
    <definedName name="Asset31">'[2]4. Outputs to PTRM '!$D$37</definedName>
    <definedName name="Asset32">'[2]4. Outputs to PTRM '!$D$38</definedName>
    <definedName name="Asset33">'[2]4. Outputs to PTRM '!$D$39</definedName>
    <definedName name="Asset34">'[2]4. Outputs to PTRM '!$D$40</definedName>
    <definedName name="Asset35">'[2]4. Outputs to PTRM '!$D$41</definedName>
    <definedName name="Asset36">'[2]4. Outputs to PTRM '!$D$42</definedName>
    <definedName name="Asset37">'[2]4. Outputs to PTRM '!$D$43</definedName>
    <definedName name="Asset38">'[2]4. Outputs to PTRM '!$D$44</definedName>
    <definedName name="Asset39">'[2]4. Outputs to PTRM '!$D$45</definedName>
    <definedName name="Asset4">'[2]4. Outputs to PTRM '!$D$10</definedName>
    <definedName name="Asset40">'[2]4. Outputs to PTRM '!$D$46</definedName>
    <definedName name="Asset41">'[2]4. Outputs to PTRM '!$D$47</definedName>
    <definedName name="Asset42">'[2]4. Outputs to PTRM '!$D$48</definedName>
    <definedName name="Asset43">'[2]4. Outputs to PTRM '!$D$49</definedName>
    <definedName name="Asset44">'[2]4. Outputs to PTRM '!$D$50</definedName>
    <definedName name="Asset45">'[2]4. Outputs to PTRM '!$D$51</definedName>
    <definedName name="Asset5">'[2]4. Outputs to PTRM '!$D$11</definedName>
    <definedName name="Asset6">'[2]4. Outputs to PTRM '!$D$12</definedName>
    <definedName name="Asset7">'[2]4. Outputs to PTRM '!$D$13</definedName>
    <definedName name="Asset8">'[2]4. Outputs to PTRM '!$D$14</definedName>
    <definedName name="Asset9">'[2]4. Outputs to PTRM '!$D$15</definedName>
    <definedName name="AssetAgeProfile" localSheetId="2">#REF!</definedName>
    <definedName name="AssetAgeProfile">#REF!</definedName>
    <definedName name="Assumptions" localSheetId="2">#REF!</definedName>
    <definedName name="Assumptions">#REF!</definedName>
    <definedName name="AugexData" localSheetId="2">#REF!</definedName>
    <definedName name="AugexData">#REF!</definedName>
    <definedName name="AugexProjectData" localSheetId="2">#REF!</definedName>
    <definedName name="AugexProjectData">#REF!</definedName>
    <definedName name="Be">[3]Input!$G$192</definedName>
    <definedName name="C10000000" localSheetId="2">#REF!</definedName>
    <definedName name="C10000000">#REF!</definedName>
    <definedName name="Calendar_years" localSheetId="2">'[1]AER Inputs'!#REF!</definedName>
    <definedName name="Calendar_years">'[1]AER Inputs'!#REF!</definedName>
    <definedName name="cap_max">'[1]AER Inputs'!$D$6</definedName>
    <definedName name="cap_max1" localSheetId="2">#REF!</definedName>
    <definedName name="cap_max1">#REF!</definedName>
    <definedName name="cap_max2" localSheetId="2">#REF!</definedName>
    <definedName name="cap_max2">#REF!</definedName>
    <definedName name="cap_min">'[1]AER Inputs'!$D$7</definedName>
    <definedName name="cap_min1" localSheetId="2">#REF!</definedName>
    <definedName name="cap_min1">#REF!</definedName>
    <definedName name="cap_min2" localSheetId="2">#REF!</definedName>
    <definedName name="cap_min2">#REF!</definedName>
    <definedName name="Connections" localSheetId="2">#REF!</definedName>
    <definedName name="Connections">#REF!</definedName>
    <definedName name="cs_max">'[1]AER Inputs'!$D$9</definedName>
    <definedName name="cs_min">'[1]AER Inputs'!$D$10</definedName>
    <definedName name="CustomerNumbers" localSheetId="2">#REF!</definedName>
    <definedName name="CustomerNumbers">#REF!</definedName>
    <definedName name="CY" localSheetId="2">'[1]AER Inputs'!#REF!</definedName>
    <definedName name="CY">'[1]AER Inputs'!#REF!</definedName>
    <definedName name="dfsw" localSheetId="2">'[1]S-factor'!#REF!</definedName>
    <definedName name="dfsw">'[1]S-factor'!#REF!</definedName>
    <definedName name="Dr">'[2]4. Outputs to PTRM '!$G$306</definedName>
    <definedName name="Drp">[3]Input!$G$188</definedName>
    <definedName name="Dv" localSheetId="2">'[2]4. Outputs to PTRM '!$G$304</definedName>
    <definedName name="Dv">[3]Input!$G$191</definedName>
    <definedName name="e">[4]Strategies!$B$6:$Q$160</definedName>
    <definedName name="Emergency" localSheetId="2">#REF!</definedName>
    <definedName name="Emergency">#REF!</definedName>
    <definedName name="ExpenditureOtherPersons" localSheetId="2">#REF!</definedName>
    <definedName name="ExpenditureOtherPersons">#REF!</definedName>
    <definedName name="ExpenditureSummary" localSheetId="2">#REF!</definedName>
    <definedName name="ExpenditureSummary">#REF!</definedName>
    <definedName name="f" localSheetId="2">'[1]AER Inputs'!#REF!</definedName>
    <definedName name="f">[3]Input!$G$187</definedName>
    <definedName name="FeeBasedServices" localSheetId="2">#REF!</definedName>
    <definedName name="FeeBasedServices">#REF!</definedName>
    <definedName name="Financial_years" localSheetId="2">'[1]AER Inputs'!#REF!</definedName>
    <definedName name="Financial_years">'[1]AER Inputs'!#REF!</definedName>
    <definedName name="FY" localSheetId="2">'[1]AER Inputs'!#REF!</definedName>
    <definedName name="FY">'[1]AER Inputs'!#REF!</definedName>
    <definedName name="g">[3]Input!$G$190</definedName>
    <definedName name="ics_max">'[1]AER Inputs'!$D$12</definedName>
    <definedName name="ics_min">'[1]AER Inputs'!$D$13</definedName>
    <definedName name="Interruptions" localSheetId="2">#REF!</definedName>
    <definedName name="Interruptions">#REF!</definedName>
    <definedName name="Labour" localSheetId="2">#REF!</definedName>
    <definedName name="Labour">#REF!</definedName>
    <definedName name="Maintenance" localSheetId="2">#REF!</definedName>
    <definedName name="Maintenance">#REF!</definedName>
    <definedName name="max" localSheetId="2">'[1]S-factor'!#REF!</definedName>
    <definedName name="max">'[1]S-factor'!#REF!</definedName>
    <definedName name="MaxDemandNetworkLevel" localSheetId="2">#REF!</definedName>
    <definedName name="MaxDemandNetworkLevel">#REF!</definedName>
    <definedName name="MaxDemandUtilisation" localSheetId="2">#REF!</definedName>
    <definedName name="MaxDemandUtilisation">#REF!</definedName>
    <definedName name="Metering" localSheetId="2">#REF!</definedName>
    <definedName name="Metering">#REF!</definedName>
    <definedName name="min" localSheetId="2">'[1]S-factor'!#REF!</definedName>
    <definedName name="min">'[1]S-factor'!#REF!</definedName>
    <definedName name="Mrp">[3]Input!$G$189</definedName>
    <definedName name="NonNetwork" localSheetId="2">#REF!</definedName>
    <definedName name="NonNetwork">#REF!</definedName>
    <definedName name="OHEADCOND1" localSheetId="2">#REF!</definedName>
    <definedName name="OHEADCOND1">#REF!</definedName>
    <definedName name="OHEADCOND2" localSheetId="2">#REF!</definedName>
    <definedName name="OHEADCOND2">#REF!</definedName>
    <definedName name="OTHER1" localSheetId="2">#REF!</definedName>
    <definedName name="OTHER1">#REF!</definedName>
    <definedName name="OTHER2" localSheetId="2">#REF!</definedName>
    <definedName name="OTHER2">#REF!</definedName>
    <definedName name="Outages" localSheetId="2">#REF!</definedName>
    <definedName name="Outages">#REF!</definedName>
    <definedName name="Overheads" localSheetId="2">#REF!</definedName>
    <definedName name="Overheads">#REF!</definedName>
    <definedName name="P_0" localSheetId="2">#REF!</definedName>
    <definedName name="P_0">#REF!</definedName>
    <definedName name="POLES1" localSheetId="2">#REF!</definedName>
    <definedName name="POLES1">#REF!</definedName>
    <definedName name="POLES2" localSheetId="2">#REF!</definedName>
    <definedName name="POLES2">#REF!</definedName>
    <definedName name="POLETOP1" localSheetId="2">#REF!</definedName>
    <definedName name="POLETOP1">#REF!</definedName>
    <definedName name="POLETOP2" localSheetId="2">#REF!</definedName>
    <definedName name="POLETOP2">#REF!</definedName>
    <definedName name="pretax_WACC" localSheetId="2">#REF!</definedName>
    <definedName name="pretax_WACC">#REF!</definedName>
    <definedName name="Project_Lead_Times">'[5]Lead times'!$A$7:$D$23</definedName>
    <definedName name="Project_Lead_Times_Local">'[6]Lead times'!$A$5:$D$22</definedName>
    <definedName name="Provisions" localSheetId="2">#REF!</definedName>
    <definedName name="Provisions">#REF!</definedName>
    <definedName name="PUBLICLIGHT1" localSheetId="2">#REF!</definedName>
    <definedName name="PUBLICLIGHT1">#REF!</definedName>
    <definedName name="PUBLICLIGHT2" localSheetId="2">#REF!</definedName>
    <definedName name="PUBLICLIGHT2">#REF!</definedName>
    <definedName name="PublicLighting" localSheetId="2">#REF!</definedName>
    <definedName name="PublicLighting">#REF!</definedName>
    <definedName name="qryXLDateListOutput" localSheetId="2">#REF!</definedName>
    <definedName name="qryXLDateListOutput">#REF!</definedName>
    <definedName name="qryXLOutput" localSheetId="2">#REF!</definedName>
    <definedName name="qryXLOutput">#REF!</definedName>
    <definedName name="qryXLOutputAssetClass" localSheetId="2">#REF!</definedName>
    <definedName name="qryXLOutputAssetClass">#REF!</definedName>
    <definedName name="qryXLOutputAssetClassGroups" localSheetId="2">#REF!</definedName>
    <definedName name="qryXLOutputAssetClassGroups">#REF!</definedName>
    <definedName name="QuotedServices" localSheetId="2">#REF!</definedName>
    <definedName name="QuotedServices">#REF!</definedName>
    <definedName name="REPDEF1" localSheetId="2">#REF!</definedName>
    <definedName name="REPDEF1">#REF!</definedName>
    <definedName name="REPDEF2" localSheetId="2">#REF!</definedName>
    <definedName name="REPDEF2">#REF!</definedName>
    <definedName name="Repex" localSheetId="2">#REF!</definedName>
    <definedName name="Repex">#REF!</definedName>
    <definedName name="Rf">[3]Input!$G$186</definedName>
    <definedName name="S_1" localSheetId="2">'[1]S-factor'!#REF!</definedName>
    <definedName name="S_1">'[1]S-factor'!#REF!</definedName>
    <definedName name="S_10" localSheetId="2">'[1]S-factor'!#REF!</definedName>
    <definedName name="S_10">'[1]S-factor'!#REF!</definedName>
    <definedName name="S_11" localSheetId="2">'[1]S-factor'!#REF!</definedName>
    <definedName name="S_11">'[1]S-factor'!#REF!</definedName>
    <definedName name="S_12" localSheetId="2">'[1]S-factor'!#REF!</definedName>
    <definedName name="S_12">'[1]S-factor'!#REF!</definedName>
    <definedName name="S_13" localSheetId="2">'[1]S-factor'!#REF!</definedName>
    <definedName name="S_13">'[1]S-factor'!#REF!</definedName>
    <definedName name="S_14" localSheetId="2">'[1]S-factor'!#REF!</definedName>
    <definedName name="S_14">'[1]S-factor'!#REF!</definedName>
    <definedName name="S_15" localSheetId="2">'[1]S-factor'!#REF!</definedName>
    <definedName name="S_15">'[1]S-factor'!#REF!</definedName>
    <definedName name="S_16" localSheetId="2">'[1]S-factor'!#REF!</definedName>
    <definedName name="S_16">'[1]S-factor'!#REF!</definedName>
    <definedName name="S_17" localSheetId="2">'[1]S-factor'!#REF!</definedName>
    <definedName name="S_17">'[1]S-factor'!#REF!</definedName>
    <definedName name="S_18" localSheetId="2">'[1]S-factor'!#REF!</definedName>
    <definedName name="S_18">'[1]S-factor'!#REF!</definedName>
    <definedName name="S_19" localSheetId="2">'[1]S-factor'!#REF!</definedName>
    <definedName name="S_19">'[1]S-factor'!#REF!</definedName>
    <definedName name="S_2" localSheetId="2">'[1]S-factor'!#REF!</definedName>
    <definedName name="S_2">'[1]S-factor'!#REF!</definedName>
    <definedName name="S_20" localSheetId="2">'[1]S-factor'!#REF!</definedName>
    <definedName name="S_20">'[1]S-factor'!#REF!</definedName>
    <definedName name="S_21" localSheetId="2">'[1]S-factor'!#REF!</definedName>
    <definedName name="S_21">'[1]S-factor'!#REF!</definedName>
    <definedName name="S_22" localSheetId="2">'[1]S-factor'!#REF!</definedName>
    <definedName name="S_22">'[1]S-factor'!#REF!</definedName>
    <definedName name="S_23" localSheetId="2">'[1]S-factor'!#REF!</definedName>
    <definedName name="S_23">'[1]S-factor'!#REF!</definedName>
    <definedName name="S_24" localSheetId="2">'[1]S-factor'!#REF!</definedName>
    <definedName name="S_24">'[1]S-factor'!#REF!</definedName>
    <definedName name="S_3" localSheetId="2">'[1]S-factor'!#REF!</definedName>
    <definedName name="S_3">'[1]S-factor'!#REF!</definedName>
    <definedName name="S_4" localSheetId="2">'[1]S-factor'!#REF!</definedName>
    <definedName name="S_4">'[1]S-factor'!#REF!</definedName>
    <definedName name="S_5" localSheetId="2">'[1]S-factor'!#REF!</definedName>
    <definedName name="S_5">'[1]S-factor'!#REF!</definedName>
    <definedName name="S_6" localSheetId="2">'[1]S-factor'!#REF!</definedName>
    <definedName name="S_6">'[1]S-factor'!#REF!</definedName>
    <definedName name="S_7" localSheetId="2">'[1]S-factor'!#REF!</definedName>
    <definedName name="S_7">'[1]S-factor'!#REF!</definedName>
    <definedName name="S_8" localSheetId="2">'[1]S-factor'!#REF!</definedName>
    <definedName name="S_8">'[1]S-factor'!#REF!</definedName>
    <definedName name="S_9" localSheetId="2">'[1]S-factor'!#REF!</definedName>
    <definedName name="S_9">'[1]S-factor'!#REF!</definedName>
    <definedName name="S_dash_1" localSheetId="2">'[1]S-factor'!#REF!</definedName>
    <definedName name="S_dash_1">'[1]S-factor'!#REF!</definedName>
    <definedName name="Sb_1" localSheetId="2">'[1]S-factor'!#REF!</definedName>
    <definedName name="Sb_1">'[1]S-factor'!#REF!</definedName>
    <definedName name="Sb_10" localSheetId="2">'[1]S-factor'!#REF!</definedName>
    <definedName name="Sb_10">'[1]S-factor'!#REF!</definedName>
    <definedName name="Sb_11" localSheetId="2">'[1]S-factor'!#REF!</definedName>
    <definedName name="Sb_11">'[1]S-factor'!#REF!</definedName>
    <definedName name="Sb_12" localSheetId="2">'[1]S-factor'!#REF!</definedName>
    <definedName name="Sb_12">'[1]S-factor'!#REF!</definedName>
    <definedName name="Sb_13" localSheetId="2">'[1]S-factor'!#REF!</definedName>
    <definedName name="Sb_13">'[1]S-factor'!#REF!</definedName>
    <definedName name="Sb_14" localSheetId="2">'[1]S-factor'!#REF!</definedName>
    <definedName name="Sb_14">'[1]S-factor'!#REF!</definedName>
    <definedName name="Sb_15" localSheetId="2">'[1]S-factor'!#REF!</definedName>
    <definedName name="Sb_15">'[1]S-factor'!#REF!</definedName>
    <definedName name="Sb_16" localSheetId="2">'[1]S-factor'!#REF!</definedName>
    <definedName name="Sb_16">'[1]S-factor'!#REF!</definedName>
    <definedName name="Sb_17" localSheetId="2">'[1]S-factor'!#REF!</definedName>
    <definedName name="Sb_17">'[1]S-factor'!#REF!</definedName>
    <definedName name="Sb_18" localSheetId="2">'[1]S-factor'!#REF!</definedName>
    <definedName name="Sb_18">'[1]S-factor'!#REF!</definedName>
    <definedName name="Sb_19" localSheetId="2">'[1]S-factor'!#REF!</definedName>
    <definedName name="Sb_19">'[1]S-factor'!#REF!</definedName>
    <definedName name="Sb_2" localSheetId="2">'[1]S-factor'!#REF!</definedName>
    <definedName name="Sb_2">'[1]S-factor'!#REF!</definedName>
    <definedName name="Sb_20" localSheetId="2">'[1]S-factor'!#REF!</definedName>
    <definedName name="Sb_20">'[1]S-factor'!#REF!</definedName>
    <definedName name="Sb_21" localSheetId="2">'[1]S-factor'!#REF!</definedName>
    <definedName name="Sb_21">'[1]S-factor'!#REF!</definedName>
    <definedName name="Sb_22" localSheetId="2">'[1]S-factor'!#REF!</definedName>
    <definedName name="Sb_22">'[1]S-factor'!#REF!</definedName>
    <definedName name="Sb_23" localSheetId="2">'[1]S-factor'!#REF!</definedName>
    <definedName name="Sb_23">'[1]S-factor'!#REF!</definedName>
    <definedName name="Sb_24" localSheetId="2">'[1]S-factor'!#REF!</definedName>
    <definedName name="Sb_24">'[1]S-factor'!#REF!</definedName>
    <definedName name="Sb_3" localSheetId="2">'[1]S-factor'!#REF!</definedName>
    <definedName name="Sb_3">'[1]S-factor'!#REF!</definedName>
    <definedName name="Sb_4" localSheetId="2">'[1]S-factor'!#REF!</definedName>
    <definedName name="Sb_4">'[1]S-factor'!#REF!</definedName>
    <definedName name="Sb_5" localSheetId="2">'[1]S-factor'!#REF!</definedName>
    <definedName name="Sb_5">'[1]S-factor'!#REF!</definedName>
    <definedName name="Sb_6" localSheetId="2">'[1]S-factor'!#REF!</definedName>
    <definedName name="Sb_6">'[1]S-factor'!#REF!</definedName>
    <definedName name="Sb_7" localSheetId="2">'[1]S-factor'!#REF!</definedName>
    <definedName name="Sb_7">'[1]S-factor'!#REF!</definedName>
    <definedName name="Sb_8" localSheetId="2">'[1]S-factor'!#REF!</definedName>
    <definedName name="Sb_8">'[1]S-factor'!#REF!</definedName>
    <definedName name="Sb_9" localSheetId="2">'[1]S-factor'!#REF!</definedName>
    <definedName name="Sb_9">'[1]S-factor'!#REF!</definedName>
    <definedName name="Sbar_1" localSheetId="2">'[1]S-factor'!#REF!</definedName>
    <definedName name="Sbar_1">'[1]S-factor'!#REF!</definedName>
    <definedName name="Sbar_10" localSheetId="2">'[1]S-factor'!#REF!</definedName>
    <definedName name="Sbar_10">'[1]S-factor'!#REF!</definedName>
    <definedName name="Sbar_11" localSheetId="2">'[1]S-factor'!#REF!</definedName>
    <definedName name="Sbar_11">'[1]S-factor'!#REF!</definedName>
    <definedName name="Sbar_12" localSheetId="2">'[1]S-factor'!#REF!</definedName>
    <definedName name="Sbar_12">'[1]S-factor'!#REF!</definedName>
    <definedName name="Sbar_13" localSheetId="2">'[1]S-factor'!#REF!</definedName>
    <definedName name="Sbar_13">'[1]S-factor'!#REF!</definedName>
    <definedName name="Sbar_14" localSheetId="2">'[1]S-factor'!#REF!</definedName>
    <definedName name="Sbar_14">'[1]S-factor'!#REF!</definedName>
    <definedName name="Sbar_15" localSheetId="2">'[1]S-factor'!#REF!</definedName>
    <definedName name="Sbar_15">'[1]S-factor'!#REF!</definedName>
    <definedName name="Sbar_16" localSheetId="2">'[1]S-factor'!#REF!</definedName>
    <definedName name="Sbar_16">'[1]S-factor'!#REF!</definedName>
    <definedName name="Sbar_17" localSheetId="2">'[1]S-factor'!#REF!</definedName>
    <definedName name="Sbar_17">'[1]S-factor'!#REF!</definedName>
    <definedName name="Sbar_18" localSheetId="2">'[1]S-factor'!#REF!</definedName>
    <definedName name="Sbar_18">'[1]S-factor'!#REF!</definedName>
    <definedName name="Sbar_19" localSheetId="2">'[1]S-factor'!#REF!</definedName>
    <definedName name="Sbar_19">'[1]S-factor'!#REF!</definedName>
    <definedName name="Sbar_2" localSheetId="2">'[1]S-factor'!#REF!</definedName>
    <definedName name="Sbar_2">'[1]S-factor'!#REF!</definedName>
    <definedName name="Sbar_20" localSheetId="2">'[1]S-factor'!#REF!</definedName>
    <definedName name="Sbar_20">'[1]S-factor'!#REF!</definedName>
    <definedName name="Sbar_3" localSheetId="2">'[1]S-factor'!#REF!</definedName>
    <definedName name="Sbar_3">'[1]S-factor'!#REF!</definedName>
    <definedName name="Sbar_4" localSheetId="2">'[1]S-factor'!#REF!</definedName>
    <definedName name="Sbar_4">'[1]S-factor'!#REF!</definedName>
    <definedName name="Sbar_5" localSheetId="2">'[1]S-factor'!#REF!</definedName>
    <definedName name="Sbar_5">'[1]S-factor'!#REF!</definedName>
    <definedName name="Sbar_6" localSheetId="2">'[1]S-factor'!#REF!</definedName>
    <definedName name="Sbar_6">'[1]S-factor'!#REF!</definedName>
    <definedName name="Sbar_7" localSheetId="2">'[1]S-factor'!#REF!</definedName>
    <definedName name="Sbar_7">'[1]S-factor'!#REF!</definedName>
    <definedName name="Sbar_8" localSheetId="2">'[1]S-factor'!#REF!</definedName>
    <definedName name="Sbar_8">'[1]S-factor'!#REF!</definedName>
    <definedName name="Sbar_9" localSheetId="2">'[1]S-factor'!#REF!</definedName>
    <definedName name="Sbar_9">'[1]S-factor'!#REF!</definedName>
    <definedName name="SCADA1" localSheetId="2">#REF!</definedName>
    <definedName name="SCADA1">#REF!</definedName>
    <definedName name="SCADA2" localSheetId="2">#REF!</definedName>
    <definedName name="SCADA2">#REF!</definedName>
    <definedName name="sdafsaf" localSheetId="2">#REF!</definedName>
    <definedName name="sdafsaf">#REF!</definedName>
    <definedName name="sdash_1" localSheetId="2">'[1]S-factor'!#REF!</definedName>
    <definedName name="sdash_1">'[1]S-factor'!#REF!</definedName>
    <definedName name="Sdash_10" localSheetId="2">'[1]S-factor'!#REF!</definedName>
    <definedName name="Sdash_10">'[1]S-factor'!#REF!</definedName>
    <definedName name="Sdash_11" localSheetId="2">'[1]S-factor'!#REF!</definedName>
    <definedName name="Sdash_11">'[1]S-factor'!#REF!</definedName>
    <definedName name="Sdash_12" localSheetId="2">'[1]S-factor'!#REF!</definedName>
    <definedName name="Sdash_12">'[1]S-factor'!#REF!</definedName>
    <definedName name="Sdash_13" localSheetId="2">'[1]S-factor'!#REF!</definedName>
    <definedName name="Sdash_13">'[1]S-factor'!#REF!</definedName>
    <definedName name="Sdash_14" localSheetId="2">'[1]S-factor'!#REF!</definedName>
    <definedName name="Sdash_14">'[1]S-factor'!#REF!</definedName>
    <definedName name="Sdash_15" localSheetId="2">'[1]S-factor'!#REF!</definedName>
    <definedName name="Sdash_15">'[1]S-factor'!#REF!</definedName>
    <definedName name="Sdash_16" localSheetId="2">'[1]S-factor'!#REF!</definedName>
    <definedName name="Sdash_16">'[1]S-factor'!#REF!</definedName>
    <definedName name="Sdash_17" localSheetId="2">'[1]S-factor'!#REF!</definedName>
    <definedName name="Sdash_17">'[1]S-factor'!#REF!</definedName>
    <definedName name="Sdash_18" localSheetId="2">'[1]S-factor'!#REF!</definedName>
    <definedName name="Sdash_18">'[1]S-factor'!#REF!</definedName>
    <definedName name="Sdash_19" localSheetId="2">'[1]S-factor'!#REF!</definedName>
    <definedName name="Sdash_19">'[1]S-factor'!#REF!</definedName>
    <definedName name="Sdash_2" localSheetId="2">'[1]S-factor'!#REF!</definedName>
    <definedName name="Sdash_2">'[1]S-factor'!#REF!</definedName>
    <definedName name="Sdash_20" localSheetId="2">'[1]S-factor'!#REF!</definedName>
    <definedName name="Sdash_20">'[1]S-factor'!#REF!</definedName>
    <definedName name="Sdash_21" localSheetId="2">'[1]S-factor'!#REF!</definedName>
    <definedName name="Sdash_21">'[1]S-factor'!#REF!</definedName>
    <definedName name="Sdash_22" localSheetId="2">'[1]S-factor'!#REF!</definedName>
    <definedName name="Sdash_22">'[1]S-factor'!#REF!</definedName>
    <definedName name="Sdash_23" localSheetId="2">'[1]S-factor'!#REF!</definedName>
    <definedName name="Sdash_23">'[1]S-factor'!#REF!</definedName>
    <definedName name="Sdash_24" localSheetId="2">'[1]S-factor'!#REF!</definedName>
    <definedName name="Sdash_24">'[1]S-factor'!#REF!</definedName>
    <definedName name="Sdash_3" localSheetId="2">'[1]S-factor'!#REF!</definedName>
    <definedName name="Sdash_3">'[1]S-factor'!#REF!</definedName>
    <definedName name="Sdash_4" localSheetId="2">'[1]S-factor'!#REF!</definedName>
    <definedName name="Sdash_4">'[1]S-factor'!#REF!</definedName>
    <definedName name="Sdash_5" localSheetId="2">'[1]S-factor'!#REF!</definedName>
    <definedName name="Sdash_5">'[1]S-factor'!#REF!</definedName>
    <definedName name="Sdash_6" localSheetId="2">'[1]S-factor'!#REF!</definedName>
    <definedName name="Sdash_6">'[1]S-factor'!#REF!</definedName>
    <definedName name="Sdash_7" localSheetId="2">'[1]S-factor'!#REF!</definedName>
    <definedName name="Sdash_7">'[1]S-factor'!#REF!</definedName>
    <definedName name="Sdash_8" localSheetId="2">'[1]S-factor'!#REF!</definedName>
    <definedName name="Sdash_8">'[1]S-factor'!#REF!</definedName>
    <definedName name="Sdash_9" localSheetId="2">'[1]S-factor'!#REF!</definedName>
    <definedName name="Sdash_9">'[1]S-factor'!#REF!</definedName>
    <definedName name="Sdoubleprime_1" localSheetId="2">'[1]S-factor'!#REF!</definedName>
    <definedName name="Sdoubleprime_1">'[1]S-factor'!#REF!</definedName>
    <definedName name="Sdoubleprime_10" localSheetId="2">'[1]S-factor'!#REF!</definedName>
    <definedName name="Sdoubleprime_10">'[1]S-factor'!#REF!</definedName>
    <definedName name="Sdoubleprime_11" localSheetId="2">'[1]S-factor'!#REF!</definedName>
    <definedName name="Sdoubleprime_11">'[1]S-factor'!#REF!</definedName>
    <definedName name="Sdoubleprime_12" localSheetId="2">'[1]S-factor'!#REF!</definedName>
    <definedName name="Sdoubleprime_12">'[1]S-factor'!#REF!</definedName>
    <definedName name="Sdoubleprime_13" localSheetId="2">'[1]S-factor'!#REF!</definedName>
    <definedName name="Sdoubleprime_13">'[1]S-factor'!#REF!</definedName>
    <definedName name="Sdoubleprime_14" localSheetId="2">'[1]S-factor'!#REF!</definedName>
    <definedName name="Sdoubleprime_14">'[1]S-factor'!#REF!</definedName>
    <definedName name="Sdoubleprime_15" localSheetId="2">'[1]S-factor'!#REF!</definedName>
    <definedName name="Sdoubleprime_15">'[1]S-factor'!#REF!</definedName>
    <definedName name="Sdoubleprime_16" localSheetId="2">'[1]S-factor'!#REF!</definedName>
    <definedName name="Sdoubleprime_16">'[1]S-factor'!#REF!</definedName>
    <definedName name="Sdoubleprime_17" localSheetId="2">'[1]S-factor'!#REF!</definedName>
    <definedName name="Sdoubleprime_17">'[1]S-factor'!#REF!</definedName>
    <definedName name="Sdoubleprime_18" localSheetId="2">'[1]S-factor'!#REF!</definedName>
    <definedName name="Sdoubleprime_18">'[1]S-factor'!#REF!</definedName>
    <definedName name="Sdoubleprime_19" localSheetId="2">'[1]S-factor'!#REF!</definedName>
    <definedName name="Sdoubleprime_19">'[1]S-factor'!#REF!</definedName>
    <definedName name="Sdoubleprime_2" localSheetId="2">'[1]S-factor'!#REF!</definedName>
    <definedName name="Sdoubleprime_2">'[1]S-factor'!#REF!</definedName>
    <definedName name="Sdoubleprime_20" localSheetId="2">'[1]S-factor'!#REF!</definedName>
    <definedName name="Sdoubleprime_20">'[1]S-factor'!#REF!</definedName>
    <definedName name="Sdoubleprime_3" localSheetId="2">'[1]S-factor'!#REF!</definedName>
    <definedName name="Sdoubleprime_3">'[1]S-factor'!#REF!</definedName>
    <definedName name="Sdoubleprime_4" localSheetId="2">'[1]S-factor'!#REF!</definedName>
    <definedName name="Sdoubleprime_4">'[1]S-factor'!#REF!</definedName>
    <definedName name="Sdoubleprime_5" localSheetId="2">'[1]S-factor'!#REF!</definedName>
    <definedName name="Sdoubleprime_5">'[1]S-factor'!#REF!</definedName>
    <definedName name="Sdoubleprime_6" localSheetId="2">'[1]S-factor'!#REF!</definedName>
    <definedName name="Sdoubleprime_6">'[1]S-factor'!#REF!</definedName>
    <definedName name="Sdoubleprime_7" localSheetId="2">'[1]S-factor'!#REF!</definedName>
    <definedName name="Sdoubleprime_7">'[1]S-factor'!#REF!</definedName>
    <definedName name="Sdoubleprime_8" localSheetId="2">'[1]S-factor'!#REF!</definedName>
    <definedName name="Sdoubleprime_8">'[1]S-factor'!#REF!</definedName>
    <definedName name="Sdoubleprime_9" localSheetId="2">'[1]S-factor'!#REF!</definedName>
    <definedName name="Sdoubleprime_9">'[1]S-factor'!#REF!</definedName>
    <definedName name="SERV1" localSheetId="2">#REF!</definedName>
    <definedName name="SERV1">#REF!</definedName>
    <definedName name="SERV2" localSheetId="2">#REF!</definedName>
    <definedName name="SERV2">#REF!</definedName>
    <definedName name="SGEAR1" localSheetId="2">#REF!</definedName>
    <definedName name="SGEAR1">#REF!</definedName>
    <definedName name="SGEAR2" localSheetId="2">#REF!</definedName>
    <definedName name="SGEAR2">#REF!</definedName>
    <definedName name="Source_Cost">'[7]Source Data'!$A$58:$AG$381</definedName>
    <definedName name="Sprime_1" localSheetId="2">'[1]S-factor'!#REF!</definedName>
    <definedName name="Sprime_1">'[1]S-factor'!#REF!</definedName>
    <definedName name="Sprime_10" localSheetId="2">'[1]S-factor'!#REF!</definedName>
    <definedName name="Sprime_10">'[1]S-factor'!#REF!</definedName>
    <definedName name="Sprime_11" localSheetId="2">'[1]S-factor'!#REF!</definedName>
    <definedName name="Sprime_11">'[1]S-factor'!#REF!</definedName>
    <definedName name="Sprime_12" localSheetId="2">'[1]S-factor'!#REF!</definedName>
    <definedName name="Sprime_12">'[1]S-factor'!#REF!</definedName>
    <definedName name="Sprime_13" localSheetId="2">'[1]S-factor'!#REF!</definedName>
    <definedName name="Sprime_13">'[1]S-factor'!#REF!</definedName>
    <definedName name="Sprime_14" localSheetId="2">'[1]S-factor'!#REF!</definedName>
    <definedName name="Sprime_14">'[1]S-factor'!#REF!</definedName>
    <definedName name="Sprime_15" localSheetId="2">'[1]S-factor'!#REF!</definedName>
    <definedName name="Sprime_15">'[1]S-factor'!#REF!</definedName>
    <definedName name="Sprime_16" localSheetId="2">'[1]S-factor'!#REF!</definedName>
    <definedName name="Sprime_16">'[1]S-factor'!#REF!</definedName>
    <definedName name="Sprime_17" localSheetId="2">'[1]S-factor'!#REF!</definedName>
    <definedName name="Sprime_17">'[1]S-factor'!#REF!</definedName>
    <definedName name="Sprime_18" localSheetId="2">'[1]S-factor'!#REF!</definedName>
    <definedName name="Sprime_18">'[1]S-factor'!#REF!</definedName>
    <definedName name="Sprime_19" localSheetId="2">'[1]S-factor'!#REF!</definedName>
    <definedName name="Sprime_19">'[1]S-factor'!#REF!</definedName>
    <definedName name="Sprime_2" localSheetId="2">'[1]S-factor'!#REF!</definedName>
    <definedName name="Sprime_2">'[1]S-factor'!#REF!</definedName>
    <definedName name="Sprime_20" localSheetId="2">'[1]S-factor'!#REF!</definedName>
    <definedName name="Sprime_20">'[1]S-factor'!#REF!</definedName>
    <definedName name="Sprime_3" localSheetId="2">'[1]S-factor'!#REF!</definedName>
    <definedName name="Sprime_3">'[1]S-factor'!#REF!</definedName>
    <definedName name="Sprime_4" localSheetId="2">'[1]S-factor'!#REF!</definedName>
    <definedName name="Sprime_4">'[1]S-factor'!#REF!</definedName>
    <definedName name="Sprime_5" localSheetId="2">'[1]S-factor'!#REF!</definedName>
    <definedName name="Sprime_5">'[1]S-factor'!#REF!</definedName>
    <definedName name="Sprime_6" localSheetId="2">'[1]S-factor'!#REF!</definedName>
    <definedName name="Sprime_6">'[1]S-factor'!#REF!</definedName>
    <definedName name="Sprime_7" localSheetId="2">'[1]S-factor'!#REF!</definedName>
    <definedName name="Sprime_7">'[1]S-factor'!#REF!</definedName>
    <definedName name="Sprime_8" localSheetId="2">'[1]S-factor'!#REF!</definedName>
    <definedName name="Sprime_8">'[1]S-factor'!#REF!</definedName>
    <definedName name="Sprime_9" localSheetId="2">'[1]S-factor'!#REF!</definedName>
    <definedName name="Sprime_9">'[1]S-factor'!#REF!</definedName>
    <definedName name="Strategies">[8]Strategies!$B$7:$Q$141</definedName>
    <definedName name="SustainedInterruptions" localSheetId="2">#REF!</definedName>
    <definedName name="SustainedInterruptions">#REF!</definedName>
    <definedName name="TAB_2111" localSheetId="2">#REF!</definedName>
    <definedName name="TAB_2111">#REF!</definedName>
    <definedName name="Td">[3]Analysis!$D$70</definedName>
    <definedName name="TM1REBUILDOPTION">1</definedName>
    <definedName name="TRANS1" localSheetId="2">#REF!</definedName>
    <definedName name="TRANS1">#REF!</definedName>
    <definedName name="TRANS2" localSheetId="2">#REF!</definedName>
    <definedName name="TRANS2">#REF!</definedName>
    <definedName name="UGRNDCAB1" localSheetId="2">#REF!</definedName>
    <definedName name="UGRNDCAB1">#REF!</definedName>
    <definedName name="UGRNDCAB2" localSheetId="2">#REF!</definedName>
    <definedName name="UGRNDCAB2">#REF!</definedName>
    <definedName name="VCR_CBD" localSheetId="2">'[1]AER Inputs'!#REF!</definedName>
    <definedName name="VCR_CBD">'[1]AER Inputs'!#REF!</definedName>
    <definedName name="VCR_CBD1" localSheetId="2">#REF!</definedName>
    <definedName name="VCR_CBD1">#REF!</definedName>
    <definedName name="VCR_CBD2" localSheetId="2">#REF!</definedName>
    <definedName name="VCR_CBD2">#REF!</definedName>
    <definedName name="VCR_longrural" localSheetId="2">'[1]AER Inputs'!#REF!</definedName>
    <definedName name="VCR_longrural">'[1]AER Inputs'!#REF!</definedName>
    <definedName name="VCR_longrural1" localSheetId="2">#REF!</definedName>
    <definedName name="VCR_longrural1">#REF!</definedName>
    <definedName name="VCR_longrural2" localSheetId="2">#REF!</definedName>
    <definedName name="VCR_longrural2">#REF!</definedName>
    <definedName name="VCR_shortrural" localSheetId="2">'[1]AER Inputs'!#REF!</definedName>
    <definedName name="VCR_shortrural">'[1]AER Inputs'!#REF!</definedName>
    <definedName name="VCR_shortrural1" localSheetId="2">#REF!</definedName>
    <definedName name="VCR_shortrural1">#REF!</definedName>
    <definedName name="VCR_shortrural2" localSheetId="2">#REF!</definedName>
    <definedName name="VCR_shortrural2">#REF!</definedName>
    <definedName name="VCR_urban" localSheetId="2">'[1]AER Inputs'!#REF!</definedName>
    <definedName name="VCR_urban">'[1]AER Inputs'!#REF!</definedName>
    <definedName name="VCR_urban1" localSheetId="2">#REF!</definedName>
    <definedName name="VCR_urban1">#REF!</definedName>
    <definedName name="VCR_urban2" localSheetId="2">#REF!</definedName>
    <definedName name="VCR_urban2">#REF!</definedName>
    <definedName name="VegetationManagement" localSheetId="2">#REF!</definedName>
    <definedName name="VegetationManagement">#REF!</definedName>
    <definedName name="WACC1" localSheetId="2">#REF!</definedName>
    <definedName name="WACC1">#REF!</definedName>
    <definedName name="WACC2" localSheetId="2">#REF!</definedName>
    <definedName name="WACC2">#REF!</definedName>
    <definedName name="X_0" localSheetId="2">#REF!</definedName>
    <definedName name="X_0">#REF!</definedName>
    <definedName name="X_1" localSheetId="2">#REF!</definedName>
    <definedName name="X_1">#REF!</definedName>
    <definedName name="X_2" localSheetId="2">#REF!</definedName>
    <definedName name="X_2">#REF!</definedName>
    <definedName name="X_3" localSheetId="2">#REF!</definedName>
    <definedName name="X_3">#REF!</definedName>
    <definedName name="X_4" localSheetId="2">#REF!</definedName>
    <definedName name="X_4">#REF!</definedName>
    <definedName name="X0_1" localSheetId="2">#REF!</definedName>
    <definedName name="X0_1">#REF!</definedName>
    <definedName name="X0_2" localSheetId="2">#REF!</definedName>
    <definedName name="X0_2">#REF!</definedName>
    <definedName name="X0_3" localSheetId="2">#REF!</definedName>
    <definedName name="X0_3">#REF!</definedName>
    <definedName name="X0_32" localSheetId="2">#REF!</definedName>
    <definedName name="X0_32">#REF!</definedName>
    <definedName name="Years" localSheetId="2">'[1]AER Inputs'!#REF!</definedName>
    <definedName name="Years">'[1]AER Inputs'!#REF!</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307" i="24" l="1"/>
  <c r="Y307" i="24" l="1"/>
  <c r="Z307" i="24" l="1"/>
  <c r="AA307" i="24" l="1"/>
  <c r="U295" i="24" l="1"/>
  <c r="U493" i="24" l="1"/>
  <c r="U492" i="24"/>
  <c r="U491" i="24"/>
  <c r="U490" i="24"/>
  <c r="U489" i="24"/>
  <c r="U488" i="24"/>
  <c r="U398" i="24"/>
  <c r="U393" i="24"/>
  <c r="U392" i="24"/>
  <c r="U390" i="24"/>
  <c r="U388" i="24"/>
  <c r="U387" i="24"/>
  <c r="U386" i="24"/>
  <c r="U385" i="24"/>
  <c r="U383" i="24"/>
  <c r="U382" i="24"/>
  <c r="U381" i="24"/>
  <c r="U380" i="24"/>
  <c r="U375" i="24"/>
  <c r="U370" i="24"/>
  <c r="U369" i="24"/>
  <c r="U367" i="24"/>
  <c r="U366" i="24"/>
  <c r="U364" i="24"/>
  <c r="U363" i="24"/>
  <c r="U361" i="24"/>
  <c r="U360" i="24"/>
  <c r="U355" i="24"/>
  <c r="U354" i="24"/>
  <c r="U353" i="24"/>
  <c r="U352" i="24"/>
  <c r="U351" i="24"/>
  <c r="U350" i="24"/>
  <c r="U349" i="24"/>
  <c r="U348" i="24"/>
  <c r="U347" i="24"/>
  <c r="U483" i="24"/>
  <c r="U481" i="24"/>
  <c r="U479" i="24"/>
  <c r="U478" i="24"/>
  <c r="U475" i="24"/>
  <c r="U474" i="24"/>
  <c r="U471" i="24"/>
  <c r="U470" i="24"/>
  <c r="U467" i="24"/>
  <c r="U465" i="24"/>
  <c r="U464" i="24"/>
  <c r="U455" i="24"/>
  <c r="U454" i="24"/>
  <c r="U453" i="24"/>
  <c r="U452" i="24"/>
  <c r="U451" i="24"/>
  <c r="U450" i="24"/>
  <c r="U445" i="24"/>
  <c r="U444" i="24"/>
  <c r="U443" i="24"/>
  <c r="U442" i="24"/>
  <c r="U441" i="24"/>
  <c r="U440" i="24"/>
  <c r="U432" i="24"/>
  <c r="U431" i="24"/>
  <c r="U430" i="24"/>
  <c r="U429" i="24"/>
  <c r="U428" i="24"/>
  <c r="U427" i="24"/>
  <c r="U419" i="24"/>
  <c r="U418" i="24"/>
  <c r="U417" i="24"/>
  <c r="U416" i="24"/>
  <c r="U415" i="24"/>
  <c r="U414" i="24"/>
  <c r="U409" i="24"/>
  <c r="U408" i="24"/>
  <c r="U407" i="24"/>
  <c r="U406" i="24"/>
  <c r="U405" i="24"/>
  <c r="U404" i="24"/>
  <c r="U339" i="24"/>
  <c r="U338" i="24"/>
  <c r="U337" i="24"/>
  <c r="U336" i="24"/>
  <c r="U329" i="24"/>
  <c r="U328" i="24"/>
  <c r="U327" i="24"/>
  <c r="U326" i="24"/>
  <c r="U325" i="24"/>
  <c r="U324" i="24"/>
  <c r="U320" i="24"/>
  <c r="U319" i="24"/>
  <c r="U318" i="24"/>
  <c r="U317" i="24"/>
  <c r="U313" i="24"/>
  <c r="U309" i="24"/>
  <c r="U306" i="24"/>
  <c r="U305" i="24"/>
  <c r="U301" i="24"/>
  <c r="U297" i="24"/>
  <c r="U294" i="24"/>
  <c r="U293" i="24"/>
  <c r="U289" i="24"/>
  <c r="U286" i="24"/>
  <c r="U285" i="24"/>
  <c r="U284" i="24"/>
  <c r="U283" i="24"/>
  <c r="U282" i="24"/>
  <c r="U281" i="24"/>
  <c r="U280" i="24"/>
  <c r="U279" i="24"/>
  <c r="U278" i="24"/>
  <c r="U276" i="24"/>
  <c r="U275" i="24"/>
  <c r="U274" i="24"/>
  <c r="U273" i="24"/>
  <c r="U272" i="24"/>
  <c r="U271" i="24"/>
  <c r="U270" i="24"/>
  <c r="U269" i="24"/>
  <c r="U268" i="24"/>
  <c r="U267" i="24"/>
  <c r="U266" i="24"/>
  <c r="U265" i="24"/>
  <c r="U264" i="24"/>
  <c r="U263" i="24"/>
  <c r="U262" i="24"/>
  <c r="U261" i="24"/>
  <c r="U260" i="24"/>
  <c r="U259" i="24"/>
  <c r="U258" i="24"/>
  <c r="U257" i="24"/>
  <c r="U256" i="24"/>
  <c r="U255" i="24"/>
  <c r="U254" i="24"/>
  <c r="U253" i="24"/>
  <c r="U252" i="24"/>
  <c r="U251" i="24"/>
  <c r="U250" i="24"/>
  <c r="U249" i="24"/>
  <c r="U248" i="24"/>
  <c r="U247" i="24"/>
  <c r="U246" i="24"/>
  <c r="U245" i="24"/>
  <c r="U244" i="24"/>
  <c r="U243" i="24"/>
  <c r="U239" i="24"/>
  <c r="U233" i="24"/>
  <c r="U232" i="24"/>
  <c r="U231" i="24"/>
  <c r="U230" i="24"/>
  <c r="U229" i="24"/>
  <c r="U218" i="24"/>
  <c r="U217" i="24"/>
  <c r="U216" i="24"/>
  <c r="U215" i="24"/>
  <c r="U214" i="24"/>
  <c r="U213" i="24"/>
  <c r="U204" i="24"/>
  <c r="U209" i="24"/>
  <c r="U208" i="24"/>
  <c r="U207" i="24"/>
  <c r="U206" i="24"/>
  <c r="U205" i="24"/>
  <c r="U201" i="24"/>
  <c r="U195" i="24"/>
  <c r="U191" i="24"/>
  <c r="U190" i="24"/>
  <c r="U189" i="24"/>
  <c r="U188" i="24"/>
  <c r="U187" i="24"/>
  <c r="U185" i="24"/>
  <c r="U184" i="24"/>
  <c r="U180" i="24"/>
  <c r="U179" i="24"/>
  <c r="U177" i="24"/>
  <c r="U176" i="24"/>
  <c r="U172" i="24"/>
  <c r="U166" i="24"/>
  <c r="U163" i="24"/>
  <c r="U162" i="24"/>
  <c r="U161" i="24"/>
  <c r="U159" i="24"/>
  <c r="U158" i="24"/>
  <c r="U157" i="24"/>
  <c r="U153" i="24"/>
  <c r="U152" i="24"/>
  <c r="U151" i="24"/>
  <c r="U144" i="24"/>
  <c r="U143" i="24"/>
  <c r="U142" i="24"/>
  <c r="U141" i="24"/>
  <c r="U140" i="24"/>
  <c r="U139" i="24"/>
  <c r="U137" i="24"/>
  <c r="U136" i="24"/>
  <c r="U135" i="24"/>
  <c r="U134" i="24"/>
  <c r="U133" i="24"/>
  <c r="U132" i="24"/>
  <c r="U131" i="24"/>
  <c r="U130" i="24"/>
  <c r="U129" i="24"/>
  <c r="U127" i="24"/>
  <c r="U126" i="24"/>
  <c r="U125" i="24"/>
  <c r="U124" i="24"/>
  <c r="U123" i="24"/>
  <c r="U122" i="24"/>
  <c r="U121" i="24"/>
  <c r="U120" i="24"/>
  <c r="U119" i="24"/>
  <c r="U118" i="24"/>
  <c r="U117" i="24"/>
  <c r="U116" i="24"/>
  <c r="U115" i="24"/>
  <c r="U114" i="24"/>
  <c r="U113" i="24"/>
  <c r="U112" i="24"/>
  <c r="U111" i="24"/>
  <c r="U107" i="24"/>
  <c r="U106" i="24"/>
  <c r="U105" i="24"/>
  <c r="U104" i="24"/>
  <c r="U103" i="24"/>
  <c r="U102" i="24"/>
  <c r="U101" i="24"/>
  <c r="U100" i="24"/>
  <c r="U99" i="24"/>
  <c r="U98" i="24"/>
  <c r="U97" i="24"/>
  <c r="U96" i="24"/>
  <c r="U95" i="24"/>
  <c r="U94" i="24"/>
  <c r="U93" i="24"/>
  <c r="U92" i="24"/>
  <c r="U91" i="24"/>
  <c r="U90" i="24"/>
  <c r="U89" i="24"/>
  <c r="U88" i="24"/>
  <c r="U87" i="24"/>
  <c r="U86" i="24"/>
  <c r="U85" i="24"/>
  <c r="U84" i="24"/>
  <c r="U83" i="24"/>
  <c r="U82" i="24"/>
  <c r="U81" i="24"/>
  <c r="U80" i="24"/>
  <c r="U79" i="24"/>
  <c r="U78" i="24"/>
  <c r="U73" i="24"/>
  <c r="U72" i="24"/>
  <c r="U71" i="24"/>
  <c r="U70" i="24"/>
  <c r="U69" i="24"/>
  <c r="U68" i="24"/>
  <c r="U67" i="24"/>
  <c r="U65" i="24"/>
  <c r="U64" i="24"/>
  <c r="U63" i="24"/>
  <c r="U62" i="24"/>
  <c r="U61" i="24"/>
  <c r="U60" i="24"/>
  <c r="U56" i="24"/>
  <c r="U55" i="24"/>
  <c r="U54" i="24"/>
  <c r="U53" i="24"/>
  <c r="U52" i="24"/>
  <c r="U51" i="24"/>
  <c r="U50" i="24"/>
  <c r="U49" i="24"/>
  <c r="U48" i="24"/>
  <c r="U47" i="24"/>
  <c r="U46" i="24"/>
  <c r="U45" i="24"/>
  <c r="U44" i="24"/>
  <c r="U43" i="24"/>
  <c r="U42" i="24"/>
  <c r="U41" i="24"/>
  <c r="U40" i="24"/>
  <c r="U39" i="24"/>
  <c r="U38" i="24"/>
  <c r="U37" i="24"/>
  <c r="U36" i="24"/>
  <c r="U35" i="24"/>
  <c r="U34" i="24"/>
  <c r="U33" i="24"/>
  <c r="U32" i="24"/>
  <c r="U31" i="24"/>
  <c r="U30" i="24"/>
  <c r="U29" i="24"/>
  <c r="U28" i="24"/>
  <c r="U27" i="24"/>
  <c r="U26" i="24"/>
  <c r="U25" i="24"/>
  <c r="U24" i="24"/>
  <c r="U23" i="24"/>
  <c r="U22" i="24"/>
  <c r="U21" i="24"/>
  <c r="U20" i="24"/>
  <c r="U19" i="24"/>
  <c r="U18" i="24"/>
  <c r="U17" i="24"/>
  <c r="U16" i="24"/>
  <c r="U13" i="24"/>
  <c r="U14" i="24"/>
  <c r="U15" i="24"/>
  <c r="U12" i="24"/>
  <c r="AM145" i="24" l="1"/>
  <c r="AN341" i="24" l="1"/>
  <c r="AO341" i="24"/>
  <c r="AP341" i="24"/>
  <c r="AQ341" i="24"/>
  <c r="AM341" i="24"/>
  <c r="AN340" i="24"/>
  <c r="AO340" i="24"/>
  <c r="AP340" i="24"/>
  <c r="AQ340" i="24"/>
  <c r="AM340" i="24"/>
  <c r="AN330" i="24"/>
  <c r="AQ330" i="24"/>
  <c r="AN331" i="24"/>
  <c r="AQ331" i="24"/>
  <c r="AN234" i="24"/>
  <c r="AO234" i="24"/>
  <c r="AP234" i="24"/>
  <c r="AQ234" i="24"/>
  <c r="AM234" i="24"/>
  <c r="AN219" i="24"/>
  <c r="AO219" i="24"/>
  <c r="AP219" i="24"/>
  <c r="AQ219" i="24"/>
  <c r="AN220" i="24"/>
  <c r="AO220" i="24"/>
  <c r="AP220" i="24"/>
  <c r="AQ220" i="24"/>
  <c r="AM220" i="24"/>
  <c r="AM219" i="24"/>
  <c r="AN211" i="24"/>
  <c r="AO211" i="24"/>
  <c r="AP211" i="24"/>
  <c r="AQ211" i="24"/>
  <c r="AM211" i="24"/>
  <c r="AN210" i="24"/>
  <c r="AO210" i="24"/>
  <c r="AP210" i="24"/>
  <c r="AQ210" i="24"/>
  <c r="AM210" i="24"/>
  <c r="AN182" i="24"/>
  <c r="AO182" i="24"/>
  <c r="AP182" i="24"/>
  <c r="AQ182" i="24"/>
  <c r="AM182" i="24"/>
  <c r="AN146" i="24"/>
  <c r="AO146" i="24"/>
  <c r="AP146" i="24"/>
  <c r="AQ146" i="24"/>
  <c r="AM146" i="24"/>
  <c r="AN145" i="24"/>
  <c r="AO145" i="24"/>
  <c r="AP145" i="24"/>
  <c r="AQ145" i="24"/>
  <c r="AN193" i="24"/>
  <c r="AO193" i="24"/>
  <c r="AP193" i="24"/>
  <c r="AQ193" i="24"/>
  <c r="AM193" i="24"/>
  <c r="V289" i="24" l="1"/>
  <c r="W289" i="24" s="1"/>
  <c r="X9" i="24" l="1"/>
  <c r="Y9" i="24" s="1"/>
  <c r="Z9" i="24" s="1"/>
  <c r="AA9" i="24" s="1"/>
  <c r="W349" i="24" l="1"/>
  <c r="W347" i="24"/>
  <c r="W479" i="24"/>
  <c r="W478" i="24"/>
  <c r="W475" i="24"/>
  <c r="W474" i="24"/>
  <c r="W467" i="24"/>
  <c r="W465" i="24"/>
  <c r="W464" i="24"/>
  <c r="V202" i="24"/>
  <c r="V190" i="24"/>
  <c r="V191" i="24"/>
  <c r="V189" i="24"/>
  <c r="D39" i="22"/>
  <c r="P39" i="22" s="1"/>
  <c r="C39" i="22"/>
  <c r="R27" i="22"/>
  <c r="P27" i="22"/>
  <c r="N39" i="22"/>
  <c r="C30" i="22"/>
  <c r="E30" i="22" s="1"/>
  <c r="C31" i="22"/>
  <c r="D31" i="22" s="1"/>
  <c r="C32" i="22"/>
  <c r="N32" i="22" s="1"/>
  <c r="O32" i="22" s="1"/>
  <c r="C33" i="22"/>
  <c r="D33" i="22" s="1"/>
  <c r="C34" i="22"/>
  <c r="E34" i="22" s="1"/>
  <c r="C29" i="22"/>
  <c r="E29" i="22" s="1"/>
  <c r="V16" i="22"/>
  <c r="W16" i="22"/>
  <c r="AM349" i="24" l="1"/>
  <c r="AM347" i="24"/>
  <c r="P32" i="22"/>
  <c r="Q32" i="22" s="1"/>
  <c r="R32" i="22" s="1"/>
  <c r="H9" i="22" s="1"/>
  <c r="N33" i="22"/>
  <c r="N29" i="22"/>
  <c r="N31" i="22"/>
  <c r="N34" i="22"/>
  <c r="O34" i="22" s="1"/>
  <c r="P34" i="22" s="1"/>
  <c r="N30" i="22"/>
  <c r="D32" i="22"/>
  <c r="E33" i="22"/>
  <c r="D34" i="22"/>
  <c r="E32" i="22"/>
  <c r="E31" i="22"/>
  <c r="D29" i="22"/>
  <c r="F29" i="22" s="1"/>
  <c r="D30" i="22"/>
  <c r="G29" i="22" l="1"/>
  <c r="H29" i="22"/>
  <c r="D6" i="22" s="1"/>
  <c r="T16" i="22" l="1"/>
  <c r="W309" i="24" l="1"/>
  <c r="R393" i="24" l="1"/>
  <c r="AM478" i="24" l="1"/>
  <c r="AM479" i="24"/>
  <c r="AM474" i="24" l="1"/>
  <c r="AM475" i="24"/>
  <c r="AM467" i="24" l="1"/>
  <c r="AM464" i="24" l="1"/>
  <c r="AM465" i="24"/>
  <c r="V495" i="24" l="1"/>
  <c r="W495" i="24" s="1"/>
  <c r="V494" i="24"/>
  <c r="W494" i="24" s="1"/>
  <c r="X494" i="24" s="1"/>
  <c r="Y494" i="24" s="1"/>
  <c r="Z494" i="24" s="1"/>
  <c r="AA494" i="24" s="1"/>
  <c r="V457" i="24"/>
  <c r="W457" i="24" s="1"/>
  <c r="V456" i="24"/>
  <c r="W456" i="24" s="1"/>
  <c r="V447" i="24"/>
  <c r="W447" i="24" s="1"/>
  <c r="V446" i="24"/>
  <c r="W446" i="24" s="1"/>
  <c r="V434" i="24"/>
  <c r="W434" i="24" s="1"/>
  <c r="V433" i="24"/>
  <c r="W433" i="24" s="1"/>
  <c r="V421" i="24"/>
  <c r="W421" i="24" s="1"/>
  <c r="V420" i="24"/>
  <c r="W420" i="24" s="1"/>
  <c r="V411" i="24"/>
  <c r="W411" i="24" s="1"/>
  <c r="V410" i="24"/>
  <c r="W410" i="24" s="1"/>
  <c r="X495" i="24" l="1"/>
  <c r="X411" i="24"/>
  <c r="X446" i="24"/>
  <c r="X420" i="24"/>
  <c r="X447" i="24"/>
  <c r="X421" i="24"/>
  <c r="X433" i="24"/>
  <c r="X456" i="24"/>
  <c r="X410" i="24"/>
  <c r="X434" i="24"/>
  <c r="X457" i="24"/>
  <c r="AM420" i="24"/>
  <c r="AQ420" i="24"/>
  <c r="AN420" i="24"/>
  <c r="AO420" i="24"/>
  <c r="AP420" i="24"/>
  <c r="AN447" i="24"/>
  <c r="AM447" i="24"/>
  <c r="AO447" i="24"/>
  <c r="AP447" i="24"/>
  <c r="AQ447" i="24"/>
  <c r="AN433" i="24"/>
  <c r="AO433" i="24"/>
  <c r="AM433" i="24"/>
  <c r="AP433" i="24"/>
  <c r="AQ433" i="24"/>
  <c r="AP456" i="24"/>
  <c r="AQ456" i="24"/>
  <c r="AN456" i="24"/>
  <c r="AO456" i="24"/>
  <c r="AM456" i="24"/>
  <c r="AN410" i="24"/>
  <c r="AO410" i="24"/>
  <c r="AM410" i="24"/>
  <c r="AP410" i="24"/>
  <c r="AQ410" i="24"/>
  <c r="AN434" i="24"/>
  <c r="AM434" i="24"/>
  <c r="AO434" i="24"/>
  <c r="AP434" i="24"/>
  <c r="AQ434" i="24"/>
  <c r="AP457" i="24"/>
  <c r="AQ457" i="24"/>
  <c r="AN457" i="24"/>
  <c r="AO457" i="24"/>
  <c r="AM457" i="24"/>
  <c r="AN494" i="24"/>
  <c r="AO494" i="24"/>
  <c r="AM494" i="24"/>
  <c r="AP494" i="24"/>
  <c r="AQ494" i="24"/>
  <c r="AN421" i="24"/>
  <c r="AM421" i="24"/>
  <c r="AO421" i="24"/>
  <c r="AP421" i="24"/>
  <c r="AQ421" i="24"/>
  <c r="AO411" i="24"/>
  <c r="AM411" i="24"/>
  <c r="AN411" i="24"/>
  <c r="AP411" i="24"/>
  <c r="AQ411" i="24"/>
  <c r="AN446" i="24"/>
  <c r="AO446" i="24"/>
  <c r="AM446" i="24"/>
  <c r="AP446" i="24"/>
  <c r="AQ446" i="24"/>
  <c r="AN495" i="24"/>
  <c r="AM495" i="24"/>
  <c r="AO495" i="24"/>
  <c r="AP495" i="24"/>
  <c r="AQ495" i="24"/>
  <c r="Y495" i="24" l="1"/>
  <c r="Y457" i="24"/>
  <c r="Y410" i="24"/>
  <c r="Y433" i="24"/>
  <c r="Y420" i="24"/>
  <c r="Y446" i="24"/>
  <c r="Y434" i="24"/>
  <c r="Y456" i="24"/>
  <c r="Y421" i="24"/>
  <c r="Y447" i="24"/>
  <c r="Y411" i="24"/>
  <c r="Z495" i="24" l="1"/>
  <c r="Z434" i="24"/>
  <c r="Z433" i="24"/>
  <c r="Z457" i="24"/>
  <c r="Z411" i="24"/>
  <c r="Z447" i="24"/>
  <c r="Z456" i="24"/>
  <c r="Z446" i="24"/>
  <c r="Z410" i="24"/>
  <c r="Z421" i="24"/>
  <c r="Z420" i="24"/>
  <c r="AA495" i="24" l="1"/>
  <c r="AA420" i="24"/>
  <c r="AA410" i="24"/>
  <c r="AA446" i="24"/>
  <c r="AA447" i="24"/>
  <c r="AA457" i="24"/>
  <c r="AA434" i="24"/>
  <c r="AA421" i="24"/>
  <c r="AA456" i="24"/>
  <c r="AA411" i="24"/>
  <c r="AA433" i="24"/>
  <c r="V341" i="24" l="1"/>
  <c r="V340" i="24"/>
  <c r="V331" i="24"/>
  <c r="V330" i="24"/>
  <c r="V288" i="24" l="1"/>
  <c r="V287" i="24"/>
  <c r="V220" i="24" l="1"/>
  <c r="V219" i="24"/>
  <c r="V211" i="24"/>
  <c r="V210" i="24"/>
  <c r="V199" i="24" l="1"/>
  <c r="V167" i="24" l="1"/>
  <c r="V159" i="24" l="1"/>
  <c r="R114" i="24" l="1"/>
  <c r="Q39" i="22" l="1"/>
  <c r="AN287" i="24" l="1"/>
  <c r="AO287" i="24"/>
  <c r="AP287" i="24"/>
  <c r="AQ287" i="24"/>
  <c r="AN288" i="24"/>
  <c r="AO288" i="24"/>
  <c r="AP288" i="24"/>
  <c r="AQ288" i="24"/>
  <c r="AN296" i="24"/>
  <c r="AO296" i="24"/>
  <c r="AP296" i="24"/>
  <c r="AQ296" i="24"/>
  <c r="AM287" i="24"/>
  <c r="AM288" i="24"/>
  <c r="AM296" i="24"/>
  <c r="AI7" i="24" l="1"/>
  <c r="AH7" i="24"/>
  <c r="X467" i="24" l="1"/>
  <c r="X464" i="24"/>
  <c r="X349" i="24"/>
  <c r="X465" i="24"/>
  <c r="X479" i="24"/>
  <c r="X475" i="24"/>
  <c r="X347" i="24"/>
  <c r="X478" i="24"/>
  <c r="X474" i="24"/>
  <c r="X391" i="24"/>
  <c r="F34" i="22"/>
  <c r="F30" i="22"/>
  <c r="F33" i="22"/>
  <c r="F32" i="22"/>
  <c r="F31" i="22"/>
  <c r="W190" i="24"/>
  <c r="W189" i="24"/>
  <c r="W191" i="24"/>
  <c r="X309" i="24"/>
  <c r="X113" i="24"/>
  <c r="T39" i="22"/>
  <c r="V388" i="24"/>
  <c r="V107" i="24"/>
  <c r="V295" i="24"/>
  <c r="V440" i="24"/>
  <c r="Y391" i="24" l="1"/>
  <c r="Y113" i="24"/>
  <c r="X191" i="24"/>
  <c r="X189" i="24"/>
  <c r="V27" i="24"/>
  <c r="X190" i="24"/>
  <c r="Y309" i="24"/>
  <c r="V324" i="24"/>
  <c r="V283" i="24"/>
  <c r="V493" i="24"/>
  <c r="V339" i="24"/>
  <c r="V329" i="24"/>
  <c r="V286" i="24"/>
  <c r="V489" i="24"/>
  <c r="V325" i="24"/>
  <c r="V490" i="24"/>
  <c r="V337" i="24"/>
  <c r="V326" i="24"/>
  <c r="V284" i="24"/>
  <c r="V491" i="24"/>
  <c r="V336" i="24"/>
  <c r="V327" i="24"/>
  <c r="V278" i="24"/>
  <c r="V492" i="24"/>
  <c r="V338" i="24"/>
  <c r="V328" i="24"/>
  <c r="V285" i="24"/>
  <c r="V276" i="24"/>
  <c r="V275" i="24"/>
  <c r="V271" i="24"/>
  <c r="V270" i="24"/>
  <c r="V112" i="24"/>
  <c r="V115" i="24" s="1"/>
  <c r="I29" i="22"/>
  <c r="AN465" i="24"/>
  <c r="Y465" i="24"/>
  <c r="Y347" i="24"/>
  <c r="AN347" i="24"/>
  <c r="Y349" i="24"/>
  <c r="AN349" i="24"/>
  <c r="Y478" i="24"/>
  <c r="AN478" i="24"/>
  <c r="Y475" i="24"/>
  <c r="AN475" i="24"/>
  <c r="AN464" i="24"/>
  <c r="Y464" i="24"/>
  <c r="Y474" i="24"/>
  <c r="AN474" i="24"/>
  <c r="Y479" i="24"/>
  <c r="AN479" i="24"/>
  <c r="Y467" i="24"/>
  <c r="AN467" i="24"/>
  <c r="G31" i="22"/>
  <c r="I31" i="22" s="1"/>
  <c r="H31" i="22"/>
  <c r="D8" i="22" s="1"/>
  <c r="H34" i="22"/>
  <c r="D11" i="22" s="1"/>
  <c r="G34" i="22"/>
  <c r="I34" i="22" s="1"/>
  <c r="G32" i="22"/>
  <c r="I32" i="22" s="1"/>
  <c r="H32" i="22"/>
  <c r="D9" i="22" s="1"/>
  <c r="Q34" i="22"/>
  <c r="S32" i="22"/>
  <c r="H33" i="22"/>
  <c r="D10" i="22" s="1"/>
  <c r="G33" i="22"/>
  <c r="I33" i="22" s="1"/>
  <c r="G30" i="22"/>
  <c r="I30" i="22" s="1"/>
  <c r="H30" i="22"/>
  <c r="D7" i="22" s="1"/>
  <c r="V488" i="24"/>
  <c r="V393" i="24"/>
  <c r="V361" i="24"/>
  <c r="V383" i="24"/>
  <c r="V364" i="24"/>
  <c r="V370" i="24"/>
  <c r="V363" i="24"/>
  <c r="V386" i="24"/>
  <c r="V367" i="24"/>
  <c r="V414" i="24"/>
  <c r="V398" i="24"/>
  <c r="V375" i="24"/>
  <c r="V366" i="24"/>
  <c r="V471" i="24"/>
  <c r="V392" i="24"/>
  <c r="V385" i="24"/>
  <c r="V355" i="24"/>
  <c r="V450" i="24"/>
  <c r="V427" i="24"/>
  <c r="V390" i="24"/>
  <c r="V382" i="24"/>
  <c r="V360" i="24"/>
  <c r="V353" i="24"/>
  <c r="V481" i="24"/>
  <c r="V380" i="24"/>
  <c r="V369" i="24"/>
  <c r="V351" i="24"/>
  <c r="V470" i="24"/>
  <c r="V419" i="24"/>
  <c r="V455" i="24"/>
  <c r="V445" i="24"/>
  <c r="V432" i="24"/>
  <c r="V416" i="24"/>
  <c r="V387" i="24"/>
  <c r="V452" i="24"/>
  <c r="V442" i="24"/>
  <c r="V429" i="24"/>
  <c r="V417" i="24"/>
  <c r="V453" i="24"/>
  <c r="V443" i="24"/>
  <c r="V430" i="24"/>
  <c r="V418" i="24"/>
  <c r="V483" i="24"/>
  <c r="V454" i="24"/>
  <c r="V444" i="24"/>
  <c r="V431" i="24"/>
  <c r="V415" i="24"/>
  <c r="V451" i="24"/>
  <c r="V441" i="24"/>
  <c r="V428" i="24"/>
  <c r="V404" i="24"/>
  <c r="V239" i="24"/>
  <c r="V213" i="24"/>
  <c r="V204" i="24"/>
  <c r="V101" i="24"/>
  <c r="V100" i="24"/>
  <c r="V79" i="24"/>
  <c r="V180" i="24"/>
  <c r="V407" i="24"/>
  <c r="V216" i="24"/>
  <c r="V207" i="24"/>
  <c r="V187" i="24"/>
  <c r="V143" i="24"/>
  <c r="V408" i="24"/>
  <c r="V201" i="24"/>
  <c r="V217" i="24"/>
  <c r="V208" i="24"/>
  <c r="V195" i="24"/>
  <c r="V409" i="24"/>
  <c r="V218" i="24"/>
  <c r="V209" i="24"/>
  <c r="V162" i="24"/>
  <c r="V405" i="24"/>
  <c r="V214" i="24"/>
  <c r="V205" i="24"/>
  <c r="V141" i="24"/>
  <c r="V406" i="24"/>
  <c r="V215" i="24"/>
  <c r="V206" i="24"/>
  <c r="V188" i="24"/>
  <c r="V185" i="24"/>
  <c r="V184" i="24"/>
  <c r="V177" i="24"/>
  <c r="V144" i="24"/>
  <c r="V161" i="24"/>
  <c r="V166" i="24"/>
  <c r="V163" i="24"/>
  <c r="V158" i="24"/>
  <c r="V140" i="24"/>
  <c r="V139" i="24"/>
  <c r="V136" i="24"/>
  <c r="V152" i="24"/>
  <c r="V153" i="24"/>
  <c r="V142" i="24"/>
  <c r="V133" i="24"/>
  <c r="V130" i="24"/>
  <c r="V106" i="24"/>
  <c r="V127" i="24"/>
  <c r="V104" i="24"/>
  <c r="V98" i="24"/>
  <c r="V95" i="24"/>
  <c r="V91" i="24"/>
  <c r="V93" i="24"/>
  <c r="V90" i="24"/>
  <c r="V83" i="24"/>
  <c r="V89" i="24"/>
  <c r="V87" i="24"/>
  <c r="V85" i="24"/>
  <c r="V81" i="24"/>
  <c r="V51" i="24"/>
  <c r="V15" i="24"/>
  <c r="V23" i="24"/>
  <c r="V43" i="24"/>
  <c r="V47" i="24"/>
  <c r="V72" i="24"/>
  <c r="V132" i="24"/>
  <c r="V179" i="24"/>
  <c r="V244" i="24"/>
  <c r="V248" i="24"/>
  <c r="V252" i="24"/>
  <c r="V256" i="24"/>
  <c r="V260" i="24"/>
  <c r="V264" i="24"/>
  <c r="V268" i="24"/>
  <c r="V272" i="24"/>
  <c r="V280" i="24"/>
  <c r="V320" i="24"/>
  <c r="V80" i="24"/>
  <c r="V49" i="24"/>
  <c r="V21" i="24"/>
  <c r="V26" i="24"/>
  <c r="V44" i="24"/>
  <c r="V65" i="24"/>
  <c r="V82" i="24"/>
  <c r="V88" i="24"/>
  <c r="V135" i="24"/>
  <c r="V157" i="24"/>
  <c r="V245" i="24"/>
  <c r="V250" i="24"/>
  <c r="V255" i="24"/>
  <c r="V261" i="24"/>
  <c r="V266" i="24"/>
  <c r="V282" i="24"/>
  <c r="V293" i="24"/>
  <c r="V301" i="24"/>
  <c r="V313" i="24"/>
  <c r="V318" i="24"/>
  <c r="V13" i="24"/>
  <c r="V22" i="24"/>
  <c r="V28" i="24"/>
  <c r="V45" i="24"/>
  <c r="V84" i="24"/>
  <c r="V94" i="24"/>
  <c r="V129" i="24"/>
  <c r="V50" i="24"/>
  <c r="V24" i="24"/>
  <c r="V46" i="24"/>
  <c r="V96" i="24"/>
  <c r="V249" i="24"/>
  <c r="V257" i="24"/>
  <c r="V263" i="24"/>
  <c r="V317" i="24"/>
  <c r="V25" i="24"/>
  <c r="V48" i="24"/>
  <c r="V86" i="24"/>
  <c r="V97" i="24"/>
  <c r="V111" i="24"/>
  <c r="V126" i="24"/>
  <c r="V151" i="24"/>
  <c r="V172" i="24"/>
  <c r="V243" i="24"/>
  <c r="V251" i="24"/>
  <c r="V258" i="24"/>
  <c r="V265" i="24"/>
  <c r="V273" i="24"/>
  <c r="V279" i="24"/>
  <c r="V294" i="24"/>
  <c r="V319" i="24"/>
  <c r="V14" i="24"/>
  <c r="V29" i="24"/>
  <c r="V73" i="24"/>
  <c r="V103" i="24"/>
  <c r="V176" i="24"/>
  <c r="V78" i="24"/>
  <c r="V253" i="24"/>
  <c r="V267" i="24"/>
  <c r="V281" i="24"/>
  <c r="V92" i="24"/>
  <c r="V254" i="24"/>
  <c r="V269" i="24"/>
  <c r="V12" i="24"/>
  <c r="V20" i="24"/>
  <c r="V246" i="24"/>
  <c r="V259" i="24"/>
  <c r="V274" i="24"/>
  <c r="V42" i="24"/>
  <c r="V247" i="24"/>
  <c r="V262" i="24"/>
  <c r="V63" i="24"/>
  <c r="V55" i="24"/>
  <c r="V61" i="24"/>
  <c r="V56" i="24"/>
  <c r="V54" i="24"/>
  <c r="V52" i="24"/>
  <c r="V68" i="24"/>
  <c r="V53" i="24"/>
  <c r="V33" i="24"/>
  <c r="V37" i="24"/>
  <c r="V41" i="24"/>
  <c r="V17" i="24"/>
  <c r="V34" i="24"/>
  <c r="V38" i="24"/>
  <c r="V64" i="24"/>
  <c r="V32" i="24"/>
  <c r="V40" i="24"/>
  <c r="V16" i="24"/>
  <c r="V35" i="24"/>
  <c r="V30" i="24"/>
  <c r="V19" i="24"/>
  <c r="V31" i="24"/>
  <c r="V18" i="24"/>
  <c r="V36" i="24"/>
  <c r="V39" i="24"/>
  <c r="V70" i="24"/>
  <c r="V60" i="24"/>
  <c r="V71" i="24"/>
  <c r="V62" i="24"/>
  <c r="V69" i="24"/>
  <c r="C41" i="22"/>
  <c r="Z391" i="24" l="1"/>
  <c r="Z113" i="24"/>
  <c r="Z309" i="24"/>
  <c r="Y190" i="24"/>
  <c r="Y189" i="24"/>
  <c r="Y191" i="24"/>
  <c r="Z479" i="24"/>
  <c r="AO479" i="24"/>
  <c r="Z478" i="24"/>
  <c r="AO478" i="24"/>
  <c r="Z347" i="24"/>
  <c r="AO347" i="24"/>
  <c r="Z464" i="24"/>
  <c r="AO464" i="24"/>
  <c r="Z465" i="24"/>
  <c r="AO465" i="24"/>
  <c r="Z467" i="24"/>
  <c r="AO467" i="24"/>
  <c r="Z474" i="24"/>
  <c r="AO474" i="24"/>
  <c r="Z475" i="24"/>
  <c r="AO475" i="24"/>
  <c r="Z349" i="24"/>
  <c r="AO349" i="24"/>
  <c r="R34" i="22"/>
  <c r="V118" i="24"/>
  <c r="V121" i="24"/>
  <c r="V124" i="24"/>
  <c r="V123" i="24"/>
  <c r="V117" i="24"/>
  <c r="V120" i="24"/>
  <c r="V114" i="24"/>
  <c r="D41" i="22"/>
  <c r="E41" i="22" s="1"/>
  <c r="S34" i="22" l="1"/>
  <c r="H11" i="22"/>
  <c r="AA113" i="24"/>
  <c r="Z191" i="24"/>
  <c r="Z190" i="24"/>
  <c r="Z189" i="24"/>
  <c r="AA309" i="24"/>
  <c r="AA475" i="24"/>
  <c r="AP475" i="24"/>
  <c r="AA464" i="24"/>
  <c r="AP464" i="24"/>
  <c r="AA478" i="24"/>
  <c r="AP478" i="24"/>
  <c r="AA467" i="24"/>
  <c r="AP467" i="24"/>
  <c r="AA349" i="24"/>
  <c r="AP349" i="24"/>
  <c r="AA474" i="24"/>
  <c r="AP474" i="24"/>
  <c r="AP465" i="24"/>
  <c r="AA465" i="24"/>
  <c r="AA347" i="24"/>
  <c r="AP347" i="24"/>
  <c r="AA479" i="24"/>
  <c r="AP479" i="24"/>
  <c r="AQ347" i="24" l="1"/>
  <c r="AQ474" i="24"/>
  <c r="AQ467" i="24"/>
  <c r="AQ464" i="24"/>
  <c r="AA189" i="24"/>
  <c r="AA190" i="24"/>
  <c r="AQ465" i="24"/>
  <c r="AQ479" i="24"/>
  <c r="AQ349" i="24"/>
  <c r="AQ478" i="24"/>
  <c r="AQ475" i="24"/>
  <c r="AA191" i="24"/>
  <c r="C42" i="22"/>
  <c r="C43" i="22"/>
  <c r="C44" i="22"/>
  <c r="D44" i="22" s="1"/>
  <c r="E44" i="22" s="1"/>
  <c r="C45" i="22"/>
  <c r="D45" i="22" s="1"/>
  <c r="E45" i="22" s="1"/>
  <c r="C46" i="22"/>
  <c r="N41" i="22"/>
  <c r="D43" i="22" l="1"/>
  <c r="E43" i="22" s="1"/>
  <c r="D46" i="22"/>
  <c r="E46" i="22" s="1"/>
  <c r="D42" i="22"/>
  <c r="E42" i="22" s="1"/>
  <c r="N42" i="22"/>
  <c r="N46" i="22"/>
  <c r="N43" i="22"/>
  <c r="N44" i="22"/>
  <c r="N45" i="22"/>
  <c r="S16" i="22" l="1"/>
  <c r="AJ7" i="24" l="1"/>
  <c r="AK7" i="24" l="1"/>
  <c r="AK143" i="24" l="1"/>
  <c r="AL7" i="24"/>
  <c r="AL143" i="24" l="1"/>
  <c r="N19" i="22"/>
  <c r="N23" i="22"/>
  <c r="N22" i="22"/>
  <c r="N21" i="22"/>
  <c r="N20" i="22"/>
  <c r="N18" i="22" l="1"/>
  <c r="O39" i="22"/>
  <c r="O41" i="22" l="1"/>
  <c r="P41" i="22" s="1"/>
  <c r="Q41" i="22" s="1"/>
  <c r="O45" i="22"/>
  <c r="P45" i="22" s="1"/>
  <c r="Q45" i="22" s="1"/>
  <c r="O44" i="22"/>
  <c r="P44" i="22" s="1"/>
  <c r="Q44" i="22" s="1"/>
  <c r="O43" i="22"/>
  <c r="P43" i="22" s="1"/>
  <c r="Q43" i="22" s="1"/>
  <c r="O46" i="22"/>
  <c r="P46" i="22" s="1"/>
  <c r="Q46" i="22" s="1"/>
  <c r="O42" i="22"/>
  <c r="P42" i="22" s="1"/>
  <c r="Q42" i="22" s="1"/>
  <c r="C19" i="22" l="1"/>
  <c r="C23" i="22"/>
  <c r="O23" i="22" s="1"/>
  <c r="C21" i="22"/>
  <c r="O21" i="22" s="1"/>
  <c r="C22" i="22"/>
  <c r="O22" i="22" s="1"/>
  <c r="C20" i="22"/>
  <c r="C18" i="22"/>
  <c r="O18" i="22" l="1"/>
  <c r="P18" i="22" s="1"/>
  <c r="W5" i="24" s="1"/>
  <c r="D18" i="22"/>
  <c r="W4" i="24" s="1"/>
  <c r="O20" i="22"/>
  <c r="P20" i="22" s="1"/>
  <c r="Y5" i="24" s="1"/>
  <c r="D20" i="22"/>
  <c r="Y4" i="24" s="1"/>
  <c r="D19" i="22"/>
  <c r="X4" i="24" s="1"/>
  <c r="O19" i="22"/>
  <c r="AJ407" i="24" l="1"/>
  <c r="AJ17" i="24"/>
  <c r="AJ38" i="24"/>
  <c r="AJ18" i="24"/>
  <c r="AJ39" i="24"/>
  <c r="AJ491" i="24"/>
  <c r="AJ152" i="24"/>
  <c r="AJ207" i="24"/>
  <c r="AJ231" i="24"/>
  <c r="AH18" i="24"/>
  <c r="AI39" i="24"/>
  <c r="AI16" i="24"/>
  <c r="AH152" i="24"/>
  <c r="AH40" i="24"/>
  <c r="AI491" i="24"/>
  <c r="AI19" i="24"/>
  <c r="AI187" i="24"/>
  <c r="AI36" i="24"/>
  <c r="AH417" i="24"/>
  <c r="AH35" i="24"/>
  <c r="AH36" i="24"/>
  <c r="AI17" i="24"/>
  <c r="AH278" i="24"/>
  <c r="AH17" i="24"/>
  <c r="AH443" i="24"/>
  <c r="AK430" i="24"/>
  <c r="AK17" i="24"/>
  <c r="AK18" i="24"/>
  <c r="AK336" i="24"/>
  <c r="AK33" i="24"/>
  <c r="AK41" i="24"/>
  <c r="AK30" i="24"/>
  <c r="AK153" i="24"/>
  <c r="AL278" i="24"/>
  <c r="AL36" i="24"/>
  <c r="AL430" i="24"/>
  <c r="AL16" i="24"/>
  <c r="AL34" i="24"/>
  <c r="AL19" i="24"/>
  <c r="AL231" i="24"/>
  <c r="AL417" i="24"/>
  <c r="AL327" i="24"/>
  <c r="AI41" i="24"/>
  <c r="AH153" i="24"/>
  <c r="AI453" i="24"/>
  <c r="AK453" i="24"/>
  <c r="AK39" i="24"/>
  <c r="AL41" i="24"/>
  <c r="AL152" i="24"/>
  <c r="AL35" i="24"/>
  <c r="AJ32" i="24"/>
  <c r="AJ41" i="24"/>
  <c r="AJ430" i="24"/>
  <c r="AJ453" i="24"/>
  <c r="AJ37" i="24"/>
  <c r="AJ35" i="24"/>
  <c r="AJ417" i="24"/>
  <c r="AJ187" i="24"/>
  <c r="AH430" i="24"/>
  <c r="AH33" i="24"/>
  <c r="AI152" i="24"/>
  <c r="AH453" i="24"/>
  <c r="AH30" i="24"/>
  <c r="AH16" i="24"/>
  <c r="AI278" i="24"/>
  <c r="AI142" i="24"/>
  <c r="AI33" i="24"/>
  <c r="AI443" i="24"/>
  <c r="AH407" i="24"/>
  <c r="AH19" i="24"/>
  <c r="AI430" i="24"/>
  <c r="AI32" i="24"/>
  <c r="AH38" i="24"/>
  <c r="AI153" i="24"/>
  <c r="AI336" i="24"/>
  <c r="AK407" i="24"/>
  <c r="AK40" i="24"/>
  <c r="AK187" i="24"/>
  <c r="AK278" i="24"/>
  <c r="AK36" i="24"/>
  <c r="AK34" i="24"/>
  <c r="AK327" i="24"/>
  <c r="AK35" i="24"/>
  <c r="AL216" i="24"/>
  <c r="AL31" i="24"/>
  <c r="AL336" i="24"/>
  <c r="AL443" i="24"/>
  <c r="AL18" i="24"/>
  <c r="AL30" i="24"/>
  <c r="AL187" i="24"/>
  <c r="AL33" i="24"/>
  <c r="AI231" i="24"/>
  <c r="AH187" i="24"/>
  <c r="AK37" i="24"/>
  <c r="AK64" i="24"/>
  <c r="AK16" i="24"/>
  <c r="AL207" i="24"/>
  <c r="AL407" i="24"/>
  <c r="AJ31" i="24"/>
  <c r="AJ327" i="24"/>
  <c r="AJ16" i="24"/>
  <c r="AJ216" i="24"/>
  <c r="AJ34" i="24"/>
  <c r="AJ33" i="24"/>
  <c r="AJ336" i="24"/>
  <c r="AJ142" i="24"/>
  <c r="AH231" i="24"/>
  <c r="AI407" i="24"/>
  <c r="AI34" i="24"/>
  <c r="AH336" i="24"/>
  <c r="AH64" i="24"/>
  <c r="AH41" i="24"/>
  <c r="AI216" i="24"/>
  <c r="AI30" i="24"/>
  <c r="AI40" i="24"/>
  <c r="AH31" i="24"/>
  <c r="AH216" i="24"/>
  <c r="AH142" i="24"/>
  <c r="AI417" i="24"/>
  <c r="AI327" i="24"/>
  <c r="AH37" i="24"/>
  <c r="AH207" i="24"/>
  <c r="AI38" i="24"/>
  <c r="AK231" i="24"/>
  <c r="AK19" i="24"/>
  <c r="AK152" i="24"/>
  <c r="AK216" i="24"/>
  <c r="AK417" i="24"/>
  <c r="AK142" i="24"/>
  <c r="AK443" i="24"/>
  <c r="AK31" i="24"/>
  <c r="AL38" i="24"/>
  <c r="AL39" i="24"/>
  <c r="AL142" i="24"/>
  <c r="AL491" i="24"/>
  <c r="AL37" i="24"/>
  <c r="AL453" i="24"/>
  <c r="AL32" i="24"/>
  <c r="AL40" i="24"/>
  <c r="AJ30" i="24"/>
  <c r="AJ19" i="24"/>
  <c r="AJ36" i="24"/>
  <c r="AJ40" i="24"/>
  <c r="AJ443" i="24"/>
  <c r="AJ153" i="24"/>
  <c r="AJ278" i="24"/>
  <c r="AJ64" i="24"/>
  <c r="AH34" i="24"/>
  <c r="AH39" i="24"/>
  <c r="AH32" i="24"/>
  <c r="AH327" i="24"/>
  <c r="AI35" i="24"/>
  <c r="AI18" i="24"/>
  <c r="AI37" i="24"/>
  <c r="AH491" i="24"/>
  <c r="AI31" i="24"/>
  <c r="AI207" i="24"/>
  <c r="AI64" i="24"/>
  <c r="AK491" i="24"/>
  <c r="AK207" i="24"/>
  <c r="AK32" i="24"/>
  <c r="AK38" i="24"/>
  <c r="AL64" i="24"/>
  <c r="AL17" i="24"/>
  <c r="AL153" i="24"/>
  <c r="X5" i="24"/>
  <c r="P19" i="22"/>
  <c r="AH98" i="24"/>
  <c r="AH101" i="24"/>
  <c r="AH488" i="24"/>
  <c r="AK404" i="24"/>
  <c r="AK229" i="24"/>
  <c r="AL488" i="24"/>
  <c r="AJ427" i="24"/>
  <c r="AJ440" i="24"/>
  <c r="AJ213" i="24"/>
  <c r="AH50" i="24"/>
  <c r="AI49" i="24"/>
  <c r="AJ50" i="24"/>
  <c r="AL51" i="24"/>
  <c r="AH404" i="24"/>
  <c r="AI204" i="24"/>
  <c r="AI427" i="24"/>
  <c r="AH283" i="24"/>
  <c r="AH204" i="24"/>
  <c r="AH427" i="24"/>
  <c r="AK283" i="24"/>
  <c r="AK488" i="24"/>
  <c r="AK139" i="24"/>
  <c r="AL139" i="24"/>
  <c r="AL427" i="24"/>
  <c r="AL414" i="24"/>
  <c r="AJ324" i="24"/>
  <c r="AJ414" i="24"/>
  <c r="AJ204" i="24"/>
  <c r="AL49" i="24"/>
  <c r="AJ49" i="24"/>
  <c r="AH51" i="24"/>
  <c r="AL50" i="24"/>
  <c r="AH139" i="24"/>
  <c r="AH414" i="24"/>
  <c r="AI414" i="24"/>
  <c r="AH213" i="24"/>
  <c r="AI450" i="24"/>
  <c r="AI229" i="24"/>
  <c r="AK324" i="24"/>
  <c r="AK450" i="24"/>
  <c r="AK204" i="24"/>
  <c r="AL204" i="24"/>
  <c r="AL404" i="24"/>
  <c r="AL324" i="24"/>
  <c r="AJ488" i="24"/>
  <c r="AJ404" i="24"/>
  <c r="AJ139" i="24"/>
  <c r="AJ51" i="24"/>
  <c r="AK49" i="24"/>
  <c r="AK50" i="24"/>
  <c r="AI50" i="24"/>
  <c r="AI283" i="24"/>
  <c r="AH229" i="24"/>
  <c r="AI139" i="24"/>
  <c r="AH324" i="24"/>
  <c r="AI404" i="24"/>
  <c r="AI324" i="24"/>
  <c r="AK440" i="24"/>
  <c r="AK414" i="24"/>
  <c r="AK213" i="24"/>
  <c r="AL229" i="24"/>
  <c r="AL213" i="24"/>
  <c r="AL450" i="24"/>
  <c r="AJ450" i="24"/>
  <c r="AJ283" i="24"/>
  <c r="AJ229" i="24"/>
  <c r="AK51" i="24"/>
  <c r="AH49" i="24"/>
  <c r="AI51" i="24"/>
  <c r="AH450" i="24"/>
  <c r="AI440" i="24"/>
  <c r="AI488" i="24"/>
  <c r="AH440" i="24"/>
  <c r="AI213" i="24"/>
  <c r="AK427" i="24"/>
  <c r="AL283" i="24"/>
  <c r="AL440" i="24"/>
  <c r="AH107" i="24"/>
  <c r="AJ405" i="24"/>
  <c r="AJ158" i="24"/>
  <c r="AI158" i="24"/>
  <c r="AH205" i="24"/>
  <c r="AI162" i="24"/>
  <c r="AI214" i="24"/>
  <c r="AK158" i="24"/>
  <c r="AK405" i="24"/>
  <c r="AK441" i="24"/>
  <c r="AL140" i="24"/>
  <c r="AL158" i="24"/>
  <c r="AK162" i="24"/>
  <c r="AL441" i="24"/>
  <c r="AL205" i="24"/>
  <c r="AJ441" i="24"/>
  <c r="AH405" i="24"/>
  <c r="AI405" i="24"/>
  <c r="AK205" i="24"/>
  <c r="AL489" i="24"/>
  <c r="AJ489" i="24"/>
  <c r="AJ214" i="24"/>
  <c r="AJ140" i="24"/>
  <c r="AI325" i="24"/>
  <c r="AH214" i="24"/>
  <c r="AI441" i="24"/>
  <c r="AI140" i="24"/>
  <c r="AK140" i="24"/>
  <c r="AL405" i="24"/>
  <c r="AJ162" i="24"/>
  <c r="AH325" i="24"/>
  <c r="AI205" i="24"/>
  <c r="AL325" i="24"/>
  <c r="AJ325" i="24"/>
  <c r="AJ205" i="24"/>
  <c r="AH158" i="24"/>
  <c r="AH489" i="24"/>
  <c r="AH140" i="24"/>
  <c r="AH441" i="24"/>
  <c r="AI489" i="24"/>
  <c r="AK325" i="24"/>
  <c r="AK214" i="24"/>
  <c r="AL162" i="24"/>
  <c r="AL214" i="24"/>
  <c r="AH162" i="24"/>
  <c r="AK489" i="24"/>
  <c r="AI107" i="24" l="1"/>
  <c r="AJ107" i="24"/>
  <c r="AK107" i="24"/>
  <c r="AL107" i="24"/>
  <c r="AI98" i="24"/>
  <c r="AL98" i="24"/>
  <c r="AJ98" i="24"/>
  <c r="AK98" i="24"/>
  <c r="P16" i="22" l="1"/>
  <c r="D23" i="22"/>
  <c r="D22" i="22"/>
  <c r="D21" i="22"/>
  <c r="Z4" i="24" l="1"/>
  <c r="AA4" i="24"/>
  <c r="AB4" i="24"/>
  <c r="P23" i="22"/>
  <c r="AB5" i="24" s="1"/>
  <c r="P22" i="22"/>
  <c r="AA5" i="24" s="1"/>
  <c r="P21" i="22"/>
  <c r="Z5" i="24" s="1"/>
  <c r="AI297" i="24" l="1"/>
  <c r="AH297" i="24"/>
  <c r="AJ297" i="24"/>
  <c r="AK297" i="24"/>
  <c r="AL297" i="24"/>
  <c r="AJ388" i="24"/>
  <c r="AH388" i="24"/>
  <c r="AI388" i="24"/>
  <c r="AK388" i="24"/>
  <c r="AL388" i="24"/>
  <c r="AJ493" i="24"/>
  <c r="AJ432" i="24"/>
  <c r="AJ329" i="24"/>
  <c r="AJ455" i="24"/>
  <c r="AJ445" i="24"/>
  <c r="AJ419" i="24"/>
  <c r="AJ409" i="24"/>
  <c r="AJ339" i="24"/>
  <c r="AJ286" i="24"/>
  <c r="AJ218" i="24"/>
  <c r="AJ209" i="24"/>
  <c r="AJ166" i="24"/>
  <c r="AJ163" i="24"/>
  <c r="AJ161" i="24"/>
  <c r="AJ144" i="24"/>
  <c r="AJ68" i="24"/>
  <c r="AJ63" i="24"/>
  <c r="AI61" i="24"/>
  <c r="AK61" i="24"/>
  <c r="AL61" i="24"/>
  <c r="AJ61" i="24"/>
  <c r="AH61" i="24"/>
  <c r="AJ233" i="24"/>
  <c r="AH55" i="24"/>
  <c r="AH54" i="24"/>
  <c r="AJ52" i="24"/>
  <c r="AI55" i="24"/>
  <c r="AK55" i="24"/>
  <c r="AL56" i="24"/>
  <c r="AL52" i="24"/>
  <c r="AJ54" i="24"/>
  <c r="AI53" i="24"/>
  <c r="AL54" i="24"/>
  <c r="AK53" i="24"/>
  <c r="AI56" i="24"/>
  <c r="AI52" i="24"/>
  <c r="AL53" i="24"/>
  <c r="AK56" i="24"/>
  <c r="AJ55" i="24"/>
  <c r="AH52" i="24"/>
  <c r="AI54" i="24"/>
  <c r="AK52" i="24"/>
  <c r="AL55" i="24"/>
  <c r="AK54" i="24"/>
  <c r="AH53" i="24"/>
  <c r="AJ56" i="24"/>
  <c r="AJ53" i="24"/>
  <c r="AH56" i="24"/>
  <c r="AH493" i="24"/>
  <c r="AH432" i="24"/>
  <c r="AH409" i="24"/>
  <c r="AH233" i="24"/>
  <c r="AH166" i="24"/>
  <c r="AH163" i="24"/>
  <c r="AH68" i="24"/>
  <c r="AI445" i="24"/>
  <c r="AI419" i="24"/>
  <c r="AI209" i="24"/>
  <c r="AI143" i="24"/>
  <c r="AH455" i="24"/>
  <c r="AH286" i="24"/>
  <c r="AH218" i="24"/>
  <c r="AH161" i="24"/>
  <c r="AH63" i="24"/>
  <c r="AI339" i="24"/>
  <c r="AI166" i="24"/>
  <c r="AI163" i="24"/>
  <c r="AI329" i="24"/>
  <c r="AH445" i="24"/>
  <c r="AH419" i="24"/>
  <c r="AH144" i="24"/>
  <c r="AI493" i="24"/>
  <c r="AI432" i="24"/>
  <c r="AI409" i="24"/>
  <c r="AI233" i="24"/>
  <c r="AI218" i="24"/>
  <c r="AI161" i="24"/>
  <c r="AH339" i="24"/>
  <c r="AH209" i="24"/>
  <c r="AI455" i="24"/>
  <c r="AI286" i="24"/>
  <c r="AI68" i="24"/>
  <c r="AH329" i="24"/>
  <c r="AI144" i="24"/>
  <c r="AI63" i="24"/>
  <c r="AK455" i="24"/>
  <c r="AK409" i="24"/>
  <c r="AK68" i="24"/>
  <c r="AK432" i="24"/>
  <c r="AK218" i="24"/>
  <c r="AK419" i="24"/>
  <c r="AK339" i="24"/>
  <c r="AK63" i="24"/>
  <c r="AK166" i="24"/>
  <c r="AK493" i="24"/>
  <c r="AK445" i="24"/>
  <c r="AK233" i="24"/>
  <c r="AK209" i="24"/>
  <c r="AK286" i="24"/>
  <c r="AK163" i="24"/>
  <c r="AK144" i="24"/>
  <c r="AK161" i="24"/>
  <c r="AK329" i="24"/>
  <c r="AL445" i="24"/>
  <c r="AL432" i="24"/>
  <c r="AL339" i="24"/>
  <c r="AL68" i="24"/>
  <c r="AL329" i="24"/>
  <c r="AL419" i="24"/>
  <c r="AL233" i="24"/>
  <c r="AL218" i="24"/>
  <c r="AL144" i="24"/>
  <c r="AL455" i="24"/>
  <c r="AL286" i="24"/>
  <c r="AL63" i="24"/>
  <c r="AL493" i="24"/>
  <c r="AL409" i="24"/>
  <c r="AL209" i="24"/>
  <c r="AL161" i="24"/>
  <c r="AL166" i="24"/>
  <c r="AL163" i="24"/>
  <c r="AJ431" i="24"/>
  <c r="AJ492" i="24"/>
  <c r="AJ106" i="24"/>
  <c r="AJ328" i="24"/>
  <c r="AJ295" i="24"/>
  <c r="AJ483" i="24"/>
  <c r="AJ454" i="24"/>
  <c r="AJ444" i="24"/>
  <c r="AJ418" i="24"/>
  <c r="AJ408" i="24"/>
  <c r="AJ338" i="24"/>
  <c r="AJ285" i="24"/>
  <c r="AJ276" i="24"/>
  <c r="AJ275" i="24"/>
  <c r="AJ270" i="24"/>
  <c r="AJ271" i="24"/>
  <c r="AJ217" i="24"/>
  <c r="AJ208" i="24"/>
  <c r="AJ201" i="24"/>
  <c r="AJ195" i="24"/>
  <c r="AJ127" i="24"/>
  <c r="AJ71" i="24"/>
  <c r="AJ70" i="24"/>
  <c r="AJ69" i="24"/>
  <c r="AJ62" i="24"/>
  <c r="AL60" i="24"/>
  <c r="AH60" i="24"/>
  <c r="AJ60" i="24"/>
  <c r="AI60" i="24"/>
  <c r="AK60" i="24"/>
  <c r="AJ232" i="24"/>
  <c r="AH418" i="24"/>
  <c r="AH295" i="24"/>
  <c r="AH285" i="24"/>
  <c r="AH232" i="24"/>
  <c r="AH208" i="24"/>
  <c r="AH71" i="24"/>
  <c r="AH195" i="24"/>
  <c r="AH69" i="24"/>
  <c r="AI492" i="24"/>
  <c r="AI431" i="24"/>
  <c r="AI418" i="24"/>
  <c r="AI276" i="24"/>
  <c r="AI127" i="24"/>
  <c r="AH492" i="24"/>
  <c r="AH338" i="24"/>
  <c r="AH275" i="24"/>
  <c r="AH270" i="24"/>
  <c r="AH217" i="24"/>
  <c r="AH201" i="24"/>
  <c r="AH328" i="24"/>
  <c r="AH444" i="24"/>
  <c r="AI454" i="24"/>
  <c r="AI408" i="24"/>
  <c r="AI217" i="24"/>
  <c r="AI232" i="24"/>
  <c r="AI208" i="24"/>
  <c r="AI62" i="24"/>
  <c r="AI106" i="24"/>
  <c r="AH483" i="24"/>
  <c r="AH431" i="24"/>
  <c r="AH276" i="24"/>
  <c r="AH271" i="24"/>
  <c r="AH62" i="24"/>
  <c r="AH106" i="24"/>
  <c r="AI295" i="24"/>
  <c r="AI285" i="24"/>
  <c r="AI275" i="24"/>
  <c r="AI201" i="24"/>
  <c r="AH454" i="24"/>
  <c r="AH408" i="24"/>
  <c r="AH143" i="24"/>
  <c r="AI271" i="24"/>
  <c r="AI328" i="24"/>
  <c r="AH70" i="24"/>
  <c r="AI270" i="24"/>
  <c r="AI195" i="24"/>
  <c r="AI70" i="24"/>
  <c r="AI69" i="24"/>
  <c r="AI444" i="24"/>
  <c r="AH127" i="24"/>
  <c r="AI483" i="24"/>
  <c r="AI338" i="24"/>
  <c r="AI71" i="24"/>
  <c r="AK483" i="24"/>
  <c r="AK431" i="24"/>
  <c r="AK276" i="24"/>
  <c r="AK69" i="24"/>
  <c r="AK106" i="24"/>
  <c r="AK195" i="24"/>
  <c r="AK62" i="24"/>
  <c r="AK444" i="24"/>
  <c r="AK295" i="24"/>
  <c r="AK232" i="24"/>
  <c r="AK217" i="24"/>
  <c r="AK454" i="24"/>
  <c r="AK492" i="24"/>
  <c r="AK418" i="24"/>
  <c r="AK338" i="24"/>
  <c r="AK408" i="24"/>
  <c r="AK271" i="24"/>
  <c r="AK270" i="24"/>
  <c r="AK208" i="24"/>
  <c r="AK201" i="24"/>
  <c r="AK70" i="24"/>
  <c r="AK71" i="24"/>
  <c r="AK328" i="24"/>
  <c r="AK275" i="24"/>
  <c r="AK285" i="24"/>
  <c r="AK127" i="24"/>
  <c r="AL492" i="24"/>
  <c r="AL483" i="24"/>
  <c r="AL431" i="24"/>
  <c r="AL408" i="24"/>
  <c r="AL232" i="24"/>
  <c r="AL217" i="24"/>
  <c r="AL195" i="24"/>
  <c r="AL70" i="24"/>
  <c r="AL106" i="24"/>
  <c r="AL328" i="24"/>
  <c r="AL444" i="24"/>
  <c r="AL62" i="24"/>
  <c r="AL454" i="24"/>
  <c r="AL285" i="24"/>
  <c r="AL295" i="24"/>
  <c r="AL69" i="24"/>
  <c r="AL201" i="24"/>
  <c r="AL418" i="24"/>
  <c r="AL338" i="24"/>
  <c r="AL208" i="24"/>
  <c r="AL127" i="24"/>
  <c r="AL276" i="24"/>
  <c r="AL271" i="24"/>
  <c r="AL270" i="24"/>
  <c r="AL71" i="24"/>
  <c r="AL275" i="24"/>
  <c r="AJ225" i="24"/>
  <c r="AK192" i="24"/>
  <c r="AJ386" i="24"/>
  <c r="AJ367" i="24"/>
  <c r="AJ281" i="24"/>
  <c r="AJ112" i="24"/>
  <c r="AJ20" i="24"/>
  <c r="AJ79" i="24"/>
  <c r="AJ129" i="24"/>
  <c r="AJ164" i="24"/>
  <c r="AJ45" i="24"/>
  <c r="AJ273" i="24"/>
  <c r="AJ96" i="24"/>
  <c r="AJ393" i="24"/>
  <c r="AJ360" i="24"/>
  <c r="AJ301" i="24"/>
  <c r="AJ111" i="24"/>
  <c r="AJ28" i="24"/>
  <c r="AJ27" i="24"/>
  <c r="AJ22" i="24"/>
  <c r="AJ279" i="24"/>
  <c r="AJ159" i="24"/>
  <c r="AJ355" i="24"/>
  <c r="AJ313" i="24"/>
  <c r="AJ118" i="24"/>
  <c r="AJ97" i="24"/>
  <c r="AJ93" i="24"/>
  <c r="AJ14" i="24"/>
  <c r="AJ123" i="24"/>
  <c r="AJ398" i="24"/>
  <c r="AJ126" i="24"/>
  <c r="AJ263" i="24"/>
  <c r="AJ244" i="24"/>
  <c r="AJ248" i="24"/>
  <c r="AJ251" i="24"/>
  <c r="AJ254" i="24"/>
  <c r="AJ258" i="24"/>
  <c r="AH393" i="24"/>
  <c r="AH355" i="24"/>
  <c r="AH318" i="24"/>
  <c r="AH257" i="24"/>
  <c r="AH258" i="24"/>
  <c r="AH43" i="24"/>
  <c r="AH119" i="24"/>
  <c r="AH100" i="24"/>
  <c r="AH29" i="24"/>
  <c r="AH251" i="24"/>
  <c r="AI390" i="24"/>
  <c r="AI385" i="24"/>
  <c r="AI320" i="24"/>
  <c r="AI97" i="24"/>
  <c r="AI118" i="24"/>
  <c r="AI180" i="24"/>
  <c r="AI117" i="24"/>
  <c r="AI24" i="24"/>
  <c r="AI247" i="24"/>
  <c r="AI263" i="24"/>
  <c r="AH369" i="24"/>
  <c r="AH289" i="24"/>
  <c r="AH87" i="24"/>
  <c r="AH115" i="24"/>
  <c r="AH157" i="24"/>
  <c r="AH135" i="24"/>
  <c r="AH260" i="24"/>
  <c r="AI366" i="24"/>
  <c r="AI280" i="24"/>
  <c r="AI123" i="24"/>
  <c r="AI114" i="24"/>
  <c r="AI88" i="24"/>
  <c r="AI13" i="24"/>
  <c r="AI248" i="24"/>
  <c r="AI264" i="24"/>
  <c r="AH177" i="24"/>
  <c r="AH136" i="24"/>
  <c r="AH366" i="24"/>
  <c r="AH282" i="24"/>
  <c r="AH266" i="24"/>
  <c r="AH249" i="24"/>
  <c r="AH83" i="24"/>
  <c r="AH42" i="24"/>
  <c r="AH93" i="24"/>
  <c r="AH28" i="24"/>
  <c r="AI380" i="24"/>
  <c r="AI383" i="24"/>
  <c r="AI273" i="24"/>
  <c r="AI79" i="24"/>
  <c r="AI135" i="24"/>
  <c r="AI26" i="24"/>
  <c r="AI151" i="24"/>
  <c r="AI84" i="24"/>
  <c r="AI245" i="24"/>
  <c r="AI261" i="24"/>
  <c r="AH398" i="24"/>
  <c r="AH361" i="24"/>
  <c r="AH272" i="24"/>
  <c r="AH243" i="24"/>
  <c r="AH263" i="24"/>
  <c r="AH15" i="24"/>
  <c r="AH269" i="24"/>
  <c r="AI43" i="24"/>
  <c r="AI250" i="24"/>
  <c r="AI293" i="24"/>
  <c r="AH123" i="24"/>
  <c r="AH151" i="24"/>
  <c r="AI115" i="24"/>
  <c r="AI157" i="24"/>
  <c r="AH90" i="24"/>
  <c r="AH44" i="24"/>
  <c r="AI92" i="24"/>
  <c r="AI239" i="24"/>
  <c r="AI262" i="24"/>
  <c r="AK351" i="24"/>
  <c r="AK367" i="24"/>
  <c r="AK129" i="24"/>
  <c r="AK88" i="24"/>
  <c r="AK96" i="24"/>
  <c r="AK42" i="24"/>
  <c r="AK26" i="24"/>
  <c r="AK257" i="24"/>
  <c r="AK250" i="24"/>
  <c r="AK260" i="24"/>
  <c r="AK81" i="24"/>
  <c r="AK398" i="24"/>
  <c r="AK364" i="24"/>
  <c r="AK317" i="24"/>
  <c r="AK272" i="24"/>
  <c r="AK85" i="24"/>
  <c r="AK103" i="24"/>
  <c r="AK225" i="24"/>
  <c r="AL192" i="24"/>
  <c r="AH130" i="24"/>
  <c r="AJ392" i="24"/>
  <c r="AJ296" i="24"/>
  <c r="AJ100" i="24"/>
  <c r="AJ177" i="24"/>
  <c r="AJ47" i="24"/>
  <c r="AJ73" i="24"/>
  <c r="AJ13" i="24"/>
  <c r="AJ280" i="24"/>
  <c r="AJ85" i="24"/>
  <c r="AJ364" i="24"/>
  <c r="AJ369" i="24"/>
  <c r="AJ293" i="24"/>
  <c r="AJ92" i="24"/>
  <c r="AJ117" i="24"/>
  <c r="AJ119" i="24"/>
  <c r="AJ151" i="24"/>
  <c r="AJ114" i="24"/>
  <c r="AJ81" i="24"/>
  <c r="AJ294" i="24"/>
  <c r="AJ88" i="24"/>
  <c r="AJ87" i="24"/>
  <c r="AJ176" i="24"/>
  <c r="AJ82" i="24"/>
  <c r="AJ29" i="24"/>
  <c r="AJ319" i="24"/>
  <c r="AJ136" i="24"/>
  <c r="AJ260" i="24"/>
  <c r="AJ264" i="24"/>
  <c r="AJ245" i="24"/>
  <c r="AJ249" i="24"/>
  <c r="AJ268" i="24"/>
  <c r="AJ255" i="24"/>
  <c r="AJ269" i="24"/>
  <c r="AH280" i="24"/>
  <c r="AH261" i="24"/>
  <c r="AH27" i="24"/>
  <c r="AH86" i="24"/>
  <c r="AH72" i="24"/>
  <c r="AH118" i="24"/>
  <c r="AH267" i="24"/>
  <c r="AI360" i="24"/>
  <c r="AI319" i="24"/>
  <c r="AI87" i="24"/>
  <c r="AI86" i="24"/>
  <c r="AI133" i="24"/>
  <c r="AI44" i="24"/>
  <c r="AI120" i="24"/>
  <c r="AI267" i="24"/>
  <c r="AI243" i="24"/>
  <c r="AH370" i="24"/>
  <c r="AH319" i="24"/>
  <c r="AH253" i="24"/>
  <c r="AH254" i="24"/>
  <c r="AH67" i="24"/>
  <c r="AH82" i="24"/>
  <c r="AH121" i="24"/>
  <c r="AH134" i="24"/>
  <c r="AI386" i="24"/>
  <c r="AI355" i="24"/>
  <c r="AI313" i="24"/>
  <c r="AI317" i="24"/>
  <c r="AI96" i="24"/>
  <c r="AI82" i="24"/>
  <c r="AI89" i="24"/>
  <c r="AI112" i="24"/>
  <c r="AI257" i="24"/>
  <c r="AI256" i="24"/>
  <c r="AH103" i="24"/>
  <c r="AH392" i="24"/>
  <c r="AH383" i="24"/>
  <c r="AH301" i="24"/>
  <c r="AH247" i="24"/>
  <c r="AH248" i="24"/>
  <c r="AH176" i="24"/>
  <c r="AH26" i="24"/>
  <c r="AH45" i="24"/>
  <c r="AH112" i="24"/>
  <c r="AI398" i="24"/>
  <c r="AI351" i="24"/>
  <c r="AI136" i="24"/>
  <c r="AI47" i="24"/>
  <c r="AI94" i="24"/>
  <c r="AI14" i="24"/>
  <c r="AI81" i="24"/>
  <c r="AI45" i="24"/>
  <c r="AI249" i="24"/>
  <c r="AI265" i="24"/>
  <c r="AH364" i="24"/>
  <c r="AH317" i="24"/>
  <c r="AH265" i="24"/>
  <c r="AH244" i="24"/>
  <c r="AH84" i="24"/>
  <c r="AI122" i="24"/>
  <c r="AI266" i="24"/>
  <c r="AI159" i="24"/>
  <c r="AH22" i="24"/>
  <c r="AI375" i="24"/>
  <c r="AI27" i="24"/>
  <c r="AH180" i="24"/>
  <c r="AI361" i="24"/>
  <c r="AI255" i="24"/>
  <c r="AI167" i="24"/>
  <c r="AI12" i="24"/>
  <c r="AK382" i="24"/>
  <c r="AK319" i="24"/>
  <c r="AK89" i="24"/>
  <c r="AK24" i="24"/>
  <c r="AK95" i="24"/>
  <c r="AK97" i="24"/>
  <c r="AK267" i="24"/>
  <c r="AK245" i="24"/>
  <c r="AK243" i="24"/>
  <c r="AK112" i="24"/>
  <c r="AK366" i="24"/>
  <c r="AK369" i="24"/>
  <c r="AK279" i="24"/>
  <c r="AK180" i="24"/>
  <c r="AK13" i="24"/>
  <c r="AK84" i="24"/>
  <c r="AK126" i="24"/>
  <c r="AK79" i="24"/>
  <c r="AK264" i="24"/>
  <c r="AK45" i="24"/>
  <c r="AK123" i="24"/>
  <c r="AK392" i="24"/>
  <c r="AK293" i="24"/>
  <c r="AK73" i="24"/>
  <c r="AK111" i="24"/>
  <c r="AK28" i="24"/>
  <c r="AK27" i="24"/>
  <c r="AK135" i="24"/>
  <c r="AK244" i="24"/>
  <c r="AK268" i="24"/>
  <c r="AK258" i="24"/>
  <c r="AK370" i="24"/>
  <c r="AK80" i="24"/>
  <c r="AK255" i="24"/>
  <c r="AK248" i="24"/>
  <c r="AL369" i="24"/>
  <c r="AL386" i="24"/>
  <c r="AL272" i="24"/>
  <c r="AL159" i="24"/>
  <c r="AL180" i="24"/>
  <c r="AL73" i="24"/>
  <c r="AL111" i="24"/>
  <c r="AL253" i="24"/>
  <c r="AL250" i="24"/>
  <c r="AL247" i="24"/>
  <c r="AL281" i="24"/>
  <c r="AL136" i="24"/>
  <c r="AL360" i="24"/>
  <c r="AL319" i="24"/>
  <c r="AL273" i="24"/>
  <c r="AL65" i="24"/>
  <c r="AL134" i="24"/>
  <c r="AL24" i="24"/>
  <c r="AL84" i="24"/>
  <c r="AL259" i="24"/>
  <c r="AL119" i="24"/>
  <c r="AL135" i="24"/>
  <c r="AL27" i="24"/>
  <c r="AL248" i="24"/>
  <c r="AL351" i="24"/>
  <c r="AL301" i="24"/>
  <c r="AI225" i="24"/>
  <c r="AJ192" i="24"/>
  <c r="AJ370" i="24"/>
  <c r="AJ353" i="24"/>
  <c r="AJ380" i="24"/>
  <c r="AJ320" i="24"/>
  <c r="AJ157" i="24"/>
  <c r="AJ48" i="24"/>
  <c r="AJ95" i="24"/>
  <c r="AJ172" i="24"/>
  <c r="AJ21" i="24"/>
  <c r="AJ133" i="24"/>
  <c r="AJ317" i="24"/>
  <c r="AJ84" i="24"/>
  <c r="AJ89" i="24"/>
  <c r="AJ390" i="24"/>
  <c r="AJ282" i="24"/>
  <c r="AJ122" i="24"/>
  <c r="AJ44" i="24"/>
  <c r="AJ43" i="24"/>
  <c r="AJ65" i="24"/>
  <c r="AJ351" i="24"/>
  <c r="AJ180" i="24"/>
  <c r="AJ383" i="24"/>
  <c r="AJ318" i="24"/>
  <c r="AJ167" i="24"/>
  <c r="AJ134" i="24"/>
  <c r="AJ23" i="24"/>
  <c r="AJ46" i="24"/>
  <c r="AJ124" i="24"/>
  <c r="AJ363" i="24"/>
  <c r="AJ24" i="24"/>
  <c r="AJ90" i="24"/>
  <c r="AJ262" i="24"/>
  <c r="AJ266" i="24"/>
  <c r="AJ247" i="24"/>
  <c r="AJ267" i="24"/>
  <c r="AJ253" i="24"/>
  <c r="AJ257" i="24"/>
  <c r="AJ259" i="24"/>
  <c r="AH380" i="24"/>
  <c r="AH353" i="24"/>
  <c r="AH273" i="24"/>
  <c r="AH274" i="24"/>
  <c r="AH259" i="24"/>
  <c r="AH91" i="24"/>
  <c r="AH132" i="24"/>
  <c r="AH167" i="24"/>
  <c r="AH73" i="24"/>
  <c r="AH25" i="24"/>
  <c r="AI363" i="24"/>
  <c r="AI370" i="24"/>
  <c r="AI301" i="24"/>
  <c r="AI126" i="24"/>
  <c r="AI23" i="24"/>
  <c r="AI22" i="24"/>
  <c r="AI179" i="24"/>
  <c r="AI93" i="24"/>
  <c r="AI258" i="24"/>
  <c r="AH367" i="24"/>
  <c r="AH351" i="24"/>
  <c r="AH255" i="24"/>
  <c r="AH120" i="24"/>
  <c r="AH96" i="24"/>
  <c r="AH14" i="24"/>
  <c r="AH21" i="24"/>
  <c r="AH268" i="24"/>
  <c r="AI272" i="24"/>
  <c r="AI176" i="24"/>
  <c r="AI124" i="24"/>
  <c r="AI73" i="24"/>
  <c r="AI244" i="24"/>
  <c r="AI260" i="24"/>
  <c r="AH245" i="24"/>
  <c r="AH164" i="24"/>
  <c r="AH320" i="24"/>
  <c r="AH250" i="24"/>
  <c r="AH116" i="24"/>
  <c r="AH78" i="24"/>
  <c r="AH129" i="24"/>
  <c r="AH97" i="24"/>
  <c r="AH24" i="24"/>
  <c r="AI354" i="24"/>
  <c r="AI274" i="24"/>
  <c r="AI95" i="24"/>
  <c r="AI164" i="24"/>
  <c r="AI42" i="24"/>
  <c r="AI80" i="24"/>
  <c r="AI29" i="24"/>
  <c r="AI100" i="24"/>
  <c r="AI254" i="24"/>
  <c r="AH354" i="24"/>
  <c r="AH390" i="24"/>
  <c r="AH294" i="24"/>
  <c r="AH262" i="24"/>
  <c r="AH264" i="24"/>
  <c r="AH47" i="24"/>
  <c r="AH20" i="24"/>
  <c r="AI132" i="24"/>
  <c r="AI28" i="24"/>
  <c r="AI393" i="24"/>
  <c r="AI246" i="24"/>
  <c r="AH179" i="24"/>
  <c r="AI289" i="24"/>
  <c r="AI134" i="24"/>
  <c r="AI259" i="24"/>
  <c r="AH89" i="24"/>
  <c r="AI91" i="24"/>
  <c r="AI367" i="24"/>
  <c r="AI21" i="24"/>
  <c r="AK375" i="24"/>
  <c r="AK390" i="24"/>
  <c r="AK320" i="24"/>
  <c r="AK301" i="24"/>
  <c r="AK120" i="24"/>
  <c r="AK132" i="24"/>
  <c r="AK118" i="24"/>
  <c r="AK86" i="24"/>
  <c r="AK253" i="24"/>
  <c r="AK246" i="24"/>
  <c r="AK14" i="24"/>
  <c r="AK172" i="24"/>
  <c r="AK83" i="24"/>
  <c r="AK385" i="24"/>
  <c r="AK280" i="24"/>
  <c r="AK294" i="24"/>
  <c r="AK121" i="24"/>
  <c r="AK116" i="24"/>
  <c r="AK164" i="24"/>
  <c r="AK43" i="24"/>
  <c r="AK94" i="24"/>
  <c r="AK393" i="24"/>
  <c r="AK274" i="24"/>
  <c r="AL225" i="24"/>
  <c r="AJ361" i="24"/>
  <c r="AJ274" i="24"/>
  <c r="AJ15" i="24"/>
  <c r="AJ354" i="24"/>
  <c r="AJ289" i="24"/>
  <c r="AJ120" i="24"/>
  <c r="AJ67" i="24"/>
  <c r="AJ103" i="24"/>
  <c r="AJ265" i="24"/>
  <c r="AJ256" i="24"/>
  <c r="AH124" i="24"/>
  <c r="AH80" i="24"/>
  <c r="AI103" i="24"/>
  <c r="AI252" i="24"/>
  <c r="AH281" i="24"/>
  <c r="AH23" i="24"/>
  <c r="AI353" i="24"/>
  <c r="AI83" i="24"/>
  <c r="AI253" i="24"/>
  <c r="AH13" i="24"/>
  <c r="AH252" i="24"/>
  <c r="AI15" i="24"/>
  <c r="AI172" i="24"/>
  <c r="AH95" i="24"/>
  <c r="AI25" i="24"/>
  <c r="AI318" i="24"/>
  <c r="AH111" i="24"/>
  <c r="AJ12" i="24"/>
  <c r="AK25" i="24"/>
  <c r="AK263" i="24"/>
  <c r="AK380" i="24"/>
  <c r="AK133" i="24"/>
  <c r="AK176" i="24"/>
  <c r="AK363" i="24"/>
  <c r="AK157" i="24"/>
  <c r="AK355" i="24"/>
  <c r="AK21" i="24"/>
  <c r="AK72" i="24"/>
  <c r="AK115" i="24"/>
  <c r="AK15" i="24"/>
  <c r="AK266" i="24"/>
  <c r="AK254" i="24"/>
  <c r="AK261" i="24"/>
  <c r="AK265" i="24"/>
  <c r="AL353" i="24"/>
  <c r="AL313" i="24"/>
  <c r="AL151" i="24"/>
  <c r="AL179" i="24"/>
  <c r="AL100" i="24"/>
  <c r="AL268" i="24"/>
  <c r="AL266" i="24"/>
  <c r="AL354" i="24"/>
  <c r="AL46" i="24"/>
  <c r="AL366" i="24"/>
  <c r="AL317" i="24"/>
  <c r="AL86" i="24"/>
  <c r="AL87" i="24"/>
  <c r="AL121" i="24"/>
  <c r="AL28" i="24"/>
  <c r="AL296" i="24"/>
  <c r="AL13" i="24"/>
  <c r="AL72" i="24"/>
  <c r="AL12" i="24"/>
  <c r="AL363" i="24"/>
  <c r="AL282" i="24"/>
  <c r="AL78" i="24"/>
  <c r="AL115" i="24"/>
  <c r="AL97" i="24"/>
  <c r="AL112" i="24"/>
  <c r="AL43" i="24"/>
  <c r="AL249" i="24"/>
  <c r="AL239" i="24"/>
  <c r="AH239" i="24"/>
  <c r="AH79" i="24"/>
  <c r="AI269" i="24"/>
  <c r="AH117" i="24"/>
  <c r="AK87" i="24"/>
  <c r="AK361" i="24"/>
  <c r="AK124" i="24"/>
  <c r="AK259" i="24"/>
  <c r="AK269" i="24"/>
  <c r="AL90" i="24"/>
  <c r="AL44" i="24"/>
  <c r="AL91" i="24"/>
  <c r="AL20" i="24"/>
  <c r="AL264" i="24"/>
  <c r="AL133" i="24"/>
  <c r="AL114" i="24"/>
  <c r="AL254" i="24"/>
  <c r="AI192" i="24"/>
  <c r="AJ239" i="24"/>
  <c r="AJ78" i="24"/>
  <c r="AJ135" i="24"/>
  <c r="AJ179" i="24"/>
  <c r="AJ132" i="24"/>
  <c r="AJ366" i="24"/>
  <c r="AJ94" i="24"/>
  <c r="AJ86" i="24"/>
  <c r="AJ246" i="24"/>
  <c r="AJ243" i="24"/>
  <c r="AH296" i="24"/>
  <c r="AH159" i="24"/>
  <c r="AI392" i="24"/>
  <c r="AI177" i="24"/>
  <c r="AI48" i="24"/>
  <c r="AH256" i="24"/>
  <c r="AH46" i="24"/>
  <c r="AI294" i="24"/>
  <c r="AI46" i="24"/>
  <c r="AH386" i="24"/>
  <c r="AH360" i="24"/>
  <c r="AH126" i="24"/>
  <c r="AH48" i="24"/>
  <c r="AI296" i="24"/>
  <c r="AI78" i="24"/>
  <c r="AI251" i="24"/>
  <c r="AH313" i="24"/>
  <c r="AH88" i="24"/>
  <c r="AH85" i="24"/>
  <c r="AI90" i="24"/>
  <c r="AI281" i="24"/>
  <c r="AK386" i="24"/>
  <c r="AK282" i="24"/>
  <c r="AK22" i="24"/>
  <c r="AK177" i="24"/>
  <c r="AK20" i="24"/>
  <c r="AK23" i="24"/>
  <c r="AK100" i="24"/>
  <c r="AK353" i="24"/>
  <c r="AK289" i="24"/>
  <c r="AK239" i="24"/>
  <c r="AK179" i="24"/>
  <c r="AK44" i="24"/>
  <c r="AK119" i="24"/>
  <c r="AK252" i="24"/>
  <c r="AK249" i="24"/>
  <c r="AK247" i="24"/>
  <c r="AK117" i="24"/>
  <c r="AK12" i="24"/>
  <c r="AK67" i="24"/>
  <c r="AL375" i="24"/>
  <c r="AL294" i="24"/>
  <c r="AL124" i="24"/>
  <c r="AL129" i="24"/>
  <c r="AL95" i="24"/>
  <c r="AL257" i="24"/>
  <c r="AL260" i="24"/>
  <c r="AL398" i="24"/>
  <c r="AL79" i="24"/>
  <c r="AL361" i="24"/>
  <c r="AL279" i="24"/>
  <c r="AL172" i="24"/>
  <c r="AL103" i="24"/>
  <c r="AL157" i="24"/>
  <c r="AL367" i="24"/>
  <c r="AL116" i="24"/>
  <c r="AL177" i="24"/>
  <c r="AL385" i="24"/>
  <c r="AL164" i="24"/>
  <c r="AL42" i="24"/>
  <c r="AL81" i="24"/>
  <c r="AL67" i="24"/>
  <c r="AL47" i="24"/>
  <c r="AL23" i="24"/>
  <c r="AL256" i="24"/>
  <c r="AL263" i="24"/>
  <c r="AL390" i="24"/>
  <c r="AL176" i="24"/>
  <c r="AL255" i="24"/>
  <c r="AJ375" i="24"/>
  <c r="AJ80" i="24"/>
  <c r="AJ42" i="24"/>
  <c r="AJ72" i="24"/>
  <c r="AJ83" i="24"/>
  <c r="AJ272" i="24"/>
  <c r="AJ115" i="24"/>
  <c r="AJ250" i="24"/>
  <c r="AH375" i="24"/>
  <c r="AI369" i="24"/>
  <c r="AI67" i="24"/>
  <c r="AI72" i="24"/>
  <c r="AH385" i="24"/>
  <c r="AH114" i="24"/>
  <c r="AI382" i="24"/>
  <c r="AI279" i="24"/>
  <c r="AI129" i="24"/>
  <c r="AH94" i="24"/>
  <c r="AI364" i="24"/>
  <c r="AI116" i="24"/>
  <c r="AI111" i="24"/>
  <c r="AK296" i="24"/>
  <c r="AK313" i="24"/>
  <c r="AK82" i="24"/>
  <c r="AK134" i="24"/>
  <c r="AK46" i="24"/>
  <c r="AK256" i="24"/>
  <c r="AK29" i="24"/>
  <c r="AL383" i="24"/>
  <c r="AL93" i="24"/>
  <c r="AL262" i="24"/>
  <c r="AL274" i="24"/>
  <c r="AL123" i="24"/>
  <c r="AL380" i="24"/>
  <c r="AL88" i="24"/>
  <c r="AL355" i="24"/>
  <c r="AL26" i="24"/>
  <c r="AL118" i="24"/>
  <c r="AL261" i="24"/>
  <c r="AL82" i="24"/>
  <c r="AJ121" i="24"/>
  <c r="AJ116" i="24"/>
  <c r="AJ385" i="24"/>
  <c r="AJ91" i="24"/>
  <c r="AJ26" i="24"/>
  <c r="AJ25" i="24"/>
  <c r="AJ382" i="24"/>
  <c r="AJ261" i="24"/>
  <c r="AJ252" i="24"/>
  <c r="AH122" i="24"/>
  <c r="AI282" i="24"/>
  <c r="AI65" i="24"/>
  <c r="AH133" i="24"/>
  <c r="AH81" i="24"/>
  <c r="AI20" i="24"/>
  <c r="AH363" i="24"/>
  <c r="AH92" i="24"/>
  <c r="AI119" i="24"/>
  <c r="AI85" i="24"/>
  <c r="AH382" i="24"/>
  <c r="AH246" i="24"/>
  <c r="AH172" i="24"/>
  <c r="AI268" i="24"/>
  <c r="AI121" i="24"/>
  <c r="AK114" i="24"/>
  <c r="AK48" i="24"/>
  <c r="AK151" i="24"/>
  <c r="AK91" i="24"/>
  <c r="AK354" i="24"/>
  <c r="AK273" i="24"/>
  <c r="AK383" i="24"/>
  <c r="AK281" i="24"/>
  <c r="AK93" i="24"/>
  <c r="AK92" i="24"/>
  <c r="AK136" i="24"/>
  <c r="AK262" i="24"/>
  <c r="AK65" i="24"/>
  <c r="AK360" i="24"/>
  <c r="AK159" i="24"/>
  <c r="AK47" i="24"/>
  <c r="AK251" i="24"/>
  <c r="AL392" i="24"/>
  <c r="AL22" i="24"/>
  <c r="AL21" i="24"/>
  <c r="AL167" i="24"/>
  <c r="AL96" i="24"/>
  <c r="AL246" i="24"/>
  <c r="AL269" i="24"/>
  <c r="AL382" i="24"/>
  <c r="AL280" i="24"/>
  <c r="AL120" i="24"/>
  <c r="AL89" i="24"/>
  <c r="AL92" i="24"/>
  <c r="AL83" i="24"/>
  <c r="AL364" i="24"/>
  <c r="AL85" i="24"/>
  <c r="AL122" i="24"/>
  <c r="AL244" i="24"/>
  <c r="AL393" i="24"/>
  <c r="AL289" i="24"/>
  <c r="AL94" i="24"/>
  <c r="AL132" i="24"/>
  <c r="AL29" i="24"/>
  <c r="AL80" i="24"/>
  <c r="AL126" i="24"/>
  <c r="AL251" i="24"/>
  <c r="AL245" i="24"/>
  <c r="AL265" i="24"/>
  <c r="AL320" i="24"/>
  <c r="AL117" i="24"/>
  <c r="AL252" i="24"/>
  <c r="AL267" i="24"/>
  <c r="AL15" i="24"/>
  <c r="AH65" i="24"/>
  <c r="AH293" i="24"/>
  <c r="AH279" i="24"/>
  <c r="AK167" i="24"/>
  <c r="AK90" i="24"/>
  <c r="AK318" i="24"/>
  <c r="AK122" i="24"/>
  <c r="AK78" i="24"/>
  <c r="AL318" i="24"/>
  <c r="AL25" i="24"/>
  <c r="AL258" i="24"/>
  <c r="AL370" i="24"/>
  <c r="AL48" i="24"/>
  <c r="AL14" i="24"/>
  <c r="AL293" i="24"/>
  <c r="AL45" i="24"/>
  <c r="AL243" i="24"/>
  <c r="AJ490" i="24"/>
  <c r="AJ429" i="24"/>
  <c r="AJ406" i="24"/>
  <c r="AJ326" i="24"/>
  <c r="AJ442" i="24"/>
  <c r="AJ452" i="24"/>
  <c r="AJ215" i="24"/>
  <c r="AJ387" i="24"/>
  <c r="AJ428" i="24"/>
  <c r="AJ451" i="24"/>
  <c r="AJ416" i="24"/>
  <c r="AJ415" i="24"/>
  <c r="AJ337" i="24"/>
  <c r="AJ284" i="24"/>
  <c r="AJ206" i="24"/>
  <c r="AJ188" i="24"/>
  <c r="AJ185" i="24"/>
  <c r="AJ184" i="24"/>
  <c r="AJ141" i="24"/>
  <c r="AJ143" i="24"/>
  <c r="AJ230" i="24"/>
  <c r="AH406" i="24"/>
  <c r="AH326" i="24"/>
  <c r="AH442" i="24"/>
  <c r="AH206" i="24"/>
  <c r="AI451" i="24"/>
  <c r="AI337" i="24"/>
  <c r="AI284" i="24"/>
  <c r="AI230" i="24"/>
  <c r="AI215" i="24"/>
  <c r="AI184" i="24"/>
  <c r="AI442" i="24"/>
  <c r="AH387" i="24"/>
  <c r="AH428" i="24"/>
  <c r="AH429" i="24"/>
  <c r="AH230" i="24"/>
  <c r="AH184" i="24"/>
  <c r="AH141" i="24"/>
  <c r="AI452" i="24"/>
  <c r="AI415" i="24"/>
  <c r="AI206" i="24"/>
  <c r="AH451" i="24"/>
  <c r="AH337" i="24"/>
  <c r="AH215" i="24"/>
  <c r="AH185" i="24"/>
  <c r="AH188" i="24"/>
  <c r="AI387" i="24"/>
  <c r="AI490" i="24"/>
  <c r="AI406" i="24"/>
  <c r="AI141" i="24"/>
  <c r="AI326" i="24"/>
  <c r="AH490" i="24"/>
  <c r="AH452" i="24"/>
  <c r="AH415" i="24"/>
  <c r="AH416" i="24"/>
  <c r="AH284" i="24"/>
  <c r="AI416" i="24"/>
  <c r="AI429" i="24"/>
  <c r="AI188" i="24"/>
  <c r="AI428" i="24"/>
  <c r="AI185" i="24"/>
  <c r="AK490" i="24"/>
  <c r="AK416" i="24"/>
  <c r="AK284" i="24"/>
  <c r="AK215" i="24"/>
  <c r="AK230" i="24"/>
  <c r="AK188" i="24"/>
  <c r="AK185" i="24"/>
  <c r="AK206" i="24"/>
  <c r="AK337" i="24"/>
  <c r="AK451" i="24"/>
  <c r="AK429" i="24"/>
  <c r="AK326" i="24"/>
  <c r="AK406" i="24"/>
  <c r="AK141" i="24"/>
  <c r="AK387" i="24"/>
  <c r="AK452" i="24"/>
  <c r="AK428" i="24"/>
  <c r="AK415" i="24"/>
  <c r="AK184" i="24"/>
  <c r="AK442" i="24"/>
  <c r="AL416" i="24"/>
  <c r="AL284" i="24"/>
  <c r="AL206" i="24"/>
  <c r="AL452" i="24"/>
  <c r="AL428" i="24"/>
  <c r="AL406" i="24"/>
  <c r="AL337" i="24"/>
  <c r="AL184" i="24"/>
  <c r="AL141" i="24"/>
  <c r="AL490" i="24"/>
  <c r="AL387" i="24"/>
  <c r="AL451" i="24"/>
  <c r="AL429" i="24"/>
  <c r="AL415" i="24"/>
  <c r="AL230" i="24"/>
  <c r="AL215" i="24"/>
  <c r="AL188" i="24"/>
  <c r="AL185" i="24"/>
  <c r="AL442" i="24"/>
  <c r="AL326" i="24"/>
  <c r="AH481" i="24"/>
  <c r="AH12" i="24"/>
  <c r="AH470" i="24"/>
  <c r="AH331" i="24"/>
  <c r="AM331" i="24" s="1"/>
  <c r="AH104" i="24"/>
  <c r="AH471" i="24"/>
  <c r="AH225" i="24"/>
  <c r="AH192" i="24"/>
  <c r="AH330" i="24"/>
  <c r="AM330" i="24" s="1"/>
  <c r="AK481" i="24" l="1"/>
  <c r="AJ481" i="24"/>
  <c r="AI481" i="24"/>
  <c r="AL481" i="24"/>
  <c r="AK474" i="24"/>
  <c r="AJ474" i="24"/>
  <c r="AL474" i="24"/>
  <c r="AI474" i="24"/>
  <c r="AK104" i="24"/>
  <c r="AI104" i="24"/>
  <c r="AL104" i="24"/>
  <c r="AJ104" i="24"/>
  <c r="AI101" i="24"/>
  <c r="AJ101" i="24"/>
  <c r="AK101" i="24"/>
  <c r="AL101" i="24"/>
  <c r="AL479" i="24"/>
  <c r="AJ479" i="24"/>
  <c r="AI479" i="24"/>
  <c r="AK479" i="24"/>
  <c r="AL478" i="24"/>
  <c r="AJ478" i="24"/>
  <c r="AK478" i="24"/>
  <c r="AI478" i="24"/>
  <c r="AK330" i="24"/>
  <c r="AP330" i="24" s="1"/>
  <c r="AJ330" i="24"/>
  <c r="AO330" i="24" s="1"/>
  <c r="AL306" i="24"/>
  <c r="AJ306" i="24"/>
  <c r="AK306" i="24"/>
  <c r="AI306" i="24"/>
  <c r="AK130" i="24"/>
  <c r="AL130" i="24"/>
  <c r="AI130" i="24"/>
  <c r="AJ130" i="24"/>
  <c r="AI349" i="24"/>
  <c r="AL349" i="24"/>
  <c r="AJ349" i="24"/>
  <c r="AK349" i="24"/>
  <c r="AK464" i="24"/>
  <c r="AI464" i="24"/>
  <c r="AH3" i="24" s="1"/>
  <c r="AL464" i="24"/>
  <c r="AJ464" i="24"/>
  <c r="AK309" i="24"/>
  <c r="AL309" i="24"/>
  <c r="AI309" i="24"/>
  <c r="AJ309" i="24"/>
  <c r="AJ331" i="24"/>
  <c r="AO331" i="24" s="1"/>
  <c r="AK331" i="24"/>
  <c r="AP331" i="24" s="1"/>
  <c r="AJ465" i="24"/>
  <c r="AI465" i="24"/>
  <c r="AK465" i="24"/>
  <c r="AL465" i="24"/>
  <c r="AI347" i="24"/>
  <c r="AL347" i="24"/>
  <c r="AJ347" i="24"/>
  <c r="AK347" i="24"/>
  <c r="AI475" i="24"/>
  <c r="AL475" i="24"/>
  <c r="AJ475" i="24"/>
  <c r="AK475" i="24"/>
  <c r="AJ305" i="24"/>
  <c r="AI305" i="24"/>
  <c r="AK305" i="24"/>
  <c r="AL305" i="24"/>
  <c r="AI471" i="24"/>
  <c r="AL471" i="24"/>
  <c r="AJ471" i="24"/>
  <c r="AK471" i="24"/>
  <c r="AL470" i="24"/>
  <c r="AJ470" i="24"/>
  <c r="AI470" i="24"/>
  <c r="AK470" i="24"/>
  <c r="AJ467" i="24"/>
  <c r="AL467" i="24"/>
  <c r="AI467" i="24"/>
  <c r="AK467" i="24"/>
  <c r="AJ3" i="24" l="1"/>
  <c r="AI3" i="24"/>
  <c r="AK3" i="24"/>
  <c r="R16" i="22" l="1"/>
  <c r="F20" i="22"/>
  <c r="F19" i="22"/>
  <c r="F18" i="22"/>
  <c r="F21" i="22"/>
  <c r="F23" i="22"/>
  <c r="F22" i="22"/>
  <c r="R20" i="22" l="1"/>
  <c r="R19" i="22"/>
  <c r="R18" i="22"/>
  <c r="R21" i="22"/>
  <c r="R23" i="22"/>
  <c r="R22" i="22"/>
  <c r="Q16" i="22" l="1"/>
  <c r="E20" i="22"/>
  <c r="E19" i="22"/>
  <c r="E18" i="22"/>
  <c r="E21" i="22"/>
  <c r="E22" i="22"/>
  <c r="E23" i="22"/>
  <c r="G18" i="22" l="1"/>
  <c r="H18" i="22" s="1"/>
  <c r="I18" i="22"/>
  <c r="K18" i="22" s="1"/>
  <c r="C6" i="22" s="1"/>
  <c r="I23" i="22"/>
  <c r="K23" i="22" s="1"/>
  <c r="C11" i="22" s="1"/>
  <c r="G23" i="22"/>
  <c r="H23" i="22" s="1"/>
  <c r="G22" i="22"/>
  <c r="H22" i="22" s="1"/>
  <c r="I22" i="22"/>
  <c r="K22" i="22" s="1"/>
  <c r="C10" i="22" s="1"/>
  <c r="I20" i="22"/>
  <c r="K20" i="22" s="1"/>
  <c r="C8" i="22" s="1"/>
  <c r="G20" i="22"/>
  <c r="H20" i="22" s="1"/>
  <c r="G19" i="22"/>
  <c r="H19" i="22" s="1"/>
  <c r="I19" i="22"/>
  <c r="K19" i="22" s="1"/>
  <c r="C7" i="22" s="1"/>
  <c r="I21" i="22"/>
  <c r="K21" i="22" s="1"/>
  <c r="C9" i="22" s="1"/>
  <c r="G21" i="22"/>
  <c r="H21" i="22" s="1"/>
  <c r="Q20" i="22"/>
  <c r="Q19" i="22"/>
  <c r="Q18" i="22"/>
  <c r="Q23" i="22"/>
  <c r="Q21" i="22"/>
  <c r="Q22" i="22"/>
  <c r="X289" i="24"/>
  <c r="Y289" i="24" l="1"/>
  <c r="AL3" i="24"/>
  <c r="J23" i="22"/>
  <c r="L23" i="22"/>
  <c r="J21" i="22"/>
  <c r="L21" i="22"/>
  <c r="O30" i="22"/>
  <c r="T20" i="22"/>
  <c r="S20" i="22"/>
  <c r="U20" i="22" s="1"/>
  <c r="J22" i="22"/>
  <c r="L22" i="22"/>
  <c r="J18" i="22"/>
  <c r="L18" i="22"/>
  <c r="S18" i="22"/>
  <c r="U18" i="22" s="1"/>
  <c r="T18" i="22"/>
  <c r="J20" i="22"/>
  <c r="L20" i="22"/>
  <c r="O31" i="22"/>
  <c r="T21" i="22"/>
  <c r="S21" i="22"/>
  <c r="U21" i="22" s="1"/>
  <c r="O33" i="22"/>
  <c r="T23" i="22"/>
  <c r="S23" i="22"/>
  <c r="U23" i="22" s="1"/>
  <c r="S22" i="22"/>
  <c r="U22" i="22" s="1"/>
  <c r="T22" i="22"/>
  <c r="O29" i="22"/>
  <c r="P29" i="22" s="1"/>
  <c r="Q29" i="22" s="1"/>
  <c r="R29" i="22" s="1"/>
  <c r="T19" i="22"/>
  <c r="S19" i="22"/>
  <c r="U19" i="22" s="1"/>
  <c r="J19" i="22"/>
  <c r="L19" i="22"/>
  <c r="AM191" i="24"/>
  <c r="AM190" i="24"/>
  <c r="AM309" i="24"/>
  <c r="AM189" i="24"/>
  <c r="AM289" i="24"/>
  <c r="P33" i="22" l="1"/>
  <c r="Q33" i="22" s="1"/>
  <c r="R33" i="22" s="1"/>
  <c r="H6" i="22"/>
  <c r="S29" i="22"/>
  <c r="P30" i="22"/>
  <c r="Q30" i="22" s="1"/>
  <c r="R30" i="22" s="1"/>
  <c r="P31" i="22"/>
  <c r="Q31" i="22" s="1"/>
  <c r="R31" i="22" s="1"/>
  <c r="Z289" i="24"/>
  <c r="V20" i="22"/>
  <c r="W20" i="22"/>
  <c r="G8" i="22" s="1"/>
  <c r="X20" i="22"/>
  <c r="X23" i="22"/>
  <c r="V23" i="22"/>
  <c r="W23" i="22"/>
  <c r="G11" i="22" s="1"/>
  <c r="V19" i="22"/>
  <c r="W19" i="22"/>
  <c r="G7" i="22" s="1"/>
  <c r="X19" i="22"/>
  <c r="V22" i="22"/>
  <c r="W22" i="22"/>
  <c r="G10" i="22" s="1"/>
  <c r="X22" i="22"/>
  <c r="W18" i="22"/>
  <c r="G6" i="22" s="1"/>
  <c r="V18" i="22"/>
  <c r="X18" i="22"/>
  <c r="V21" i="22"/>
  <c r="X21" i="22"/>
  <c r="W21" i="22"/>
  <c r="G9" i="22" s="1"/>
  <c r="AN309" i="24"/>
  <c r="AN190" i="24"/>
  <c r="AN289" i="24"/>
  <c r="AN189" i="24"/>
  <c r="AN191" i="24"/>
  <c r="S31" i="22" l="1"/>
  <c r="H8" i="22"/>
  <c r="S30" i="22"/>
  <c r="H7" i="22"/>
  <c r="S33" i="22"/>
  <c r="H10" i="22"/>
  <c r="AA289" i="24"/>
  <c r="AO191" i="24"/>
  <c r="AO289" i="24"/>
  <c r="AO309" i="24"/>
  <c r="AO190" i="24"/>
  <c r="AO189" i="24"/>
  <c r="AQ191" i="24" l="1"/>
  <c r="AP191" i="24"/>
  <c r="AQ190" i="24"/>
  <c r="AP190" i="24"/>
  <c r="AQ289" i="24"/>
  <c r="AP289" i="24"/>
  <c r="AQ189" i="24"/>
  <c r="AP189" i="24"/>
  <c r="AQ309" i="24"/>
  <c r="AP309" i="24"/>
  <c r="B53" i="22" l="1"/>
  <c r="D53" i="22" l="1"/>
  <c r="C53" i="22" l="1"/>
  <c r="F53" i="22" l="1"/>
  <c r="E53" i="22" l="1"/>
  <c r="G53" i="22" s="1"/>
  <c r="F46" i="22" l="1"/>
  <c r="F43" i="22"/>
  <c r="F45" i="22"/>
  <c r="F44" i="22"/>
  <c r="F42" i="22"/>
  <c r="R39" i="22"/>
  <c r="F41" i="22"/>
  <c r="R41" i="22" l="1"/>
  <c r="S41" i="22" s="1"/>
  <c r="T41" i="22" s="1"/>
  <c r="G41" i="22"/>
  <c r="H41" i="22" s="1"/>
  <c r="R44" i="22"/>
  <c r="S44" i="22" s="1"/>
  <c r="T44" i="22" s="1"/>
  <c r="G44" i="22"/>
  <c r="H44" i="22" s="1"/>
  <c r="R45" i="22"/>
  <c r="S45" i="22" s="1"/>
  <c r="T45" i="22" s="1"/>
  <c r="G45" i="22"/>
  <c r="H45" i="22" s="1"/>
  <c r="R43" i="22"/>
  <c r="S43" i="22" s="1"/>
  <c r="T43" i="22" s="1"/>
  <c r="G43" i="22"/>
  <c r="H43" i="22" s="1"/>
  <c r="R42" i="22"/>
  <c r="S42" i="22" s="1"/>
  <c r="T42" i="22" s="1"/>
  <c r="G42" i="22"/>
  <c r="H42" i="22" s="1"/>
  <c r="R46" i="22"/>
  <c r="S46" i="22" s="1"/>
  <c r="T46" i="22" s="1"/>
  <c r="G46" i="22"/>
  <c r="H46" i="22" s="1"/>
  <c r="I9" i="22" l="1"/>
  <c r="Z7" i="24"/>
  <c r="W107" i="24" s="1"/>
  <c r="E11" i="22"/>
  <c r="AB6" i="24"/>
  <c r="E8" i="22"/>
  <c r="Y6" i="24"/>
  <c r="Z6" i="24"/>
  <c r="E9" i="22"/>
  <c r="I8" i="22"/>
  <c r="Y7" i="24"/>
  <c r="X6" i="24"/>
  <c r="E7" i="22"/>
  <c r="AA6" i="24"/>
  <c r="E10" i="22"/>
  <c r="W6" i="24"/>
  <c r="E6" i="22"/>
  <c r="I11" i="22"/>
  <c r="AB7" i="24"/>
  <c r="W388" i="24" s="1"/>
  <c r="I7" i="22"/>
  <c r="X7" i="24"/>
  <c r="I10" i="22"/>
  <c r="AA7" i="24"/>
  <c r="W7" i="24"/>
  <c r="I6" i="22"/>
  <c r="W284" i="24" l="1"/>
  <c r="W387" i="24"/>
  <c r="W206" i="24"/>
  <c r="W490" i="24"/>
  <c r="W188" i="24"/>
  <c r="W416" i="24"/>
  <c r="W185" i="24"/>
  <c r="W429" i="24"/>
  <c r="W452" i="24"/>
  <c r="W326" i="24"/>
  <c r="W442" i="24"/>
  <c r="W406" i="24"/>
  <c r="W184" i="24"/>
  <c r="W337" i="24"/>
  <c r="W215" i="24"/>
  <c r="W141" i="24"/>
  <c r="W230" i="24"/>
  <c r="W440" i="24"/>
  <c r="W66" i="24"/>
  <c r="X66" i="24" s="1"/>
  <c r="Y66" i="24" s="1"/>
  <c r="Z66" i="24" s="1"/>
  <c r="AA66" i="24" s="1"/>
  <c r="W324" i="24"/>
  <c r="W213" i="24"/>
  <c r="W404" i="24"/>
  <c r="W353" i="24"/>
  <c r="W112" i="24"/>
  <c r="W383" i="24"/>
  <c r="W393" i="24"/>
  <c r="W364" i="24"/>
  <c r="W386" i="24"/>
  <c r="W351" i="24"/>
  <c r="W49" i="24"/>
  <c r="W481" i="24"/>
  <c r="W390" i="24"/>
  <c r="W360" i="24"/>
  <c r="W229" i="24"/>
  <c r="W294" i="24"/>
  <c r="W427" i="24"/>
  <c r="W450" i="24"/>
  <c r="W385" i="24"/>
  <c r="W470" i="24"/>
  <c r="W367" i="24"/>
  <c r="W79" i="24"/>
  <c r="W355" i="24"/>
  <c r="W380" i="24"/>
  <c r="W392" i="24"/>
  <c r="W139" i="24"/>
  <c r="W50" i="24"/>
  <c r="W414" i="24"/>
  <c r="W382" i="24"/>
  <c r="W369" i="24"/>
  <c r="W204" i="24"/>
  <c r="W488" i="24"/>
  <c r="W24" i="24"/>
  <c r="W363" i="24"/>
  <c r="W375" i="24"/>
  <c r="W398" i="24"/>
  <c r="W471" i="24"/>
  <c r="W130" i="24"/>
  <c r="W361" i="24"/>
  <c r="W51" i="24"/>
  <c r="W283" i="24"/>
  <c r="W366" i="24"/>
  <c r="W180" i="24"/>
  <c r="W370" i="24"/>
  <c r="W177" i="24"/>
  <c r="W136" i="24"/>
  <c r="W133" i="24"/>
  <c r="W101" i="24"/>
  <c r="W85" i="24"/>
  <c r="W91" i="24"/>
  <c r="W73" i="24"/>
  <c r="W319" i="24"/>
  <c r="W293" i="24"/>
  <c r="W126" i="24"/>
  <c r="W92" i="24"/>
  <c r="W301" i="24"/>
  <c r="W90" i="24"/>
  <c r="W256" i="24"/>
  <c r="W281" i="24"/>
  <c r="W269" i="24"/>
  <c r="W248" i="24"/>
  <c r="W129" i="24"/>
  <c r="W320" i="24"/>
  <c r="W179" i="24"/>
  <c r="W272" i="24"/>
  <c r="W151" i="24"/>
  <c r="W246" i="24"/>
  <c r="W45" i="24"/>
  <c r="W43" i="24"/>
  <c r="W28" i="24"/>
  <c r="W25" i="24"/>
  <c r="W104" i="24"/>
  <c r="W98" i="24"/>
  <c r="W96" i="24"/>
  <c r="W83" i="24"/>
  <c r="W317" i="24"/>
  <c r="W261" i="24"/>
  <c r="W97" i="24"/>
  <c r="W239" i="24"/>
  <c r="W279" i="24"/>
  <c r="W176" i="24"/>
  <c r="W265" i="24"/>
  <c r="W267" i="24"/>
  <c r="W86" i="24"/>
  <c r="W245" i="24"/>
  <c r="W247" i="24"/>
  <c r="W78" i="24"/>
  <c r="W82" i="24"/>
  <c r="W72" i="24"/>
  <c r="W44" i="24"/>
  <c r="W48" i="24"/>
  <c r="W26" i="24"/>
  <c r="W14" i="24"/>
  <c r="W89" i="24"/>
  <c r="W81" i="24"/>
  <c r="W95" i="24"/>
  <c r="W111" i="24"/>
  <c r="W274" i="24"/>
  <c r="W80" i="24"/>
  <c r="W251" i="24"/>
  <c r="W243" i="24"/>
  <c r="W259" i="24"/>
  <c r="W249" i="24"/>
  <c r="W264" i="24"/>
  <c r="W257" i="24"/>
  <c r="W88" i="24"/>
  <c r="W244" i="24"/>
  <c r="W262" i="24"/>
  <c r="W268" i="24"/>
  <c r="W253" i="24"/>
  <c r="W103" i="24"/>
  <c r="W313" i="24"/>
  <c r="W157" i="24"/>
  <c r="W135" i="24"/>
  <c r="W65" i="24"/>
  <c r="W47" i="24"/>
  <c r="W13" i="24"/>
  <c r="W22" i="24"/>
  <c r="W15" i="24"/>
  <c r="W27" i="24"/>
  <c r="W29" i="24"/>
  <c r="W87" i="24"/>
  <c r="W250" i="24"/>
  <c r="W100" i="24"/>
  <c r="W252" i="24"/>
  <c r="W260" i="24"/>
  <c r="W42" i="24"/>
  <c r="W23" i="24"/>
  <c r="W258" i="24"/>
  <c r="W172" i="24"/>
  <c r="W67" i="24"/>
  <c r="W255" i="24"/>
  <c r="W254" i="24"/>
  <c r="W84" i="24"/>
  <c r="W266" i="24"/>
  <c r="W94" i="24"/>
  <c r="W20" i="24"/>
  <c r="W12" i="24"/>
  <c r="W273" i="24"/>
  <c r="W93" i="24"/>
  <c r="W132" i="24"/>
  <c r="W282" i="24"/>
  <c r="W46" i="24"/>
  <c r="W21" i="24"/>
  <c r="W263" i="24"/>
  <c r="W318" i="24"/>
  <c r="W280" i="24"/>
  <c r="W325" i="24"/>
  <c r="W205" i="24"/>
  <c r="W415" i="24"/>
  <c r="W428" i="24"/>
  <c r="W489" i="24"/>
  <c r="W405" i="24"/>
  <c r="W214" i="24"/>
  <c r="W451" i="24"/>
  <c r="W441" i="24"/>
  <c r="W162" i="24"/>
  <c r="W140" i="24"/>
  <c r="W158" i="24"/>
  <c r="W298" i="24"/>
  <c r="X298" i="24" s="1"/>
  <c r="Y298" i="24" s="1"/>
  <c r="Z298" i="24" s="1"/>
  <c r="AA298" i="24" s="1"/>
  <c r="W338" i="24"/>
  <c r="W276" i="24"/>
  <c r="W201" i="24"/>
  <c r="W483" i="24"/>
  <c r="W195" i="24"/>
  <c r="W454" i="24"/>
  <c r="W297" i="24"/>
  <c r="W328" i="24"/>
  <c r="W271" i="24"/>
  <c r="W418" i="24"/>
  <c r="W431" i="24"/>
  <c r="W217" i="24"/>
  <c r="W285" i="24"/>
  <c r="W270" i="24"/>
  <c r="W444" i="24"/>
  <c r="W275" i="24"/>
  <c r="W208" i="24"/>
  <c r="W295" i="24"/>
  <c r="W408" i="24"/>
  <c r="W492" i="24"/>
  <c r="W71" i="24"/>
  <c r="W70" i="24"/>
  <c r="W232" i="24"/>
  <c r="W127" i="24"/>
  <c r="W69" i="24"/>
  <c r="W60" i="24"/>
  <c r="W143" i="24"/>
  <c r="W106" i="24"/>
  <c r="W62" i="24"/>
  <c r="AM388" i="24"/>
  <c r="X388" i="24"/>
  <c r="W443" i="24"/>
  <c r="W453" i="24"/>
  <c r="W491" i="24"/>
  <c r="W336" i="24"/>
  <c r="W430" i="24"/>
  <c r="W187" i="24"/>
  <c r="W327" i="24"/>
  <c r="W278" i="24"/>
  <c r="W407" i="24"/>
  <c r="W207" i="24"/>
  <c r="W417" i="24"/>
  <c r="W216" i="24"/>
  <c r="W153" i="24"/>
  <c r="W37" i="24"/>
  <c r="W39" i="24"/>
  <c r="W36" i="24"/>
  <c r="W16" i="24"/>
  <c r="W17" i="24"/>
  <c r="W152" i="24"/>
  <c r="W40" i="24"/>
  <c r="W34" i="24"/>
  <c r="W33" i="24"/>
  <c r="W18" i="24"/>
  <c r="W142" i="24"/>
  <c r="W231" i="24"/>
  <c r="W38" i="24"/>
  <c r="W35" i="24"/>
  <c r="W31" i="24"/>
  <c r="W64" i="24"/>
  <c r="W41" i="24"/>
  <c r="W32" i="24"/>
  <c r="W30" i="24"/>
  <c r="W19" i="24"/>
  <c r="X107" i="24"/>
  <c r="AM107" i="24"/>
  <c r="W329" i="24"/>
  <c r="W419" i="24"/>
  <c r="W455" i="24"/>
  <c r="W286" i="24"/>
  <c r="W209" i="24"/>
  <c r="W445" i="24"/>
  <c r="W432" i="24"/>
  <c r="W339" i="24"/>
  <c r="W218" i="24"/>
  <c r="W409" i="24"/>
  <c r="W493" i="24"/>
  <c r="W163" i="24"/>
  <c r="W56" i="24"/>
  <c r="W161" i="24"/>
  <c r="W63" i="24"/>
  <c r="W233" i="24"/>
  <c r="W53" i="24"/>
  <c r="W61" i="24"/>
  <c r="W68" i="24"/>
  <c r="W52" i="24"/>
  <c r="W55" i="24"/>
  <c r="W144" i="24"/>
  <c r="W54" i="24"/>
  <c r="W166" i="24"/>
  <c r="X144" i="24" l="1"/>
  <c r="AM144" i="24"/>
  <c r="AM61" i="24"/>
  <c r="X61" i="24"/>
  <c r="X445" i="24"/>
  <c r="AM445" i="24"/>
  <c r="X64" i="24"/>
  <c r="AM64" i="24"/>
  <c r="X16" i="24"/>
  <c r="AM16" i="24"/>
  <c r="X430" i="24"/>
  <c r="AM430" i="24"/>
  <c r="X127" i="24"/>
  <c r="AM127" i="24"/>
  <c r="X489" i="24"/>
  <c r="AM489" i="24"/>
  <c r="X93" i="24"/>
  <c r="AM93" i="24"/>
  <c r="X94" i="24"/>
  <c r="AM94" i="24"/>
  <c r="X100" i="24"/>
  <c r="AM100" i="24"/>
  <c r="X47" i="24"/>
  <c r="AM47" i="24"/>
  <c r="X262" i="24"/>
  <c r="AM262" i="24"/>
  <c r="X95" i="24"/>
  <c r="AM95" i="24"/>
  <c r="X82" i="24"/>
  <c r="AM82" i="24"/>
  <c r="X279" i="24"/>
  <c r="AM279" i="24"/>
  <c r="X45" i="24"/>
  <c r="AM45" i="24"/>
  <c r="X269" i="24"/>
  <c r="AM269" i="24"/>
  <c r="X319" i="24"/>
  <c r="AM319" i="24"/>
  <c r="X398" i="24"/>
  <c r="AM398" i="24"/>
  <c r="AM380" i="24"/>
  <c r="X380" i="24"/>
  <c r="AM481" i="24"/>
  <c r="X481" i="24"/>
  <c r="X185" i="24"/>
  <c r="AM185" i="24"/>
  <c r="X166" i="24"/>
  <c r="AM166" i="24"/>
  <c r="X233" i="24"/>
  <c r="AM233" i="24"/>
  <c r="X163" i="24"/>
  <c r="AM163" i="24"/>
  <c r="X339" i="24"/>
  <c r="AM339" i="24"/>
  <c r="X286" i="24"/>
  <c r="AM286" i="24"/>
  <c r="X32" i="24"/>
  <c r="AM32" i="24"/>
  <c r="X35" i="24"/>
  <c r="AM35" i="24"/>
  <c r="X152" i="24"/>
  <c r="AM152" i="24"/>
  <c r="X54" i="24"/>
  <c r="AM54" i="24"/>
  <c r="X68" i="24"/>
  <c r="AM68" i="24"/>
  <c r="X63" i="24"/>
  <c r="AM63" i="24"/>
  <c r="X493" i="24"/>
  <c r="AM493" i="24"/>
  <c r="X432" i="24"/>
  <c r="AM432" i="24"/>
  <c r="X455" i="24"/>
  <c r="AM455" i="24"/>
  <c r="Y107" i="24"/>
  <c r="AN107" i="24"/>
  <c r="X41" i="24"/>
  <c r="AM41" i="24"/>
  <c r="X38" i="24"/>
  <c r="AM38" i="24"/>
  <c r="X33" i="24"/>
  <c r="AM33" i="24"/>
  <c r="X17" i="24"/>
  <c r="AM17" i="24"/>
  <c r="X37" i="24"/>
  <c r="AM37" i="24"/>
  <c r="X207" i="24"/>
  <c r="AM207" i="24"/>
  <c r="X187" i="24"/>
  <c r="AM187" i="24"/>
  <c r="X453" i="24"/>
  <c r="AM453" i="24"/>
  <c r="X62" i="24"/>
  <c r="AM62" i="24"/>
  <c r="X69" i="24"/>
  <c r="AM69" i="24"/>
  <c r="X71" i="24"/>
  <c r="AM71" i="24"/>
  <c r="X208" i="24"/>
  <c r="AM208" i="24"/>
  <c r="X285" i="24"/>
  <c r="AM285" i="24"/>
  <c r="X271" i="24"/>
  <c r="AM271" i="24"/>
  <c r="X195" i="24"/>
  <c r="AM195" i="24"/>
  <c r="X338" i="24"/>
  <c r="AM338" i="24"/>
  <c r="X162" i="24"/>
  <c r="AM162" i="24"/>
  <c r="X405" i="24"/>
  <c r="AM405" i="24"/>
  <c r="X205" i="24"/>
  <c r="AM205" i="24"/>
  <c r="X263" i="24"/>
  <c r="AM263" i="24"/>
  <c r="X132" i="24"/>
  <c r="AM132" i="24"/>
  <c r="X20" i="24"/>
  <c r="AM20" i="24"/>
  <c r="X254" i="24"/>
  <c r="AM254" i="24"/>
  <c r="X258" i="24"/>
  <c r="AM258" i="24"/>
  <c r="X252" i="24"/>
  <c r="AM252" i="24"/>
  <c r="X29" i="24"/>
  <c r="AM29" i="24"/>
  <c r="X13" i="24"/>
  <c r="AM13" i="24"/>
  <c r="X157" i="24"/>
  <c r="AM157" i="24"/>
  <c r="X268" i="24"/>
  <c r="AM268" i="24"/>
  <c r="X257" i="24"/>
  <c r="AM257" i="24"/>
  <c r="X243" i="24"/>
  <c r="AM243" i="24"/>
  <c r="W120" i="24"/>
  <c r="W117" i="24"/>
  <c r="W114" i="24"/>
  <c r="X111" i="24"/>
  <c r="AM111" i="24"/>
  <c r="W123" i="24"/>
  <c r="X14" i="24"/>
  <c r="AM14" i="24"/>
  <c r="X72" i="24"/>
  <c r="AM72" i="24"/>
  <c r="X245" i="24"/>
  <c r="AM245" i="24"/>
  <c r="X176" i="24"/>
  <c r="AM176" i="24"/>
  <c r="X261" i="24"/>
  <c r="AM261" i="24"/>
  <c r="X98" i="24"/>
  <c r="AM98" i="24"/>
  <c r="X43" i="24"/>
  <c r="AM43" i="24"/>
  <c r="X272" i="24"/>
  <c r="AM272" i="24"/>
  <c r="X248" i="24"/>
  <c r="AM248" i="24"/>
  <c r="AM90" i="24"/>
  <c r="X90" i="24"/>
  <c r="X293" i="24"/>
  <c r="AM293" i="24"/>
  <c r="X85" i="24"/>
  <c r="AM85" i="24"/>
  <c r="X177" i="24"/>
  <c r="AM177" i="24"/>
  <c r="X283" i="24"/>
  <c r="AM283" i="24"/>
  <c r="X471" i="24"/>
  <c r="AM471" i="24"/>
  <c r="X24" i="24"/>
  <c r="AM24" i="24"/>
  <c r="AM382" i="24"/>
  <c r="X382" i="24"/>
  <c r="AM392" i="24"/>
  <c r="X392" i="24"/>
  <c r="AM367" i="24"/>
  <c r="X367" i="24"/>
  <c r="AM427" i="24"/>
  <c r="X427" i="24"/>
  <c r="X390" i="24"/>
  <c r="AM390" i="24"/>
  <c r="AM386" i="24"/>
  <c r="X386" i="24"/>
  <c r="X112" i="24"/>
  <c r="W124" i="24"/>
  <c r="W115" i="24"/>
  <c r="AM112" i="24"/>
  <c r="W121" i="24"/>
  <c r="W118" i="24"/>
  <c r="AM324" i="24"/>
  <c r="X324" i="24"/>
  <c r="X141" i="24"/>
  <c r="AM141" i="24"/>
  <c r="X406" i="24"/>
  <c r="AM406" i="24"/>
  <c r="AM429" i="24"/>
  <c r="X429" i="24"/>
  <c r="AM490" i="24"/>
  <c r="X490" i="24"/>
  <c r="X409" i="24"/>
  <c r="AM409" i="24"/>
  <c r="X419" i="24"/>
  <c r="AM419" i="24"/>
  <c r="X231" i="24"/>
  <c r="AM231" i="24"/>
  <c r="X153" i="24"/>
  <c r="AM153" i="24"/>
  <c r="X443" i="24"/>
  <c r="AM443" i="24"/>
  <c r="AM492" i="24"/>
  <c r="X492" i="24"/>
  <c r="X217" i="24"/>
  <c r="AM217" i="24"/>
  <c r="X483" i="24"/>
  <c r="AM483" i="24"/>
  <c r="X441" i="24"/>
  <c r="AM441" i="24"/>
  <c r="AM325" i="24"/>
  <c r="X325" i="24"/>
  <c r="X255" i="24"/>
  <c r="AM255" i="24"/>
  <c r="X313" i="24"/>
  <c r="AM313" i="24"/>
  <c r="AM251" i="24"/>
  <c r="X251" i="24"/>
  <c r="X86" i="24"/>
  <c r="AM86" i="24"/>
  <c r="X104" i="24"/>
  <c r="AM104" i="24"/>
  <c r="X301" i="24"/>
  <c r="AM301" i="24"/>
  <c r="AM370" i="24"/>
  <c r="X370" i="24"/>
  <c r="X488" i="24"/>
  <c r="AM488" i="24"/>
  <c r="X294" i="24"/>
  <c r="AM294" i="24"/>
  <c r="AM364" i="24"/>
  <c r="X364" i="24"/>
  <c r="X353" i="24"/>
  <c r="AM353" i="24"/>
  <c r="X215" i="24"/>
  <c r="AM215" i="24"/>
  <c r="AM442" i="24"/>
  <c r="X442" i="24"/>
  <c r="X55" i="24"/>
  <c r="AM55" i="24"/>
  <c r="X53" i="24"/>
  <c r="AM53" i="24"/>
  <c r="X56" i="24"/>
  <c r="AM56" i="24"/>
  <c r="X218" i="24"/>
  <c r="AM218" i="24"/>
  <c r="X209" i="24"/>
  <c r="AM209" i="24"/>
  <c r="X329" i="24"/>
  <c r="AM329" i="24"/>
  <c r="X30" i="24"/>
  <c r="AM30" i="24"/>
  <c r="X31" i="24"/>
  <c r="AM31" i="24"/>
  <c r="X142" i="24"/>
  <c r="AM142" i="24"/>
  <c r="X40" i="24"/>
  <c r="AM40" i="24"/>
  <c r="X36" i="24"/>
  <c r="AM36" i="24"/>
  <c r="X216" i="24"/>
  <c r="AM216" i="24"/>
  <c r="X278" i="24"/>
  <c r="AM278" i="24"/>
  <c r="X336" i="24"/>
  <c r="AM336" i="24"/>
  <c r="AN388" i="24"/>
  <c r="Y388" i="24"/>
  <c r="X143" i="24"/>
  <c r="AM143" i="24"/>
  <c r="X232" i="24"/>
  <c r="AM232" i="24"/>
  <c r="X408" i="24"/>
  <c r="AM408" i="24"/>
  <c r="X444" i="24"/>
  <c r="AM444" i="24"/>
  <c r="AM431" i="24"/>
  <c r="X431" i="24"/>
  <c r="X297" i="24"/>
  <c r="AM297" i="24"/>
  <c r="X201" i="24"/>
  <c r="AM201" i="24"/>
  <c r="X158" i="24"/>
  <c r="AM158" i="24"/>
  <c r="AM451" i="24"/>
  <c r="X451" i="24"/>
  <c r="X428" i="24"/>
  <c r="AM428" i="24"/>
  <c r="X280" i="24"/>
  <c r="AM280" i="24"/>
  <c r="X46" i="24"/>
  <c r="AM46" i="24"/>
  <c r="X273" i="24"/>
  <c r="AM273" i="24"/>
  <c r="AM266" i="24"/>
  <c r="X266" i="24"/>
  <c r="X67" i="24"/>
  <c r="AM67" i="24"/>
  <c r="X42" i="24"/>
  <c r="AM42" i="24"/>
  <c r="X250" i="24"/>
  <c r="AM250" i="24"/>
  <c r="AM15" i="24"/>
  <c r="X15" i="24"/>
  <c r="X65" i="24"/>
  <c r="AM65" i="24"/>
  <c r="X103" i="24"/>
  <c r="AM103" i="24"/>
  <c r="X244" i="24"/>
  <c r="AM244" i="24"/>
  <c r="X249" i="24"/>
  <c r="AM249" i="24"/>
  <c r="X80" i="24"/>
  <c r="AM80" i="24"/>
  <c r="X81" i="24"/>
  <c r="AM81" i="24"/>
  <c r="X48" i="24"/>
  <c r="AM48" i="24"/>
  <c r="X78" i="24"/>
  <c r="AM78" i="24"/>
  <c r="X267" i="24"/>
  <c r="AM267" i="24"/>
  <c r="X239" i="24"/>
  <c r="AM239" i="24"/>
  <c r="X83" i="24"/>
  <c r="AM83" i="24"/>
  <c r="X25" i="24"/>
  <c r="AM25" i="24"/>
  <c r="X246" i="24"/>
  <c r="AM246" i="24"/>
  <c r="X320" i="24"/>
  <c r="AM320" i="24"/>
  <c r="X281" i="24"/>
  <c r="AM281" i="24"/>
  <c r="X92" i="24"/>
  <c r="AM92" i="24"/>
  <c r="AM73" i="24"/>
  <c r="X73" i="24"/>
  <c r="AM133" i="24"/>
  <c r="X133" i="24"/>
  <c r="X180" i="24"/>
  <c r="AM180" i="24"/>
  <c r="AM361" i="24"/>
  <c r="X361" i="24"/>
  <c r="AM375" i="24"/>
  <c r="X375" i="24"/>
  <c r="X204" i="24"/>
  <c r="AM204" i="24"/>
  <c r="X50" i="24"/>
  <c r="AM50" i="24"/>
  <c r="X355" i="24"/>
  <c r="AM355" i="24"/>
  <c r="AM385" i="24"/>
  <c r="X385" i="24"/>
  <c r="X229" i="24"/>
  <c r="AM229" i="24"/>
  <c r="X49" i="24"/>
  <c r="AM49" i="24"/>
  <c r="AM393" i="24"/>
  <c r="X393" i="24"/>
  <c r="X404" i="24"/>
  <c r="AM404" i="24"/>
  <c r="X440" i="24"/>
  <c r="AM440" i="24"/>
  <c r="X337" i="24"/>
  <c r="AM337" i="24"/>
  <c r="X326" i="24"/>
  <c r="AM326" i="24"/>
  <c r="AM416" i="24"/>
  <c r="X416" i="24"/>
  <c r="X387" i="24"/>
  <c r="AM387" i="24"/>
  <c r="AM161" i="24"/>
  <c r="X161" i="24"/>
  <c r="X19" i="24"/>
  <c r="AM19" i="24"/>
  <c r="X34" i="24"/>
  <c r="AM34" i="24"/>
  <c r="X407" i="24"/>
  <c r="AM407" i="24"/>
  <c r="X106" i="24"/>
  <c r="AM106" i="24"/>
  <c r="X275" i="24"/>
  <c r="AM275" i="24"/>
  <c r="X328" i="24"/>
  <c r="AM328" i="24"/>
  <c r="X21" i="24"/>
  <c r="AM21" i="24"/>
  <c r="X23" i="24"/>
  <c r="AM23" i="24"/>
  <c r="X27" i="24"/>
  <c r="AM27" i="24"/>
  <c r="X264" i="24"/>
  <c r="AM264" i="24"/>
  <c r="X26" i="24"/>
  <c r="AM26" i="24"/>
  <c r="X317" i="24"/>
  <c r="AM317" i="24"/>
  <c r="X179" i="24"/>
  <c r="AM179" i="24"/>
  <c r="X101" i="24"/>
  <c r="AM101" i="24"/>
  <c r="X51" i="24"/>
  <c r="AM51" i="24"/>
  <c r="X414" i="24"/>
  <c r="AM414" i="24"/>
  <c r="X470" i="24"/>
  <c r="AM470" i="24"/>
  <c r="X206" i="24"/>
  <c r="AM206" i="24"/>
  <c r="X52" i="24"/>
  <c r="AM52" i="24"/>
  <c r="X18" i="24"/>
  <c r="AM18" i="24"/>
  <c r="X39" i="24"/>
  <c r="AM39" i="24"/>
  <c r="AM417" i="24"/>
  <c r="X417" i="24"/>
  <c r="X327" i="24"/>
  <c r="AM327" i="24"/>
  <c r="X491" i="24"/>
  <c r="AM491" i="24"/>
  <c r="X60" i="24"/>
  <c r="AM60" i="24"/>
  <c r="X70" i="24"/>
  <c r="AM70" i="24"/>
  <c r="X295" i="24"/>
  <c r="AM295" i="24"/>
  <c r="X270" i="24"/>
  <c r="AM270" i="24"/>
  <c r="X418" i="24"/>
  <c r="AM418" i="24"/>
  <c r="X454" i="24"/>
  <c r="AM454" i="24"/>
  <c r="X276" i="24"/>
  <c r="AM276" i="24"/>
  <c r="X140" i="24"/>
  <c r="AM140" i="24"/>
  <c r="X214" i="24"/>
  <c r="AM214" i="24"/>
  <c r="AM415" i="24"/>
  <c r="X415" i="24"/>
  <c r="X318" i="24"/>
  <c r="AM318" i="24"/>
  <c r="AM282" i="24"/>
  <c r="X282" i="24"/>
  <c r="X12" i="24"/>
  <c r="AM12" i="24"/>
  <c r="X84" i="24"/>
  <c r="AM84" i="24"/>
  <c r="AM172" i="24"/>
  <c r="X172" i="24"/>
  <c r="X260" i="24"/>
  <c r="AM260" i="24"/>
  <c r="AM87" i="24"/>
  <c r="X87" i="24"/>
  <c r="X22" i="24"/>
  <c r="AM22" i="24"/>
  <c r="X135" i="24"/>
  <c r="AM135" i="24"/>
  <c r="X253" i="24"/>
  <c r="AM253" i="24"/>
  <c r="X88" i="24"/>
  <c r="AM88" i="24"/>
  <c r="X259" i="24"/>
  <c r="AM259" i="24"/>
  <c r="X274" i="24"/>
  <c r="AM274" i="24"/>
  <c r="X89" i="24"/>
  <c r="AM89" i="24"/>
  <c r="X44" i="24"/>
  <c r="AM44" i="24"/>
  <c r="X247" i="24"/>
  <c r="AM247" i="24"/>
  <c r="X265" i="24"/>
  <c r="AM265" i="24"/>
  <c r="X97" i="24"/>
  <c r="AM97" i="24"/>
  <c r="X96" i="24"/>
  <c r="AM96" i="24"/>
  <c r="AM28" i="24"/>
  <c r="X28" i="24"/>
  <c r="X151" i="24"/>
  <c r="AM151" i="24"/>
  <c r="X129" i="24"/>
  <c r="AM129" i="24"/>
  <c r="X256" i="24"/>
  <c r="AM256" i="24"/>
  <c r="X126" i="24"/>
  <c r="AM126" i="24"/>
  <c r="X91" i="24"/>
  <c r="AM91" i="24"/>
  <c r="X136" i="24"/>
  <c r="AM136" i="24"/>
  <c r="X366" i="24"/>
  <c r="AM366" i="24"/>
  <c r="X130" i="24"/>
  <c r="AM130" i="24"/>
  <c r="X363" i="24"/>
  <c r="AM363" i="24"/>
  <c r="X369" i="24"/>
  <c r="AM369" i="24"/>
  <c r="X139" i="24"/>
  <c r="AM139" i="24"/>
  <c r="X79" i="24"/>
  <c r="AM79" i="24"/>
  <c r="X450" i="24"/>
  <c r="AM450" i="24"/>
  <c r="X360" i="24"/>
  <c r="AM360" i="24"/>
  <c r="X351" i="24"/>
  <c r="AM351" i="24"/>
  <c r="AM383" i="24"/>
  <c r="X383" i="24"/>
  <c r="X213" i="24"/>
  <c r="AM213" i="24"/>
  <c r="AM230" i="24"/>
  <c r="X230" i="24"/>
  <c r="X184" i="24"/>
  <c r="AM184" i="24"/>
  <c r="AM452" i="24"/>
  <c r="X452" i="24"/>
  <c r="X188" i="24"/>
  <c r="AM188" i="24"/>
  <c r="X284" i="24"/>
  <c r="AM284" i="24"/>
  <c r="Y361" i="24" l="1"/>
  <c r="AN361" i="24"/>
  <c r="Y364" i="24"/>
  <c r="AN364" i="24"/>
  <c r="Y325" i="24"/>
  <c r="AN325" i="24"/>
  <c r="AN386" i="24"/>
  <c r="Y386" i="24"/>
  <c r="Y90" i="24"/>
  <c r="AN90" i="24"/>
  <c r="X117" i="24"/>
  <c r="AM117" i="24"/>
  <c r="AN481" i="24"/>
  <c r="Y481" i="24"/>
  <c r="Y188" i="24"/>
  <c r="AN188" i="24"/>
  <c r="Y184" i="24"/>
  <c r="AN184" i="24"/>
  <c r="Y213" i="24"/>
  <c r="AN213" i="24"/>
  <c r="Y351" i="24"/>
  <c r="AN351" i="24"/>
  <c r="Y450" i="24"/>
  <c r="AN450" i="24"/>
  <c r="Y139" i="24"/>
  <c r="AN139" i="24"/>
  <c r="Y363" i="24"/>
  <c r="AN363" i="24"/>
  <c r="AN366" i="24"/>
  <c r="Y366" i="24"/>
  <c r="AN91" i="24"/>
  <c r="Y91" i="24"/>
  <c r="Y256" i="24"/>
  <c r="AN256" i="24"/>
  <c r="AN151" i="24"/>
  <c r="Y151" i="24"/>
  <c r="Y96" i="24"/>
  <c r="AN96" i="24"/>
  <c r="Y265" i="24"/>
  <c r="AN265" i="24"/>
  <c r="Y44" i="24"/>
  <c r="AN44" i="24"/>
  <c r="Y274" i="24"/>
  <c r="AN274" i="24"/>
  <c r="Y88" i="24"/>
  <c r="AN88" i="24"/>
  <c r="Y135" i="24"/>
  <c r="AN135" i="24"/>
  <c r="AN12" i="24"/>
  <c r="Y12" i="24"/>
  <c r="AN318" i="24"/>
  <c r="Y318" i="24"/>
  <c r="Y214" i="24"/>
  <c r="AN214" i="24"/>
  <c r="Y276" i="24"/>
  <c r="AN276" i="24"/>
  <c r="Y418" i="24"/>
  <c r="AN418" i="24"/>
  <c r="Y295" i="24"/>
  <c r="AN295" i="24"/>
  <c r="AN60" i="24"/>
  <c r="Y60" i="24"/>
  <c r="Y327" i="24"/>
  <c r="AN327" i="24"/>
  <c r="Y39" i="24"/>
  <c r="AN39" i="24"/>
  <c r="Y52" i="24"/>
  <c r="AN52" i="24"/>
  <c r="Y470" i="24"/>
  <c r="AN470" i="24"/>
  <c r="Y51" i="24"/>
  <c r="AN51" i="24"/>
  <c r="AN179" i="24"/>
  <c r="Y179" i="24"/>
  <c r="Y26" i="24"/>
  <c r="AN26" i="24"/>
  <c r="AN27" i="24"/>
  <c r="Y27" i="24"/>
  <c r="Y21" i="24"/>
  <c r="AN21" i="24"/>
  <c r="Y275" i="24"/>
  <c r="AN275" i="24"/>
  <c r="Y407" i="24"/>
  <c r="AN407" i="24"/>
  <c r="AN19" i="24"/>
  <c r="Y19" i="24"/>
  <c r="Y387" i="24"/>
  <c r="AN387" i="24"/>
  <c r="Y326" i="24"/>
  <c r="AN326" i="24"/>
  <c r="Y440" i="24"/>
  <c r="AN440" i="24"/>
  <c r="Y229" i="24"/>
  <c r="AN229" i="24"/>
  <c r="AN355" i="24"/>
  <c r="Y355" i="24"/>
  <c r="Y204" i="24"/>
  <c r="AN204" i="24"/>
  <c r="AN92" i="24"/>
  <c r="Y92" i="24"/>
  <c r="AN320" i="24"/>
  <c r="Y320" i="24"/>
  <c r="AN25" i="24"/>
  <c r="Y25" i="24"/>
  <c r="AN239" i="24"/>
  <c r="Y239" i="24"/>
  <c r="AN78" i="24"/>
  <c r="Y78" i="24"/>
  <c r="Y81" i="24"/>
  <c r="AN81" i="24"/>
  <c r="Y249" i="24"/>
  <c r="AN249" i="24"/>
  <c r="Y103" i="24"/>
  <c r="AN103" i="24"/>
  <c r="Y42" i="24"/>
  <c r="AN42" i="24"/>
  <c r="AN46" i="24"/>
  <c r="Y46" i="24"/>
  <c r="Y428" i="24"/>
  <c r="AN428" i="24"/>
  <c r="Y158" i="24"/>
  <c r="AN158" i="24"/>
  <c r="AN297" i="24"/>
  <c r="Y297" i="24"/>
  <c r="Y444" i="24"/>
  <c r="AN444" i="24"/>
  <c r="AN232" i="24"/>
  <c r="Y232" i="24"/>
  <c r="Y278" i="24"/>
  <c r="AN278" i="24"/>
  <c r="Y36" i="24"/>
  <c r="AN36" i="24"/>
  <c r="AN142" i="24"/>
  <c r="Y142" i="24"/>
  <c r="AN30" i="24"/>
  <c r="Y30" i="24"/>
  <c r="Y209" i="24"/>
  <c r="AN209" i="24"/>
  <c r="AN56" i="24"/>
  <c r="Y56" i="24"/>
  <c r="Y55" i="24"/>
  <c r="AN55" i="24"/>
  <c r="Y215" i="24"/>
  <c r="AN215" i="24"/>
  <c r="AN488" i="24"/>
  <c r="Y488" i="24"/>
  <c r="Y301" i="24"/>
  <c r="AN301" i="24"/>
  <c r="AN86" i="24"/>
  <c r="Y86" i="24"/>
  <c r="Y313" i="24"/>
  <c r="AN313" i="24"/>
  <c r="Y483" i="24"/>
  <c r="AN483" i="24"/>
  <c r="AN153" i="24"/>
  <c r="Y153" i="24"/>
  <c r="Y419" i="24"/>
  <c r="AN419" i="24"/>
  <c r="AN406" i="24"/>
  <c r="Y406" i="24"/>
  <c r="X115" i="24"/>
  <c r="AM115" i="24"/>
  <c r="Y24" i="24"/>
  <c r="AN24" i="24"/>
  <c r="Y283" i="24"/>
  <c r="AN283" i="24"/>
  <c r="AN85" i="24"/>
  <c r="Y85" i="24"/>
  <c r="Y272" i="24"/>
  <c r="AN272" i="24"/>
  <c r="AN98" i="24"/>
  <c r="Y98" i="24"/>
  <c r="Y176" i="24"/>
  <c r="AN176" i="24"/>
  <c r="AN72" i="24"/>
  <c r="Y72" i="24"/>
  <c r="AM120" i="24"/>
  <c r="X120" i="24"/>
  <c r="Y257" i="24"/>
  <c r="AN257" i="24"/>
  <c r="Y157" i="24"/>
  <c r="AN157" i="24"/>
  <c r="Y29" i="24"/>
  <c r="AN29" i="24"/>
  <c r="Y258" i="24"/>
  <c r="AN258" i="24"/>
  <c r="Y20" i="24"/>
  <c r="AN20" i="24"/>
  <c r="AN263" i="24"/>
  <c r="Y263" i="24"/>
  <c r="Y405" i="24"/>
  <c r="AN405" i="24"/>
  <c r="Y338" i="24"/>
  <c r="AN338" i="24"/>
  <c r="Y271" i="24"/>
  <c r="AN271" i="24"/>
  <c r="Y208" i="24"/>
  <c r="AN208" i="24"/>
  <c r="Y69" i="24"/>
  <c r="AN69" i="24"/>
  <c r="Y453" i="24"/>
  <c r="AN453" i="24"/>
  <c r="Y207" i="24"/>
  <c r="AN207" i="24"/>
  <c r="Y17" i="24"/>
  <c r="AN17" i="24"/>
  <c r="Y38" i="24"/>
  <c r="AN38" i="24"/>
  <c r="Z107" i="24"/>
  <c r="AO107" i="24"/>
  <c r="AN432" i="24"/>
  <c r="Y432" i="24"/>
  <c r="Y63" i="24"/>
  <c r="AN63" i="24"/>
  <c r="Y54" i="24"/>
  <c r="AN54" i="24"/>
  <c r="AN35" i="24"/>
  <c r="Y35" i="24"/>
  <c r="Y286" i="24"/>
  <c r="AN286" i="24"/>
  <c r="AN163" i="24"/>
  <c r="Y163" i="24"/>
  <c r="AN166" i="24"/>
  <c r="Y166" i="24"/>
  <c r="AN398" i="24"/>
  <c r="Y398" i="24"/>
  <c r="Y269" i="24"/>
  <c r="AN269" i="24"/>
  <c r="AN279" i="24"/>
  <c r="Y279" i="24"/>
  <c r="Y95" i="24"/>
  <c r="AN95" i="24"/>
  <c r="AN47" i="24"/>
  <c r="Y47" i="24"/>
  <c r="AN94" i="24"/>
  <c r="Y94" i="24"/>
  <c r="AN489" i="24"/>
  <c r="Y489" i="24"/>
  <c r="AN430" i="24"/>
  <c r="Y430" i="24"/>
  <c r="Y64" i="24"/>
  <c r="AN64" i="24"/>
  <c r="Y87" i="24"/>
  <c r="AN87" i="24"/>
  <c r="Y266" i="24"/>
  <c r="AN266" i="24"/>
  <c r="AN324" i="24"/>
  <c r="Y324" i="24"/>
  <c r="Y427" i="24"/>
  <c r="AN427" i="24"/>
  <c r="AM123" i="24"/>
  <c r="X123" i="24"/>
  <c r="AN452" i="24"/>
  <c r="Y452" i="24"/>
  <c r="AN230" i="24"/>
  <c r="Y230" i="24"/>
  <c r="Y383" i="24"/>
  <c r="AN383" i="24"/>
  <c r="Y28" i="24"/>
  <c r="AN28" i="24"/>
  <c r="Y282" i="24"/>
  <c r="AN282" i="24"/>
  <c r="Y415" i="24"/>
  <c r="AN415" i="24"/>
  <c r="AN417" i="24"/>
  <c r="Y417" i="24"/>
  <c r="AN161" i="24"/>
  <c r="Y161" i="24"/>
  <c r="AN416" i="24"/>
  <c r="Y416" i="24"/>
  <c r="AN385" i="24"/>
  <c r="Y385" i="24"/>
  <c r="AN375" i="24"/>
  <c r="Y375" i="24"/>
  <c r="Y73" i="24"/>
  <c r="AN73" i="24"/>
  <c r="Y451" i="24"/>
  <c r="AN451" i="24"/>
  <c r="Y431" i="24"/>
  <c r="AN431" i="24"/>
  <c r="Y442" i="24"/>
  <c r="AN442" i="24"/>
  <c r="AN370" i="24"/>
  <c r="Y370" i="24"/>
  <c r="AN251" i="24"/>
  <c r="Y251" i="24"/>
  <c r="AN429" i="24"/>
  <c r="Y429" i="24"/>
  <c r="X118" i="24"/>
  <c r="AM118" i="24"/>
  <c r="X124" i="24"/>
  <c r="AM124" i="24"/>
  <c r="Y367" i="24"/>
  <c r="AN367" i="24"/>
  <c r="Y382" i="24"/>
  <c r="AN382" i="24"/>
  <c r="Y111" i="24"/>
  <c r="AN111" i="24"/>
  <c r="Y380" i="24"/>
  <c r="AN380" i="24"/>
  <c r="Y172" i="24"/>
  <c r="AN172" i="24"/>
  <c r="Y393" i="24"/>
  <c r="AN393" i="24"/>
  <c r="AN133" i="24"/>
  <c r="Y133" i="24"/>
  <c r="Y15" i="24"/>
  <c r="AN15" i="24"/>
  <c r="Z388" i="24"/>
  <c r="AO388" i="24"/>
  <c r="Y492" i="24"/>
  <c r="AN492" i="24"/>
  <c r="Y490" i="24"/>
  <c r="AN490" i="24"/>
  <c r="Y392" i="24"/>
  <c r="AN392" i="24"/>
  <c r="AN61" i="24"/>
  <c r="Y61" i="24"/>
  <c r="Y284" i="24"/>
  <c r="AN284" i="24"/>
  <c r="Y360" i="24"/>
  <c r="AN360" i="24"/>
  <c r="Y79" i="24"/>
  <c r="AN79" i="24"/>
  <c r="Y369" i="24"/>
  <c r="AN369" i="24"/>
  <c r="Y130" i="24"/>
  <c r="AN130" i="24"/>
  <c r="Y136" i="24"/>
  <c r="AN136" i="24"/>
  <c r="AN126" i="24"/>
  <c r="Y126" i="24"/>
  <c r="Y129" i="24"/>
  <c r="AN129" i="24"/>
  <c r="AN97" i="24"/>
  <c r="Y97" i="24"/>
  <c r="AN247" i="24"/>
  <c r="Y247" i="24"/>
  <c r="Y89" i="24"/>
  <c r="AN89" i="24"/>
  <c r="AN259" i="24"/>
  <c r="Y259" i="24"/>
  <c r="AN253" i="24"/>
  <c r="Y253" i="24"/>
  <c r="AN22" i="24"/>
  <c r="Y22" i="24"/>
  <c r="AN260" i="24"/>
  <c r="Y260" i="24"/>
  <c r="AN84" i="24"/>
  <c r="Y84" i="24"/>
  <c r="Y140" i="24"/>
  <c r="AN140" i="24"/>
  <c r="Y454" i="24"/>
  <c r="AN454" i="24"/>
  <c r="Y270" i="24"/>
  <c r="AN270" i="24"/>
  <c r="Y70" i="24"/>
  <c r="AN70" i="24"/>
  <c r="AN491" i="24"/>
  <c r="Y491" i="24"/>
  <c r="Y18" i="24"/>
  <c r="AN18" i="24"/>
  <c r="Y206" i="24"/>
  <c r="AN206" i="24"/>
  <c r="Y414" i="24"/>
  <c r="AN414" i="24"/>
  <c r="Y101" i="24"/>
  <c r="AN101" i="24"/>
  <c r="AN317" i="24"/>
  <c r="Y317" i="24"/>
  <c r="AN264" i="24"/>
  <c r="Y264" i="24"/>
  <c r="Y23" i="24"/>
  <c r="AN23" i="24"/>
  <c r="Y328" i="24"/>
  <c r="AN328" i="24"/>
  <c r="Y106" i="24"/>
  <c r="AN106" i="24"/>
  <c r="Y34" i="24"/>
  <c r="AN34" i="24"/>
  <c r="Y337" i="24"/>
  <c r="AN337" i="24"/>
  <c r="Y404" i="24"/>
  <c r="AN404" i="24"/>
  <c r="Y49" i="24"/>
  <c r="AN49" i="24"/>
  <c r="Y50" i="24"/>
  <c r="AN50" i="24"/>
  <c r="Y180" i="24"/>
  <c r="AN180" i="24"/>
  <c r="Y281" i="24"/>
  <c r="AN281" i="24"/>
  <c r="Y246" i="24"/>
  <c r="AN246" i="24"/>
  <c r="Y83" i="24"/>
  <c r="AN83" i="24"/>
  <c r="Y267" i="24"/>
  <c r="AN267" i="24"/>
  <c r="Y48" i="24"/>
  <c r="AN48" i="24"/>
  <c r="AN80" i="24"/>
  <c r="Y80" i="24"/>
  <c r="Y244" i="24"/>
  <c r="AN244" i="24"/>
  <c r="Y65" i="24"/>
  <c r="AN65" i="24"/>
  <c r="Y250" i="24"/>
  <c r="AN250" i="24"/>
  <c r="AN67" i="24"/>
  <c r="Y67" i="24"/>
  <c r="Y273" i="24"/>
  <c r="AN273" i="24"/>
  <c r="Y280" i="24"/>
  <c r="AN280" i="24"/>
  <c r="Y201" i="24"/>
  <c r="AN201" i="24"/>
  <c r="AN408" i="24"/>
  <c r="Y408" i="24"/>
  <c r="Y143" i="24"/>
  <c r="AN143" i="24"/>
  <c r="Y336" i="24"/>
  <c r="AN336" i="24"/>
  <c r="Y216" i="24"/>
  <c r="AN216" i="24"/>
  <c r="Y40" i="24"/>
  <c r="AN40" i="24"/>
  <c r="AN31" i="24"/>
  <c r="Y31" i="24"/>
  <c r="Y329" i="24"/>
  <c r="AN329" i="24"/>
  <c r="Y218" i="24"/>
  <c r="AN218" i="24"/>
  <c r="AN53" i="24"/>
  <c r="Y53" i="24"/>
  <c r="Y353" i="24"/>
  <c r="AN353" i="24"/>
  <c r="Y294" i="24"/>
  <c r="AN294" i="24"/>
  <c r="Y104" i="24"/>
  <c r="AN104" i="24"/>
  <c r="AN255" i="24"/>
  <c r="Y255" i="24"/>
  <c r="Y441" i="24"/>
  <c r="AN441" i="24"/>
  <c r="Y217" i="24"/>
  <c r="AN217" i="24"/>
  <c r="AN443" i="24"/>
  <c r="Y443" i="24"/>
  <c r="AN231" i="24"/>
  <c r="Y231" i="24"/>
  <c r="Y409" i="24"/>
  <c r="AN409" i="24"/>
  <c r="Y141" i="24"/>
  <c r="AN141" i="24"/>
  <c r="X121" i="24"/>
  <c r="AM121" i="24"/>
  <c r="Y112" i="24"/>
  <c r="AN112" i="24"/>
  <c r="Y390" i="24"/>
  <c r="AN390" i="24"/>
  <c r="AN471" i="24"/>
  <c r="Y471" i="24"/>
  <c r="Y177" i="24"/>
  <c r="AN177" i="24"/>
  <c r="Y293" i="24"/>
  <c r="AN293" i="24"/>
  <c r="Y248" i="24"/>
  <c r="AN248" i="24"/>
  <c r="Y43" i="24"/>
  <c r="AN43" i="24"/>
  <c r="Y261" i="24"/>
  <c r="AN261" i="24"/>
  <c r="Y245" i="24"/>
  <c r="AN245" i="24"/>
  <c r="AN14" i="24"/>
  <c r="Y14" i="24"/>
  <c r="AM114" i="24"/>
  <c r="X114" i="24"/>
  <c r="AN243" i="24"/>
  <c r="Y243" i="24"/>
  <c r="Y268" i="24"/>
  <c r="AN268" i="24"/>
  <c r="Y13" i="24"/>
  <c r="AN13" i="24"/>
  <c r="AN252" i="24"/>
  <c r="Y252" i="24"/>
  <c r="Y254" i="24"/>
  <c r="AN254" i="24"/>
  <c r="Y132" i="24"/>
  <c r="AN132" i="24"/>
  <c r="Y205" i="24"/>
  <c r="AN205" i="24"/>
  <c r="Y162" i="24"/>
  <c r="AN162" i="24"/>
  <c r="Y195" i="24"/>
  <c r="AN195" i="24"/>
  <c r="Y285" i="24"/>
  <c r="AN285" i="24"/>
  <c r="Y71" i="24"/>
  <c r="AN71" i="24"/>
  <c r="Y62" i="24"/>
  <c r="AN62" i="24"/>
  <c r="Y187" i="24"/>
  <c r="AN187" i="24"/>
  <c r="Y37" i="24"/>
  <c r="AN37" i="24"/>
  <c r="AN33" i="24"/>
  <c r="Y33" i="24"/>
  <c r="AN41" i="24"/>
  <c r="Y41" i="24"/>
  <c r="AN455" i="24"/>
  <c r="Y455" i="24"/>
  <c r="AN493" i="24"/>
  <c r="Y493" i="24"/>
  <c r="Y68" i="24"/>
  <c r="AN68" i="24"/>
  <c r="Y152" i="24"/>
  <c r="AN152" i="24"/>
  <c r="Y32" i="24"/>
  <c r="AN32" i="24"/>
  <c r="Y339" i="24"/>
  <c r="AN339" i="24"/>
  <c r="Y233" i="24"/>
  <c r="AN233" i="24"/>
  <c r="Y185" i="24"/>
  <c r="AN185" i="24"/>
  <c r="Y319" i="24"/>
  <c r="AN319" i="24"/>
  <c r="AN45" i="24"/>
  <c r="Y45" i="24"/>
  <c r="Y82" i="24"/>
  <c r="AN82" i="24"/>
  <c r="Y262" i="24"/>
  <c r="AN262" i="24"/>
  <c r="Y100" i="24"/>
  <c r="AN100" i="24"/>
  <c r="AN93" i="24"/>
  <c r="Y93" i="24"/>
  <c r="Y127" i="24"/>
  <c r="AN127" i="24"/>
  <c r="Y16" i="24"/>
  <c r="AN16" i="24"/>
  <c r="Y445" i="24"/>
  <c r="AN445" i="24"/>
  <c r="AN144" i="24"/>
  <c r="Y144" i="24"/>
  <c r="AO100" i="24" l="1"/>
  <c r="Z100" i="24"/>
  <c r="AO233" i="24"/>
  <c r="Z233" i="24"/>
  <c r="Z68" i="24"/>
  <c r="AO68" i="24"/>
  <c r="Z187" i="24"/>
  <c r="AO187" i="24"/>
  <c r="Z254" i="24"/>
  <c r="AO254" i="24"/>
  <c r="Z177" i="24"/>
  <c r="AO177" i="24"/>
  <c r="AO409" i="24"/>
  <c r="Z409" i="24"/>
  <c r="AO104" i="24"/>
  <c r="Z104" i="24"/>
  <c r="Z201" i="24"/>
  <c r="AO201" i="24"/>
  <c r="Z244" i="24"/>
  <c r="AO244" i="24"/>
  <c r="Z50" i="24"/>
  <c r="AO50" i="24"/>
  <c r="Z140" i="24"/>
  <c r="AO140" i="24"/>
  <c r="Z89" i="24"/>
  <c r="AO89" i="24"/>
  <c r="Z130" i="24"/>
  <c r="AO130" i="24"/>
  <c r="Z492" i="24"/>
  <c r="AO492" i="24"/>
  <c r="Z380" i="24"/>
  <c r="AO380" i="24"/>
  <c r="Y124" i="24"/>
  <c r="AN124" i="24"/>
  <c r="Z431" i="24"/>
  <c r="AO431" i="24"/>
  <c r="Z28" i="24"/>
  <c r="AO28" i="24"/>
  <c r="Z87" i="24"/>
  <c r="AO87" i="24"/>
  <c r="Z95" i="24"/>
  <c r="AO95" i="24"/>
  <c r="Z54" i="24"/>
  <c r="AO54" i="24"/>
  <c r="AO38" i="24"/>
  <c r="Z38" i="24"/>
  <c r="AO69" i="24"/>
  <c r="Z69" i="24"/>
  <c r="Z405" i="24"/>
  <c r="AO405" i="24"/>
  <c r="Z29" i="24"/>
  <c r="AO29" i="24"/>
  <c r="AO313" i="24"/>
  <c r="Z313" i="24"/>
  <c r="Z215" i="24"/>
  <c r="AO215" i="24"/>
  <c r="AO428" i="24"/>
  <c r="Z428" i="24"/>
  <c r="Z249" i="24"/>
  <c r="AO249" i="24"/>
  <c r="AO407" i="24"/>
  <c r="Z407" i="24"/>
  <c r="Z26" i="24"/>
  <c r="AO26" i="24"/>
  <c r="Z52" i="24"/>
  <c r="AO52" i="24"/>
  <c r="AO295" i="24"/>
  <c r="Z295" i="24"/>
  <c r="Z274" i="24"/>
  <c r="AO274" i="24"/>
  <c r="Z265" i="24"/>
  <c r="AO265" i="24"/>
  <c r="AO450" i="24"/>
  <c r="Z450" i="24"/>
  <c r="Z188" i="24"/>
  <c r="AO188" i="24"/>
  <c r="Z364" i="24"/>
  <c r="AO364" i="24"/>
  <c r="Z144" i="24"/>
  <c r="AO144" i="24"/>
  <c r="Z93" i="24"/>
  <c r="AO93" i="24"/>
  <c r="Z45" i="24"/>
  <c r="AO45" i="24"/>
  <c r="Z493" i="24"/>
  <c r="AO493" i="24"/>
  <c r="Z41" i="24"/>
  <c r="AO41" i="24"/>
  <c r="Z252" i="24"/>
  <c r="AO252" i="24"/>
  <c r="AN114" i="24"/>
  <c r="Y114" i="24"/>
  <c r="AO471" i="24"/>
  <c r="Z471" i="24"/>
  <c r="AO231" i="24"/>
  <c r="Z231" i="24"/>
  <c r="Z255" i="24"/>
  <c r="AO255" i="24"/>
  <c r="AO53" i="24"/>
  <c r="Z53" i="24"/>
  <c r="Z408" i="24"/>
  <c r="AO408" i="24"/>
  <c r="Z67" i="24"/>
  <c r="AO67" i="24"/>
  <c r="AO80" i="24"/>
  <c r="Z80" i="24"/>
  <c r="AO317" i="24"/>
  <c r="Z317" i="24"/>
  <c r="AO84" i="24"/>
  <c r="Z84" i="24"/>
  <c r="Z22" i="24"/>
  <c r="AO22" i="24"/>
  <c r="Z259" i="24"/>
  <c r="AO259" i="24"/>
  <c r="Z247" i="24"/>
  <c r="AO247" i="24"/>
  <c r="Z61" i="24"/>
  <c r="AO61" i="24"/>
  <c r="Z133" i="24"/>
  <c r="AO133" i="24"/>
  <c r="AO251" i="24"/>
  <c r="Z251" i="24"/>
  <c r="Z375" i="24"/>
  <c r="AO375" i="24"/>
  <c r="AO416" i="24"/>
  <c r="Z416" i="24"/>
  <c r="Z417" i="24"/>
  <c r="AO417" i="24"/>
  <c r="AO452" i="24"/>
  <c r="Z452" i="24"/>
  <c r="Z489" i="24"/>
  <c r="AO489" i="24"/>
  <c r="Z47" i="24"/>
  <c r="AO47" i="24"/>
  <c r="AO279" i="24"/>
  <c r="Z279" i="24"/>
  <c r="Z398" i="24"/>
  <c r="AO398" i="24"/>
  <c r="Z163" i="24"/>
  <c r="AO163" i="24"/>
  <c r="Z35" i="24"/>
  <c r="AO35" i="24"/>
  <c r="Z263" i="24"/>
  <c r="AO263" i="24"/>
  <c r="AN120" i="24"/>
  <c r="Y120" i="24"/>
  <c r="AO86" i="24"/>
  <c r="Z86" i="24"/>
  <c r="AO488" i="24"/>
  <c r="Z488" i="24"/>
  <c r="AO142" i="24"/>
  <c r="Z142" i="24"/>
  <c r="Z46" i="24"/>
  <c r="AO46" i="24"/>
  <c r="Z239" i="24"/>
  <c r="AO239" i="24"/>
  <c r="Z320" i="24"/>
  <c r="AO320" i="24"/>
  <c r="AO19" i="24"/>
  <c r="Z19" i="24"/>
  <c r="AO27" i="24"/>
  <c r="Z27" i="24"/>
  <c r="Z179" i="24"/>
  <c r="AO179" i="24"/>
  <c r="AO60" i="24"/>
  <c r="Z60" i="24"/>
  <c r="Z12" i="24"/>
  <c r="AO12" i="24"/>
  <c r="AO366" i="24"/>
  <c r="Z366" i="24"/>
  <c r="Z481" i="24"/>
  <c r="AO481" i="24"/>
  <c r="AO445" i="24"/>
  <c r="Z445" i="24"/>
  <c r="Z319" i="24"/>
  <c r="AO319" i="24"/>
  <c r="Z195" i="24"/>
  <c r="AO195" i="24"/>
  <c r="Z13" i="24"/>
  <c r="AO13" i="24"/>
  <c r="AO261" i="24"/>
  <c r="Z261" i="24"/>
  <c r="AN121" i="24"/>
  <c r="Y121" i="24"/>
  <c r="Z441" i="24"/>
  <c r="AO441" i="24"/>
  <c r="Z218" i="24"/>
  <c r="AO218" i="24"/>
  <c r="Z143" i="24"/>
  <c r="AO143" i="24"/>
  <c r="AO250" i="24"/>
  <c r="Z250" i="24"/>
  <c r="AO83" i="24"/>
  <c r="Z83" i="24"/>
  <c r="Z34" i="24"/>
  <c r="AO34" i="24"/>
  <c r="Z206" i="24"/>
  <c r="AO206" i="24"/>
  <c r="Z284" i="24"/>
  <c r="AO284" i="24"/>
  <c r="Z393" i="24"/>
  <c r="AO393" i="24"/>
  <c r="Z73" i="24"/>
  <c r="AO73" i="24"/>
  <c r="Z269" i="24"/>
  <c r="AO269" i="24"/>
  <c r="Z286" i="24"/>
  <c r="AO286" i="24"/>
  <c r="Z207" i="24"/>
  <c r="AO207" i="24"/>
  <c r="Z271" i="24"/>
  <c r="AO271" i="24"/>
  <c r="AO20" i="24"/>
  <c r="Z20" i="24"/>
  <c r="AO257" i="24"/>
  <c r="Z257" i="24"/>
  <c r="Z24" i="24"/>
  <c r="AO24" i="24"/>
  <c r="Z301" i="24"/>
  <c r="AO301" i="24"/>
  <c r="Z36" i="24"/>
  <c r="AO36" i="24"/>
  <c r="Z42" i="24"/>
  <c r="AO42" i="24"/>
  <c r="Z440" i="24"/>
  <c r="AO440" i="24"/>
  <c r="Z21" i="24"/>
  <c r="AO21" i="24"/>
  <c r="AO51" i="24"/>
  <c r="Z51" i="24"/>
  <c r="Z327" i="24"/>
  <c r="AO327" i="24"/>
  <c r="Z276" i="24"/>
  <c r="AO276" i="24"/>
  <c r="AO135" i="24"/>
  <c r="Z135" i="24"/>
  <c r="Z363" i="24"/>
  <c r="AO363" i="24"/>
  <c r="Z213" i="24"/>
  <c r="AO213" i="24"/>
  <c r="Y117" i="24"/>
  <c r="AN117" i="24"/>
  <c r="Z16" i="24"/>
  <c r="AO16" i="24"/>
  <c r="AO262" i="24"/>
  <c r="Z262" i="24"/>
  <c r="Z185" i="24"/>
  <c r="AO185" i="24"/>
  <c r="Z339" i="24"/>
  <c r="AO339" i="24"/>
  <c r="AO152" i="24"/>
  <c r="Z152" i="24"/>
  <c r="AO37" i="24"/>
  <c r="Z37" i="24"/>
  <c r="Z62" i="24"/>
  <c r="AO62" i="24"/>
  <c r="Z285" i="24"/>
  <c r="AO285" i="24"/>
  <c r="Z162" i="24"/>
  <c r="AO162" i="24"/>
  <c r="Z132" i="24"/>
  <c r="AO132" i="24"/>
  <c r="Z268" i="24"/>
  <c r="AO268" i="24"/>
  <c r="AO245" i="24"/>
  <c r="Z245" i="24"/>
  <c r="AO43" i="24"/>
  <c r="Z43" i="24"/>
  <c r="Z293" i="24"/>
  <c r="AO293" i="24"/>
  <c r="Z112" i="24"/>
  <c r="AO112" i="24"/>
  <c r="AO141" i="24"/>
  <c r="Z141" i="24"/>
  <c r="Z217" i="24"/>
  <c r="AO217" i="24"/>
  <c r="Z294" i="24"/>
  <c r="AO294" i="24"/>
  <c r="Z329" i="24"/>
  <c r="AO329" i="24"/>
  <c r="AO40" i="24"/>
  <c r="Z40" i="24"/>
  <c r="Z336" i="24"/>
  <c r="AO336" i="24"/>
  <c r="Z280" i="24"/>
  <c r="AO280" i="24"/>
  <c r="AO65" i="24"/>
  <c r="Z65" i="24"/>
  <c r="Z267" i="24"/>
  <c r="AO267" i="24"/>
  <c r="Z246" i="24"/>
  <c r="AO246" i="24"/>
  <c r="Z180" i="24"/>
  <c r="AO180" i="24"/>
  <c r="Z49" i="24"/>
  <c r="AO49" i="24"/>
  <c r="Z337" i="24"/>
  <c r="AO337" i="24"/>
  <c r="AO106" i="24"/>
  <c r="Z106" i="24"/>
  <c r="Z23" i="24"/>
  <c r="AO23" i="24"/>
  <c r="Z414" i="24"/>
  <c r="AO414" i="24"/>
  <c r="AO18" i="24"/>
  <c r="Z18" i="24"/>
  <c r="AO70" i="24"/>
  <c r="Z70" i="24"/>
  <c r="Z454" i="24"/>
  <c r="AO454" i="24"/>
  <c r="AO129" i="24"/>
  <c r="Z129" i="24"/>
  <c r="Z136" i="24"/>
  <c r="AO136" i="24"/>
  <c r="AO369" i="24"/>
  <c r="Z369" i="24"/>
  <c r="AO360" i="24"/>
  <c r="Z360" i="24"/>
  <c r="AO490" i="24"/>
  <c r="Z490" i="24"/>
  <c r="AA388" i="24"/>
  <c r="AQ388" i="24" s="1"/>
  <c r="AP388" i="24"/>
  <c r="Z172" i="24"/>
  <c r="AO172" i="24"/>
  <c r="AO111" i="24"/>
  <c r="Z111" i="24"/>
  <c r="Z367" i="24"/>
  <c r="AO367" i="24"/>
  <c r="AN118" i="24"/>
  <c r="Y118" i="24"/>
  <c r="AO442" i="24"/>
  <c r="Z442" i="24"/>
  <c r="Z451" i="24"/>
  <c r="AO451" i="24"/>
  <c r="AO282" i="24"/>
  <c r="Z282" i="24"/>
  <c r="Z383" i="24"/>
  <c r="AO383" i="24"/>
  <c r="AO427" i="24"/>
  <c r="Z427" i="24"/>
  <c r="AO266" i="24"/>
  <c r="Z266" i="24"/>
  <c r="AO64" i="24"/>
  <c r="Z64" i="24"/>
  <c r="AO63" i="24"/>
  <c r="Z63" i="24"/>
  <c r="AA107" i="24"/>
  <c r="AQ107" i="24" s="1"/>
  <c r="AP107" i="24"/>
  <c r="Z17" i="24"/>
  <c r="AO17" i="24"/>
  <c r="Z453" i="24"/>
  <c r="AO453" i="24"/>
  <c r="Z208" i="24"/>
  <c r="AO208" i="24"/>
  <c r="Z338" i="24"/>
  <c r="AO338" i="24"/>
  <c r="AO258" i="24"/>
  <c r="Z258" i="24"/>
  <c r="AO157" i="24"/>
  <c r="Z157" i="24"/>
  <c r="AO176" i="24"/>
  <c r="Z176" i="24"/>
  <c r="Z272" i="24"/>
  <c r="AO272" i="24"/>
  <c r="Z283" i="24"/>
  <c r="AO283" i="24"/>
  <c r="Y115" i="24"/>
  <c r="AN115" i="24"/>
  <c r="AO419" i="24"/>
  <c r="Z419" i="24"/>
  <c r="Z483" i="24"/>
  <c r="AO483" i="24"/>
  <c r="Z55" i="24"/>
  <c r="AO55" i="24"/>
  <c r="Z209" i="24"/>
  <c r="AO209" i="24"/>
  <c r="Z278" i="24"/>
  <c r="AO278" i="24"/>
  <c r="Z444" i="24"/>
  <c r="AO444" i="24"/>
  <c r="AO158" i="24"/>
  <c r="Z158" i="24"/>
  <c r="Z103" i="24"/>
  <c r="AO103" i="24"/>
  <c r="Z81" i="24"/>
  <c r="AO81" i="24"/>
  <c r="Z204" i="24"/>
  <c r="AO204" i="24"/>
  <c r="Z229" i="24"/>
  <c r="AO229" i="24"/>
  <c r="Z326" i="24"/>
  <c r="AO326" i="24"/>
  <c r="Z275" i="24"/>
  <c r="AO275" i="24"/>
  <c r="Z470" i="24"/>
  <c r="AO470" i="24"/>
  <c r="Z39" i="24"/>
  <c r="AO39" i="24"/>
  <c r="AO418" i="24"/>
  <c r="Z418" i="24"/>
  <c r="Z214" i="24"/>
  <c r="AO214" i="24"/>
  <c r="Z88" i="24"/>
  <c r="AO88" i="24"/>
  <c r="Z44" i="24"/>
  <c r="AO44" i="24"/>
  <c r="Z96" i="24"/>
  <c r="AO96" i="24"/>
  <c r="Z256" i="24"/>
  <c r="AO256" i="24"/>
  <c r="Z139" i="24"/>
  <c r="AO139" i="24"/>
  <c r="AO351" i="24"/>
  <c r="Z351" i="24"/>
  <c r="Z184" i="24"/>
  <c r="AO184" i="24"/>
  <c r="Z90" i="24"/>
  <c r="AO90" i="24"/>
  <c r="AO325" i="24"/>
  <c r="Z325" i="24"/>
  <c r="Z361" i="24"/>
  <c r="AO361" i="24"/>
  <c r="Z127" i="24"/>
  <c r="AO127" i="24"/>
  <c r="Z82" i="24"/>
  <c r="AO82" i="24"/>
  <c r="AO32" i="24"/>
  <c r="Z32" i="24"/>
  <c r="AO71" i="24"/>
  <c r="Z71" i="24"/>
  <c r="Z205" i="24"/>
  <c r="AO205" i="24"/>
  <c r="Z248" i="24"/>
  <c r="AO248" i="24"/>
  <c r="Z390" i="24"/>
  <c r="AO390" i="24"/>
  <c r="Z353" i="24"/>
  <c r="AO353" i="24"/>
  <c r="Z216" i="24"/>
  <c r="AO216" i="24"/>
  <c r="AO273" i="24"/>
  <c r="Z273" i="24"/>
  <c r="Z48" i="24"/>
  <c r="AO48" i="24"/>
  <c r="AO281" i="24"/>
  <c r="Z281" i="24"/>
  <c r="Z404" i="24"/>
  <c r="AO404" i="24"/>
  <c r="Z328" i="24"/>
  <c r="AO328" i="24"/>
  <c r="AO101" i="24"/>
  <c r="Z101" i="24"/>
  <c r="Z270" i="24"/>
  <c r="AO270" i="24"/>
  <c r="Z79" i="24"/>
  <c r="AO79" i="24"/>
  <c r="Z392" i="24"/>
  <c r="AO392" i="24"/>
  <c r="Z15" i="24"/>
  <c r="AO15" i="24"/>
  <c r="Z382" i="24"/>
  <c r="AO382" i="24"/>
  <c r="Z415" i="24"/>
  <c r="AO415" i="24"/>
  <c r="AO387" i="24"/>
  <c r="Z387" i="24"/>
  <c r="AO455" i="24"/>
  <c r="Z455" i="24"/>
  <c r="AO33" i="24"/>
  <c r="Z33" i="24"/>
  <c r="AO243" i="24"/>
  <c r="Z243" i="24"/>
  <c r="AO14" i="24"/>
  <c r="Z14" i="24"/>
  <c r="AO443" i="24"/>
  <c r="Z443" i="24"/>
  <c r="Z31" i="24"/>
  <c r="AO31" i="24"/>
  <c r="Z264" i="24"/>
  <c r="AO264" i="24"/>
  <c r="Z491" i="24"/>
  <c r="AO491" i="24"/>
  <c r="Z260" i="24"/>
  <c r="AO260" i="24"/>
  <c r="AO253" i="24"/>
  <c r="Z253" i="24"/>
  <c r="AO97" i="24"/>
  <c r="Z97" i="24"/>
  <c r="Z126" i="24"/>
  <c r="AO126" i="24"/>
  <c r="AO429" i="24"/>
  <c r="Z429" i="24"/>
  <c r="Z370" i="24"/>
  <c r="AO370" i="24"/>
  <c r="Z385" i="24"/>
  <c r="AO385" i="24"/>
  <c r="Z161" i="24"/>
  <c r="AO161" i="24"/>
  <c r="Z230" i="24"/>
  <c r="AO230" i="24"/>
  <c r="Y123" i="24"/>
  <c r="AN123" i="24"/>
  <c r="Z324" i="24"/>
  <c r="AO324" i="24"/>
  <c r="Z430" i="24"/>
  <c r="AO430" i="24"/>
  <c r="Z94" i="24"/>
  <c r="AO94" i="24"/>
  <c r="Z166" i="24"/>
  <c r="AO166" i="24"/>
  <c r="Z432" i="24"/>
  <c r="AO432" i="24"/>
  <c r="Z72" i="24"/>
  <c r="AO72" i="24"/>
  <c r="AO98" i="24"/>
  <c r="Z98" i="24"/>
  <c r="Z85" i="24"/>
  <c r="AO85" i="24"/>
  <c r="AO406" i="24"/>
  <c r="Z406" i="24"/>
  <c r="AO153" i="24"/>
  <c r="Z153" i="24"/>
  <c r="AO56" i="24"/>
  <c r="Z56" i="24"/>
  <c r="Z30" i="24"/>
  <c r="AO30" i="24"/>
  <c r="Z232" i="24"/>
  <c r="AO232" i="24"/>
  <c r="AO297" i="24"/>
  <c r="Z297" i="24"/>
  <c r="AO78" i="24"/>
  <c r="Z78" i="24"/>
  <c r="AO25" i="24"/>
  <c r="Z25" i="24"/>
  <c r="AO92" i="24"/>
  <c r="Z92" i="24"/>
  <c r="AO355" i="24"/>
  <c r="Z355" i="24"/>
  <c r="Z318" i="24"/>
  <c r="AO318" i="24"/>
  <c r="AO151" i="24"/>
  <c r="Z151" i="24"/>
  <c r="Z91" i="24"/>
  <c r="AO91" i="24"/>
  <c r="Z386" i="24"/>
  <c r="AO386" i="24"/>
  <c r="AA25" i="24" l="1"/>
  <c r="AQ25" i="24" s="1"/>
  <c r="AP25" i="24"/>
  <c r="AA153" i="24"/>
  <c r="AQ153" i="24" s="1"/>
  <c r="AP153" i="24"/>
  <c r="AP387" i="24"/>
  <c r="AA387" i="24"/>
  <c r="AQ387" i="24" s="1"/>
  <c r="AA281" i="24"/>
  <c r="AQ281" i="24" s="1"/>
  <c r="AP281" i="24"/>
  <c r="AA273" i="24"/>
  <c r="AQ273" i="24" s="1"/>
  <c r="AP273" i="24"/>
  <c r="AP351" i="24"/>
  <c r="AA351" i="24"/>
  <c r="AQ351" i="24" s="1"/>
  <c r="AA326" i="24"/>
  <c r="AQ326" i="24" s="1"/>
  <c r="AP326" i="24"/>
  <c r="AA103" i="24"/>
  <c r="AQ103" i="24" s="1"/>
  <c r="AP103" i="24"/>
  <c r="AA209" i="24"/>
  <c r="AQ209" i="24" s="1"/>
  <c r="AP209" i="24"/>
  <c r="AO115" i="24"/>
  <c r="Z115" i="24"/>
  <c r="AP272" i="24"/>
  <c r="AA272" i="24"/>
  <c r="AQ272" i="24" s="1"/>
  <c r="AA338" i="24"/>
  <c r="AQ338" i="24" s="1"/>
  <c r="AP338" i="24"/>
  <c r="AA453" i="24"/>
  <c r="AQ453" i="24" s="1"/>
  <c r="AP453" i="24"/>
  <c r="AP172" i="24"/>
  <c r="AA172" i="24"/>
  <c r="AQ172" i="24" s="1"/>
  <c r="AA329" i="24"/>
  <c r="AQ329" i="24" s="1"/>
  <c r="AP329" i="24"/>
  <c r="AP112" i="24"/>
  <c r="AA112" i="24"/>
  <c r="AQ112" i="24" s="1"/>
  <c r="AA162" i="24"/>
  <c r="AQ162" i="24" s="1"/>
  <c r="AP162" i="24"/>
  <c r="AA185" i="24"/>
  <c r="AQ185" i="24" s="1"/>
  <c r="AP185" i="24"/>
  <c r="AA13" i="24"/>
  <c r="AQ13" i="24" s="1"/>
  <c r="AP13" i="24"/>
  <c r="AA187" i="24"/>
  <c r="AQ187" i="24" s="1"/>
  <c r="AP187" i="24"/>
  <c r="AA92" i="24"/>
  <c r="AQ92" i="24" s="1"/>
  <c r="AP92" i="24"/>
  <c r="AA78" i="24"/>
  <c r="AQ78" i="24" s="1"/>
  <c r="AP78" i="24"/>
  <c r="AA56" i="24"/>
  <c r="AQ56" i="24" s="1"/>
  <c r="AP56" i="24"/>
  <c r="AA406" i="24"/>
  <c r="AQ406" i="24" s="1"/>
  <c r="AP406" i="24"/>
  <c r="AP98" i="24"/>
  <c r="AA98" i="24"/>
  <c r="AQ98" i="24" s="1"/>
  <c r="AA429" i="24"/>
  <c r="AQ429" i="24" s="1"/>
  <c r="AP429" i="24"/>
  <c r="AA91" i="24"/>
  <c r="AQ91" i="24" s="1"/>
  <c r="AP91" i="24"/>
  <c r="AA318" i="24"/>
  <c r="AQ318" i="24" s="1"/>
  <c r="AP318" i="24"/>
  <c r="AA232" i="24"/>
  <c r="AQ232" i="24" s="1"/>
  <c r="AP232" i="24"/>
  <c r="AP432" i="24"/>
  <c r="AA432" i="24"/>
  <c r="AQ432" i="24" s="1"/>
  <c r="AP94" i="24"/>
  <c r="AA94" i="24"/>
  <c r="AQ94" i="24" s="1"/>
  <c r="AA324" i="24"/>
  <c r="AQ324" i="24" s="1"/>
  <c r="AP324" i="24"/>
  <c r="AP230" i="24"/>
  <c r="AA230" i="24"/>
  <c r="AQ230" i="24" s="1"/>
  <c r="AA385" i="24"/>
  <c r="AQ385" i="24" s="1"/>
  <c r="AP385" i="24"/>
  <c r="AA260" i="24"/>
  <c r="AQ260" i="24" s="1"/>
  <c r="AP260" i="24"/>
  <c r="AA264" i="24"/>
  <c r="AQ264" i="24" s="1"/>
  <c r="AP264" i="24"/>
  <c r="AA415" i="24"/>
  <c r="AQ415" i="24" s="1"/>
  <c r="AP415" i="24"/>
  <c r="AA15" i="24"/>
  <c r="AQ15" i="24" s="1"/>
  <c r="AP15" i="24"/>
  <c r="AA79" i="24"/>
  <c r="AQ79" i="24" s="1"/>
  <c r="AP79" i="24"/>
  <c r="AA404" i="24"/>
  <c r="AQ404" i="24" s="1"/>
  <c r="AP404" i="24"/>
  <c r="AP48" i="24"/>
  <c r="AA48" i="24"/>
  <c r="AQ48" i="24" s="1"/>
  <c r="AA216" i="24"/>
  <c r="AQ216" i="24" s="1"/>
  <c r="AP216" i="24"/>
  <c r="AA390" i="24"/>
  <c r="AQ390" i="24" s="1"/>
  <c r="AP390" i="24"/>
  <c r="AA205" i="24"/>
  <c r="AQ205" i="24" s="1"/>
  <c r="AP205" i="24"/>
  <c r="AP127" i="24"/>
  <c r="AA127" i="24"/>
  <c r="AQ127" i="24" s="1"/>
  <c r="AA184" i="24"/>
  <c r="AQ184" i="24" s="1"/>
  <c r="AP184" i="24"/>
  <c r="AA139" i="24"/>
  <c r="AQ139" i="24" s="1"/>
  <c r="AP139" i="24"/>
  <c r="AA96" i="24"/>
  <c r="AQ96" i="24" s="1"/>
  <c r="AP96" i="24"/>
  <c r="AA88" i="24"/>
  <c r="AQ88" i="24" s="1"/>
  <c r="AP88" i="24"/>
  <c r="AA418" i="24"/>
  <c r="AQ418" i="24" s="1"/>
  <c r="AP418" i="24"/>
  <c r="AA157" i="24"/>
  <c r="AQ157" i="24" s="1"/>
  <c r="AP157" i="24"/>
  <c r="AP64" i="24"/>
  <c r="AA64" i="24"/>
  <c r="AQ64" i="24" s="1"/>
  <c r="AP427" i="24"/>
  <c r="AA427" i="24"/>
  <c r="AQ427" i="24" s="1"/>
  <c r="AP282" i="24"/>
  <c r="AA282" i="24"/>
  <c r="AQ282" i="24" s="1"/>
  <c r="AP442" i="24"/>
  <c r="AA442" i="24"/>
  <c r="AQ442" i="24" s="1"/>
  <c r="AA490" i="24"/>
  <c r="AQ490" i="24" s="1"/>
  <c r="AP490" i="24"/>
  <c r="AA369" i="24"/>
  <c r="AQ369" i="24" s="1"/>
  <c r="AP369" i="24"/>
  <c r="AP129" i="24"/>
  <c r="AA129" i="24"/>
  <c r="AQ129" i="24" s="1"/>
  <c r="AP70" i="24"/>
  <c r="AA70" i="24"/>
  <c r="AQ70" i="24" s="1"/>
  <c r="AA106" i="24"/>
  <c r="AQ106" i="24" s="1"/>
  <c r="AP106" i="24"/>
  <c r="AA65" i="24"/>
  <c r="AQ65" i="24" s="1"/>
  <c r="AP65" i="24"/>
  <c r="AP43" i="24"/>
  <c r="AA43" i="24"/>
  <c r="AQ43" i="24" s="1"/>
  <c r="AP152" i="24"/>
  <c r="AA152" i="24"/>
  <c r="AQ152" i="24" s="1"/>
  <c r="AA135" i="24"/>
  <c r="AQ135" i="24" s="1"/>
  <c r="AP135" i="24"/>
  <c r="AP257" i="24"/>
  <c r="AA257" i="24"/>
  <c r="AQ257" i="24" s="1"/>
  <c r="AP250" i="24"/>
  <c r="AA250" i="24"/>
  <c r="AQ250" i="24" s="1"/>
  <c r="Z121" i="24"/>
  <c r="AO121" i="24"/>
  <c r="AP19" i="24"/>
  <c r="AA19" i="24"/>
  <c r="AQ19" i="24" s="1"/>
  <c r="AP142" i="24"/>
  <c r="AA142" i="24"/>
  <c r="AQ142" i="24" s="1"/>
  <c r="AP86" i="24"/>
  <c r="AA86" i="24"/>
  <c r="AQ86" i="24" s="1"/>
  <c r="AA279" i="24"/>
  <c r="AQ279" i="24" s="1"/>
  <c r="AP279" i="24"/>
  <c r="AA317" i="24"/>
  <c r="AQ317" i="24" s="1"/>
  <c r="AP317" i="24"/>
  <c r="AP53" i="24"/>
  <c r="AA53" i="24"/>
  <c r="AQ53" i="24" s="1"/>
  <c r="AA231" i="24"/>
  <c r="AQ231" i="24" s="1"/>
  <c r="AP231" i="24"/>
  <c r="Z114" i="24"/>
  <c r="AO114" i="24"/>
  <c r="AP295" i="24"/>
  <c r="AA295" i="24"/>
  <c r="AQ295" i="24" s="1"/>
  <c r="AP69" i="24"/>
  <c r="AA69" i="24"/>
  <c r="AQ69" i="24" s="1"/>
  <c r="AP104" i="24"/>
  <c r="AA104" i="24"/>
  <c r="AQ104" i="24" s="1"/>
  <c r="AA233" i="24"/>
  <c r="AQ233" i="24" s="1"/>
  <c r="AP233" i="24"/>
  <c r="AA151" i="24"/>
  <c r="AQ151" i="24" s="1"/>
  <c r="AP151" i="24"/>
  <c r="AA297" i="24"/>
  <c r="AQ297" i="24" s="1"/>
  <c r="AP297" i="24"/>
  <c r="AA14" i="24"/>
  <c r="AQ14" i="24" s="1"/>
  <c r="AP14" i="24"/>
  <c r="AA204" i="24"/>
  <c r="AQ204" i="24" s="1"/>
  <c r="AP204" i="24"/>
  <c r="AA483" i="24"/>
  <c r="AQ483" i="24" s="1"/>
  <c r="AP483" i="24"/>
  <c r="AA49" i="24"/>
  <c r="AQ49" i="24" s="1"/>
  <c r="AP49" i="24"/>
  <c r="AA336" i="24"/>
  <c r="AQ336" i="24" s="1"/>
  <c r="AP336" i="24"/>
  <c r="AP62" i="24"/>
  <c r="AA62" i="24"/>
  <c r="AQ62" i="24" s="1"/>
  <c r="AA16" i="24"/>
  <c r="AQ16" i="24" s="1"/>
  <c r="AP16" i="24"/>
  <c r="AA327" i="24"/>
  <c r="AQ327" i="24" s="1"/>
  <c r="AP327" i="24"/>
  <c r="AA42" i="24"/>
  <c r="AQ42" i="24" s="1"/>
  <c r="AP42" i="24"/>
  <c r="AA271" i="24"/>
  <c r="AQ271" i="24" s="1"/>
  <c r="AP271" i="24"/>
  <c r="AA73" i="24"/>
  <c r="AQ73" i="24" s="1"/>
  <c r="AP73" i="24"/>
  <c r="AA481" i="24"/>
  <c r="AQ481" i="24" s="1"/>
  <c r="AP481" i="24"/>
  <c r="AA179" i="24"/>
  <c r="AQ179" i="24" s="1"/>
  <c r="AP179" i="24"/>
  <c r="AA239" i="24"/>
  <c r="AQ239" i="24" s="1"/>
  <c r="AP239" i="24"/>
  <c r="AP163" i="24"/>
  <c r="AA163" i="24"/>
  <c r="AQ163" i="24" s="1"/>
  <c r="AA489" i="24"/>
  <c r="AQ489" i="24" s="1"/>
  <c r="AP489" i="24"/>
  <c r="AA375" i="24"/>
  <c r="AQ375" i="24" s="1"/>
  <c r="AP375" i="24"/>
  <c r="AA247" i="24"/>
  <c r="AQ247" i="24" s="1"/>
  <c r="AP247" i="24"/>
  <c r="AP45" i="24"/>
  <c r="AA45" i="24"/>
  <c r="AQ45" i="24" s="1"/>
  <c r="AA188" i="24"/>
  <c r="AQ188" i="24" s="1"/>
  <c r="AP188" i="24"/>
  <c r="AA249" i="24"/>
  <c r="AQ249" i="24" s="1"/>
  <c r="AP249" i="24"/>
  <c r="AA29" i="24"/>
  <c r="AQ29" i="24" s="1"/>
  <c r="AP29" i="24"/>
  <c r="AA54" i="24"/>
  <c r="AQ54" i="24" s="1"/>
  <c r="AP54" i="24"/>
  <c r="AP431" i="24"/>
  <c r="AA431" i="24"/>
  <c r="AQ431" i="24" s="1"/>
  <c r="AA130" i="24"/>
  <c r="AQ130" i="24" s="1"/>
  <c r="AP130" i="24"/>
  <c r="AP244" i="24"/>
  <c r="AA244" i="24"/>
  <c r="AQ244" i="24" s="1"/>
  <c r="AP386" i="24"/>
  <c r="AA386" i="24"/>
  <c r="AQ386" i="24" s="1"/>
  <c r="AP30" i="24"/>
  <c r="AA30" i="24"/>
  <c r="AQ30" i="24" s="1"/>
  <c r="AA85" i="24"/>
  <c r="AQ85" i="24" s="1"/>
  <c r="AP85" i="24"/>
  <c r="AA72" i="24"/>
  <c r="AQ72" i="24" s="1"/>
  <c r="AP72" i="24"/>
  <c r="AA166" i="24"/>
  <c r="AQ166" i="24" s="1"/>
  <c r="AP166" i="24"/>
  <c r="AA430" i="24"/>
  <c r="AQ430" i="24" s="1"/>
  <c r="AP430" i="24"/>
  <c r="AO123" i="24"/>
  <c r="Z123" i="24"/>
  <c r="AA161" i="24"/>
  <c r="AQ161" i="24" s="1"/>
  <c r="AP161" i="24"/>
  <c r="AA370" i="24"/>
  <c r="AQ370" i="24" s="1"/>
  <c r="AP370" i="24"/>
  <c r="AP126" i="24"/>
  <c r="AA126" i="24"/>
  <c r="AQ126" i="24" s="1"/>
  <c r="AA491" i="24"/>
  <c r="AQ491" i="24" s="1"/>
  <c r="AP491" i="24"/>
  <c r="AP31" i="24"/>
  <c r="AA31" i="24"/>
  <c r="AQ31" i="24" s="1"/>
  <c r="AP382" i="24"/>
  <c r="AA382" i="24"/>
  <c r="AQ382" i="24" s="1"/>
  <c r="AA392" i="24"/>
  <c r="AQ392" i="24" s="1"/>
  <c r="AP392" i="24"/>
  <c r="AA270" i="24"/>
  <c r="AQ270" i="24" s="1"/>
  <c r="AP270" i="24"/>
  <c r="AA328" i="24"/>
  <c r="AQ328" i="24" s="1"/>
  <c r="AP328" i="24"/>
  <c r="AP353" i="24"/>
  <c r="AA353" i="24"/>
  <c r="AQ353" i="24" s="1"/>
  <c r="AA248" i="24"/>
  <c r="AQ248" i="24" s="1"/>
  <c r="AP248" i="24"/>
  <c r="AA82" i="24"/>
  <c r="AQ82" i="24" s="1"/>
  <c r="AP82" i="24"/>
  <c r="AP361" i="24"/>
  <c r="AA361" i="24"/>
  <c r="AQ361" i="24" s="1"/>
  <c r="AA90" i="24"/>
  <c r="AQ90" i="24" s="1"/>
  <c r="AP90" i="24"/>
  <c r="AA256" i="24"/>
  <c r="AQ256" i="24" s="1"/>
  <c r="AP256" i="24"/>
  <c r="AA44" i="24"/>
  <c r="AQ44" i="24" s="1"/>
  <c r="AP44" i="24"/>
  <c r="AA158" i="24"/>
  <c r="AQ158" i="24" s="1"/>
  <c r="AP158" i="24"/>
  <c r="AP419" i="24"/>
  <c r="AA419" i="24"/>
  <c r="AQ419" i="24" s="1"/>
  <c r="AP176" i="24"/>
  <c r="AA176" i="24"/>
  <c r="AQ176" i="24" s="1"/>
  <c r="AP258" i="24"/>
  <c r="AA258" i="24"/>
  <c r="AQ258" i="24" s="1"/>
  <c r="AA63" i="24"/>
  <c r="AQ63" i="24" s="1"/>
  <c r="AP63" i="24"/>
  <c r="AP266" i="24"/>
  <c r="AA266" i="24"/>
  <c r="AQ266" i="24" s="1"/>
  <c r="AO118" i="24"/>
  <c r="Z118" i="24"/>
  <c r="AA111" i="24"/>
  <c r="AQ111" i="24" s="1"/>
  <c r="AP111" i="24"/>
  <c r="AA360" i="24"/>
  <c r="AQ360" i="24" s="1"/>
  <c r="AP360" i="24"/>
  <c r="AA18" i="24"/>
  <c r="AQ18" i="24" s="1"/>
  <c r="AP18" i="24"/>
  <c r="AP40" i="24"/>
  <c r="AA40" i="24"/>
  <c r="AQ40" i="24" s="1"/>
  <c r="AA141" i="24"/>
  <c r="AQ141" i="24" s="1"/>
  <c r="AP141" i="24"/>
  <c r="AP245" i="24"/>
  <c r="AA245" i="24"/>
  <c r="AQ245" i="24" s="1"/>
  <c r="AP37" i="24"/>
  <c r="AA37" i="24"/>
  <c r="AQ37" i="24" s="1"/>
  <c r="AA262" i="24"/>
  <c r="AQ262" i="24" s="1"/>
  <c r="AP262" i="24"/>
  <c r="AP51" i="24"/>
  <c r="AA51" i="24"/>
  <c r="AQ51" i="24" s="1"/>
  <c r="AA20" i="24"/>
  <c r="AQ20" i="24" s="1"/>
  <c r="AP20" i="24"/>
  <c r="AA83" i="24"/>
  <c r="AQ83" i="24" s="1"/>
  <c r="AP83" i="24"/>
  <c r="AA261" i="24"/>
  <c r="AQ261" i="24" s="1"/>
  <c r="AP261" i="24"/>
  <c r="AA445" i="24"/>
  <c r="AQ445" i="24" s="1"/>
  <c r="AP445" i="24"/>
  <c r="AA366" i="24"/>
  <c r="AQ366" i="24" s="1"/>
  <c r="AP366" i="24"/>
  <c r="AA60" i="24"/>
  <c r="AQ60" i="24" s="1"/>
  <c r="AP60" i="24"/>
  <c r="AA27" i="24"/>
  <c r="AQ27" i="24" s="1"/>
  <c r="AP27" i="24"/>
  <c r="AP488" i="24"/>
  <c r="AA488" i="24"/>
  <c r="AQ488" i="24" s="1"/>
  <c r="Z120" i="24"/>
  <c r="AO120" i="24"/>
  <c r="AP452" i="24"/>
  <c r="AA452" i="24"/>
  <c r="AQ452" i="24" s="1"/>
  <c r="AA416" i="24"/>
  <c r="AQ416" i="24" s="1"/>
  <c r="AP416" i="24"/>
  <c r="AA251" i="24"/>
  <c r="AQ251" i="24" s="1"/>
  <c r="AP251" i="24"/>
  <c r="AP84" i="24"/>
  <c r="AA84" i="24"/>
  <c r="AQ84" i="24" s="1"/>
  <c r="AP80" i="24"/>
  <c r="AA80" i="24"/>
  <c r="AQ80" i="24" s="1"/>
  <c r="AA471" i="24"/>
  <c r="AQ471" i="24" s="1"/>
  <c r="AP471" i="24"/>
  <c r="AP450" i="24"/>
  <c r="AA450" i="24"/>
  <c r="AQ450" i="24" s="1"/>
  <c r="AA407" i="24"/>
  <c r="AQ407" i="24" s="1"/>
  <c r="AP407" i="24"/>
  <c r="AA428" i="24"/>
  <c r="AQ428" i="24" s="1"/>
  <c r="AP428" i="24"/>
  <c r="AP313" i="24"/>
  <c r="AA313" i="24"/>
  <c r="AQ313" i="24" s="1"/>
  <c r="AP38" i="24"/>
  <c r="AA38" i="24"/>
  <c r="AQ38" i="24" s="1"/>
  <c r="AP409" i="24"/>
  <c r="AA409" i="24"/>
  <c r="AQ409" i="24" s="1"/>
  <c r="AA100" i="24"/>
  <c r="AQ100" i="24" s="1"/>
  <c r="AP100" i="24"/>
  <c r="AA355" i="24"/>
  <c r="AQ355" i="24" s="1"/>
  <c r="AP355" i="24"/>
  <c r="AA253" i="24"/>
  <c r="AQ253" i="24" s="1"/>
  <c r="AP253" i="24"/>
  <c r="AA33" i="24"/>
  <c r="AQ33" i="24" s="1"/>
  <c r="AP33" i="24"/>
  <c r="AP71" i="24"/>
  <c r="AA71" i="24"/>
  <c r="AQ71" i="24" s="1"/>
  <c r="AA470" i="24"/>
  <c r="AQ470" i="24" s="1"/>
  <c r="AP470" i="24"/>
  <c r="AP444" i="24"/>
  <c r="AA444" i="24"/>
  <c r="AQ444" i="24" s="1"/>
  <c r="AA367" i="24"/>
  <c r="AQ367" i="24" s="1"/>
  <c r="AP367" i="24"/>
  <c r="AA414" i="24"/>
  <c r="AQ414" i="24" s="1"/>
  <c r="AP414" i="24"/>
  <c r="AP246" i="24"/>
  <c r="AA246" i="24"/>
  <c r="AQ246" i="24" s="1"/>
  <c r="AA217" i="24"/>
  <c r="AQ217" i="24" s="1"/>
  <c r="AP217" i="24"/>
  <c r="AA268" i="24"/>
  <c r="AQ268" i="24" s="1"/>
  <c r="AP268" i="24"/>
  <c r="AA213" i="24"/>
  <c r="AQ213" i="24" s="1"/>
  <c r="AP213" i="24"/>
  <c r="AA21" i="24"/>
  <c r="AQ21" i="24" s="1"/>
  <c r="AP21" i="24"/>
  <c r="AA301" i="24"/>
  <c r="AQ301" i="24" s="1"/>
  <c r="AP301" i="24"/>
  <c r="AA286" i="24"/>
  <c r="AQ286" i="24" s="1"/>
  <c r="AP286" i="24"/>
  <c r="AA284" i="24"/>
  <c r="AQ284" i="24" s="1"/>
  <c r="AP284" i="24"/>
  <c r="AP34" i="24"/>
  <c r="AA34" i="24"/>
  <c r="AQ34" i="24" s="1"/>
  <c r="AA218" i="24"/>
  <c r="AQ218" i="24" s="1"/>
  <c r="AP218" i="24"/>
  <c r="AP319" i="24"/>
  <c r="AA319" i="24"/>
  <c r="AQ319" i="24" s="1"/>
  <c r="AP12" i="24"/>
  <c r="AA12" i="24"/>
  <c r="AQ12" i="24" s="1"/>
  <c r="AA263" i="24"/>
  <c r="AQ263" i="24" s="1"/>
  <c r="AP263" i="24"/>
  <c r="AP417" i="24"/>
  <c r="AA417" i="24"/>
  <c r="AQ417" i="24" s="1"/>
  <c r="AP133" i="24"/>
  <c r="AA133" i="24"/>
  <c r="AQ133" i="24" s="1"/>
  <c r="AA22" i="24"/>
  <c r="AQ22" i="24" s="1"/>
  <c r="AP22" i="24"/>
  <c r="AP67" i="24"/>
  <c r="AA67" i="24"/>
  <c r="AQ67" i="24" s="1"/>
  <c r="AP41" i="24"/>
  <c r="AA41" i="24"/>
  <c r="AQ41" i="24" s="1"/>
  <c r="AP144" i="24"/>
  <c r="AA144" i="24"/>
  <c r="AQ144" i="24" s="1"/>
  <c r="AA265" i="24"/>
  <c r="AQ265" i="24" s="1"/>
  <c r="AP265" i="24"/>
  <c r="AA26" i="24"/>
  <c r="AQ26" i="24" s="1"/>
  <c r="AP26" i="24"/>
  <c r="AA215" i="24"/>
  <c r="AQ215" i="24" s="1"/>
  <c r="AP215" i="24"/>
  <c r="AP87" i="24"/>
  <c r="AA87" i="24"/>
  <c r="AQ87" i="24" s="1"/>
  <c r="AA380" i="24"/>
  <c r="AQ380" i="24" s="1"/>
  <c r="AP380" i="24"/>
  <c r="AP140" i="24"/>
  <c r="AA140" i="24"/>
  <c r="AQ140" i="24" s="1"/>
  <c r="AA177" i="24"/>
  <c r="AQ177" i="24" s="1"/>
  <c r="AP177" i="24"/>
  <c r="AA97" i="24"/>
  <c r="AQ97" i="24" s="1"/>
  <c r="AP97" i="24"/>
  <c r="AA443" i="24"/>
  <c r="AQ443" i="24" s="1"/>
  <c r="AP443" i="24"/>
  <c r="AP243" i="24"/>
  <c r="AA243" i="24"/>
  <c r="AQ243" i="24" s="1"/>
  <c r="AP455" i="24"/>
  <c r="AA455" i="24"/>
  <c r="AQ455" i="24" s="1"/>
  <c r="AA101" i="24"/>
  <c r="AQ101" i="24" s="1"/>
  <c r="AP101" i="24"/>
  <c r="AA32" i="24"/>
  <c r="AQ32" i="24" s="1"/>
  <c r="AP32" i="24"/>
  <c r="AA325" i="24"/>
  <c r="AQ325" i="24" s="1"/>
  <c r="AP325" i="24"/>
  <c r="AA214" i="24"/>
  <c r="AQ214" i="24" s="1"/>
  <c r="AP214" i="24"/>
  <c r="AP39" i="24"/>
  <c r="AA39" i="24"/>
  <c r="AQ39" i="24" s="1"/>
  <c r="AA275" i="24"/>
  <c r="AQ275" i="24" s="1"/>
  <c r="AP275" i="24"/>
  <c r="AP229" i="24"/>
  <c r="AA229" i="24"/>
  <c r="AQ229" i="24" s="1"/>
  <c r="AP81" i="24"/>
  <c r="AA81" i="24"/>
  <c r="AQ81" i="24" s="1"/>
  <c r="AA278" i="24"/>
  <c r="AQ278" i="24" s="1"/>
  <c r="AP278" i="24"/>
  <c r="AP55" i="24"/>
  <c r="AA55" i="24"/>
  <c r="AQ55" i="24" s="1"/>
  <c r="AA283" i="24"/>
  <c r="AQ283" i="24" s="1"/>
  <c r="AP283" i="24"/>
  <c r="AA208" i="24"/>
  <c r="AQ208" i="24" s="1"/>
  <c r="AP208" i="24"/>
  <c r="AA17" i="24"/>
  <c r="AQ17" i="24" s="1"/>
  <c r="AP17" i="24"/>
  <c r="AP383" i="24"/>
  <c r="AA383" i="24"/>
  <c r="AQ383" i="24" s="1"/>
  <c r="AA451" i="24"/>
  <c r="AQ451" i="24" s="1"/>
  <c r="AP451" i="24"/>
  <c r="AA136" i="24"/>
  <c r="AQ136" i="24" s="1"/>
  <c r="AP136" i="24"/>
  <c r="AA454" i="24"/>
  <c r="AQ454" i="24" s="1"/>
  <c r="AP454" i="24"/>
  <c r="AP23" i="24"/>
  <c r="AA23" i="24"/>
  <c r="AQ23" i="24" s="1"/>
  <c r="AA337" i="24"/>
  <c r="AQ337" i="24" s="1"/>
  <c r="AP337" i="24"/>
  <c r="AA180" i="24"/>
  <c r="AQ180" i="24" s="1"/>
  <c r="AP180" i="24"/>
  <c r="AA267" i="24"/>
  <c r="AQ267" i="24" s="1"/>
  <c r="AP267" i="24"/>
  <c r="AA280" i="24"/>
  <c r="AQ280" i="24" s="1"/>
  <c r="AP280" i="24"/>
  <c r="AA294" i="24"/>
  <c r="AQ294" i="24" s="1"/>
  <c r="AP294" i="24"/>
  <c r="AA293" i="24"/>
  <c r="AQ293" i="24" s="1"/>
  <c r="AP293" i="24"/>
  <c r="AP132" i="24"/>
  <c r="AA132" i="24"/>
  <c r="AQ132" i="24" s="1"/>
  <c r="AA285" i="24"/>
  <c r="AQ285" i="24" s="1"/>
  <c r="AP285" i="24"/>
  <c r="AA339" i="24"/>
  <c r="AQ339" i="24" s="1"/>
  <c r="AP339" i="24"/>
  <c r="Z117" i="24"/>
  <c r="AO117" i="24"/>
  <c r="AA363" i="24"/>
  <c r="AQ363" i="24" s="1"/>
  <c r="AP363" i="24"/>
  <c r="AA276" i="24"/>
  <c r="AQ276" i="24" s="1"/>
  <c r="AP276" i="24"/>
  <c r="AA440" i="24"/>
  <c r="AQ440" i="24" s="1"/>
  <c r="AP440" i="24"/>
  <c r="AP36" i="24"/>
  <c r="AA36" i="24"/>
  <c r="AQ36" i="24" s="1"/>
  <c r="AA24" i="24"/>
  <c r="AQ24" i="24" s="1"/>
  <c r="AP24" i="24"/>
  <c r="AA207" i="24"/>
  <c r="AQ207" i="24" s="1"/>
  <c r="AP207" i="24"/>
  <c r="AA269" i="24"/>
  <c r="AQ269" i="24" s="1"/>
  <c r="AP269" i="24"/>
  <c r="AA393" i="24"/>
  <c r="AQ393" i="24" s="1"/>
  <c r="AP393" i="24"/>
  <c r="AA206" i="24"/>
  <c r="AQ206" i="24" s="1"/>
  <c r="AP206" i="24"/>
  <c r="AP143" i="24"/>
  <c r="AA143" i="24"/>
  <c r="AQ143" i="24" s="1"/>
  <c r="AP441" i="24"/>
  <c r="AA441" i="24"/>
  <c r="AQ441" i="24" s="1"/>
  <c r="AA195" i="24"/>
  <c r="AQ195" i="24" s="1"/>
  <c r="AP195" i="24"/>
  <c r="AA320" i="24"/>
  <c r="AQ320" i="24" s="1"/>
  <c r="AP320" i="24"/>
  <c r="AA46" i="24"/>
  <c r="AQ46" i="24" s="1"/>
  <c r="AP46" i="24"/>
  <c r="AP35" i="24"/>
  <c r="AA35" i="24"/>
  <c r="AQ35" i="24" s="1"/>
  <c r="AA398" i="24"/>
  <c r="AQ398" i="24" s="1"/>
  <c r="AP398" i="24"/>
  <c r="AP47" i="24"/>
  <c r="AA47" i="24"/>
  <c r="AQ47" i="24" s="1"/>
  <c r="AA61" i="24"/>
  <c r="AQ61" i="24" s="1"/>
  <c r="AP61" i="24"/>
  <c r="AA259" i="24"/>
  <c r="AQ259" i="24" s="1"/>
  <c r="AP259" i="24"/>
  <c r="AA408" i="24"/>
  <c r="AQ408" i="24" s="1"/>
  <c r="AP408" i="24"/>
  <c r="AP255" i="24"/>
  <c r="AA255" i="24"/>
  <c r="AQ255" i="24" s="1"/>
  <c r="AA252" i="24"/>
  <c r="AQ252" i="24" s="1"/>
  <c r="AP252" i="24"/>
  <c r="AP493" i="24"/>
  <c r="AA493" i="24"/>
  <c r="AQ493" i="24" s="1"/>
  <c r="AA93" i="24"/>
  <c r="AQ93" i="24" s="1"/>
  <c r="AP93" i="24"/>
  <c r="AA364" i="24"/>
  <c r="AQ364" i="24" s="1"/>
  <c r="AP364" i="24"/>
  <c r="AA274" i="24"/>
  <c r="AQ274" i="24" s="1"/>
  <c r="AP274" i="24"/>
  <c r="AA52" i="24"/>
  <c r="AQ52" i="24" s="1"/>
  <c r="AP52" i="24"/>
  <c r="AP405" i="24"/>
  <c r="AA405" i="24"/>
  <c r="AQ405" i="24" s="1"/>
  <c r="AA95" i="24"/>
  <c r="AQ95" i="24" s="1"/>
  <c r="AP95" i="24"/>
  <c r="AP28" i="24"/>
  <c r="AA28" i="24"/>
  <c r="AQ28" i="24" s="1"/>
  <c r="Z124" i="24"/>
  <c r="AO124" i="24"/>
  <c r="AP492" i="24"/>
  <c r="AA492" i="24"/>
  <c r="AQ492" i="24" s="1"/>
  <c r="AA89" i="24"/>
  <c r="AQ89" i="24" s="1"/>
  <c r="AP89" i="24"/>
  <c r="AA50" i="24"/>
  <c r="AQ50" i="24" s="1"/>
  <c r="AP50" i="24"/>
  <c r="AA201" i="24"/>
  <c r="AQ201" i="24" s="1"/>
  <c r="AP201" i="24"/>
  <c r="AP254" i="24"/>
  <c r="AA254" i="24"/>
  <c r="AQ254" i="24" s="1"/>
  <c r="AA68" i="24"/>
  <c r="AQ68" i="24" s="1"/>
  <c r="AP68" i="24"/>
  <c r="AA117" i="24" l="1"/>
  <c r="AQ117" i="24" s="1"/>
  <c r="AP117" i="24"/>
  <c r="AP115" i="24"/>
  <c r="AA115" i="24"/>
  <c r="AQ115" i="24" s="1"/>
  <c r="AP118" i="24"/>
  <c r="AA118" i="24"/>
  <c r="AQ118" i="24" s="1"/>
  <c r="AA120" i="24"/>
  <c r="AQ120" i="24" s="1"/>
  <c r="AP120" i="24"/>
  <c r="AP114" i="24"/>
  <c r="AA114" i="24"/>
  <c r="AQ114" i="24" s="1"/>
  <c r="AP124" i="24"/>
  <c r="AA124" i="24"/>
  <c r="AQ124" i="24" s="1"/>
  <c r="AP123" i="24"/>
  <c r="AA123" i="24"/>
  <c r="AQ123" i="24" s="1"/>
  <c r="AP121" i="24"/>
  <c r="AA121" i="24"/>
  <c r="AQ121" i="24" s="1"/>
  <c r="X306" i="24" l="1"/>
  <c r="AM306" i="24"/>
  <c r="Y306" i="24" l="1"/>
  <c r="AN306" i="24"/>
  <c r="Z306" i="24" l="1"/>
  <c r="AO306" i="24"/>
  <c r="AA306" i="24" l="1"/>
  <c r="AP306" i="24"/>
  <c r="AQ306" i="24" l="1"/>
  <c r="AM305" i="24"/>
  <c r="AM3" i="24" s="1"/>
  <c r="X305" i="24"/>
  <c r="AN305" i="24" l="1"/>
  <c r="AN3" i="24" s="1"/>
  <c r="Y305" i="24"/>
  <c r="AO305" i="24" l="1"/>
  <c r="AO3" i="24" s="1"/>
  <c r="Z305" i="24"/>
  <c r="AP305" i="24" l="1"/>
  <c r="AP3" i="24" s="1"/>
  <c r="AA305" i="24"/>
  <c r="AQ305" i="24" s="1"/>
  <c r="AQ3"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Justine Langdon</author>
    <author>Timothy Peters</author>
  </authors>
  <commentList>
    <comment ref="H27" authorId="0" shapeId="0" xr:uid="{CD9A0967-3F06-4AF3-8060-862832D5FD86}">
      <text>
        <r>
          <rPr>
            <b/>
            <sz val="9"/>
            <color indexed="81"/>
            <rFont val="Tahoma"/>
            <family val="2"/>
          </rPr>
          <t>Justine Langdon:</t>
        </r>
        <r>
          <rPr>
            <sz val="9"/>
            <color indexed="81"/>
            <rFont val="Tahoma"/>
            <family val="2"/>
          </rPr>
          <t xml:space="preserve">
Apply same rate used in decision</t>
        </r>
      </text>
    </comment>
    <comment ref="N27" authorId="0" shapeId="0" xr:uid="{76FCA494-0E55-4243-8A96-AEB0F3FE6B93}">
      <text>
        <r>
          <rPr>
            <b/>
            <sz val="9"/>
            <color indexed="81"/>
            <rFont val="Tahoma"/>
            <family val="2"/>
          </rPr>
          <t>Justine Langdon:</t>
        </r>
        <r>
          <rPr>
            <sz val="9"/>
            <color indexed="81"/>
            <rFont val="Tahoma"/>
            <family val="2"/>
          </rPr>
          <t xml:space="preserve">
Draft decision says accepts 171% (15-10) but model only applied 170%</t>
        </r>
      </text>
    </comment>
    <comment ref="I32" authorId="0" shapeId="0" xr:uid="{DA067AFE-0AFB-4080-8BAC-D5A192E7B0E4}">
      <text>
        <r>
          <rPr>
            <b/>
            <sz val="9"/>
            <color indexed="81"/>
            <rFont val="Tahoma"/>
            <family val="2"/>
          </rPr>
          <t>Justine Langdon:</t>
        </r>
        <r>
          <rPr>
            <sz val="9"/>
            <color indexed="81"/>
            <rFont val="Tahoma"/>
            <family val="2"/>
          </rPr>
          <t xml:space="preserve">
Think AER decision had fleet at $19.73 for this staff member and $20 for the other</t>
        </r>
      </text>
    </comment>
    <comment ref="Q32" authorId="1" shapeId="0" xr:uid="{C28EE73E-59FD-4A47-841E-D21AECD0A1C3}">
      <text>
        <r>
          <rPr>
            <b/>
            <sz val="9"/>
            <color indexed="81"/>
            <rFont val="Tahoma"/>
            <family val="2"/>
          </rPr>
          <t xml:space="preserve">Justine Langdon:
</t>
        </r>
        <r>
          <rPr>
            <sz val="9"/>
            <color indexed="81"/>
            <rFont val="Tahoma"/>
            <family val="2"/>
          </rPr>
          <t xml:space="preserve">Error - is missing vehicle
</t>
        </r>
      </text>
    </comment>
    <comment ref="E38" authorId="0" shapeId="0" xr:uid="{24166356-2FAB-4316-9AD7-20B287911633}">
      <text>
        <r>
          <rPr>
            <b/>
            <sz val="9"/>
            <color indexed="81"/>
            <rFont val="Tahoma"/>
            <family val="2"/>
          </rPr>
          <t>Justine Langdon:</t>
        </r>
        <r>
          <rPr>
            <sz val="9"/>
            <color indexed="81"/>
            <rFont val="Tahoma"/>
            <family val="2"/>
          </rPr>
          <t xml:space="preserve">
OHDs are applied to total direct costs in line with CAM i.e. includes fleet allowance</t>
        </r>
      </text>
    </comment>
    <comment ref="F39" authorId="0" shapeId="0" xr:uid="{039F2E46-A5AB-4B38-9B6C-D4BC98A11EC2}">
      <text>
        <r>
          <rPr>
            <b/>
            <sz val="9"/>
            <color indexed="81"/>
            <rFont val="Tahoma"/>
            <family val="2"/>
          </rPr>
          <t>Justine Langdon:</t>
        </r>
        <r>
          <rPr>
            <sz val="9"/>
            <color indexed="81"/>
            <rFont val="Tahoma"/>
            <family val="2"/>
          </rPr>
          <t xml:space="preserve">
This is different to an OHD</t>
        </r>
      </text>
    </comment>
    <comment ref="H39" authorId="0" shapeId="0" xr:uid="{64B63D00-13E1-4DF1-A9FC-ABE30C3B4AEA}">
      <text>
        <r>
          <rPr>
            <b/>
            <sz val="9"/>
            <color indexed="81"/>
            <rFont val="Tahoma"/>
            <family val="2"/>
          </rPr>
          <t>Justine Langdon:</t>
        </r>
        <r>
          <rPr>
            <sz val="9"/>
            <color indexed="81"/>
            <rFont val="Tahoma"/>
            <family val="2"/>
          </rPr>
          <t xml:space="preserve">
Apply same rate used in SCS decision</t>
        </r>
      </text>
    </comment>
    <comment ref="N39" authorId="0" shapeId="0" xr:uid="{4CED6458-F35C-4274-8060-E501B25A48F2}">
      <text>
        <r>
          <rPr>
            <b/>
            <sz val="9"/>
            <color indexed="81"/>
            <rFont val="Tahoma"/>
            <family val="2"/>
          </rPr>
          <t>Justine Langdon:</t>
        </r>
        <r>
          <rPr>
            <sz val="9"/>
            <color indexed="81"/>
            <rFont val="Tahoma"/>
            <family val="2"/>
          </rPr>
          <t xml:space="preserve">
Masden Jacobs did not recgnise additional on-costs for OT</t>
        </r>
      </text>
    </comment>
    <comment ref="O39" authorId="0" shapeId="0" xr:uid="{98269BDC-5895-47B6-964B-B71FF20CA27F}">
      <text>
        <r>
          <rPr>
            <b/>
            <sz val="9"/>
            <color indexed="81"/>
            <rFont val="Tahoma"/>
            <family val="2"/>
          </rPr>
          <t>Justine Langdon:</t>
        </r>
        <r>
          <rPr>
            <sz val="9"/>
            <color indexed="81"/>
            <rFont val="Tahoma"/>
            <family val="2"/>
          </rPr>
          <t xml:space="preserve">
Draft decision says accepts 171% (15-10) but model only applied 170%</t>
        </r>
      </text>
    </comment>
    <comment ref="R39" authorId="0" shapeId="0" xr:uid="{06A47780-06C1-4E74-9840-D0DBD73578C9}">
      <text>
        <r>
          <rPr>
            <b/>
            <sz val="9"/>
            <color indexed="81"/>
            <rFont val="Tahoma"/>
            <family val="2"/>
          </rPr>
          <t>Justine Langdon:</t>
        </r>
        <r>
          <rPr>
            <sz val="9"/>
            <color indexed="81"/>
            <rFont val="Tahoma"/>
            <family val="2"/>
          </rPr>
          <t xml:space="preserve">
This is different to an OHD. Match ordinary time rate</t>
        </r>
      </text>
    </comment>
    <comment ref="T39" authorId="0" shapeId="0" xr:uid="{63A7C1E7-1CA4-40D4-A081-BD8AAE9376AD}">
      <text>
        <r>
          <rPr>
            <b/>
            <sz val="9"/>
            <color indexed="81"/>
            <rFont val="Tahoma"/>
            <family val="2"/>
          </rPr>
          <t>Justine Langdon:</t>
        </r>
        <r>
          <rPr>
            <sz val="9"/>
            <color indexed="81"/>
            <rFont val="Tahoma"/>
            <family val="2"/>
          </rPr>
          <t xml:space="preserve">
Apply same rate used in SCS decision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Justine Langdon</author>
    <author>Michel, Ingrid</author>
    <author>Timothy Peters</author>
  </authors>
  <commentList>
    <comment ref="AH3" authorId="0" shapeId="0" xr:uid="{3C748F55-F4B4-48E8-AD3A-3DF4ACD63CDF}">
      <text>
        <r>
          <rPr>
            <b/>
            <sz val="9"/>
            <color indexed="81"/>
            <rFont val="Tahoma"/>
            <family val="2"/>
          </rPr>
          <t>Justine Langdon:</t>
        </r>
        <r>
          <rPr>
            <sz val="9"/>
            <color indexed="81"/>
            <rFont val="Tahoma"/>
            <family val="2"/>
          </rPr>
          <t xml:space="preserve">
These are our forecast total direct costs. They are based on our cost build up, not the AER benchmarked costs</t>
        </r>
      </text>
    </comment>
    <comment ref="P8" authorId="1" shapeId="0" xr:uid="{CAE087BE-F69E-4FB6-BF65-DCE0A935AF1B}">
      <text>
        <r>
          <rPr>
            <sz val="9"/>
            <color indexed="81"/>
            <rFont val="Tahoma"/>
            <family val="2"/>
          </rPr>
          <t xml:space="preserve">
MJ recommended rate of $153.39 + $19.73 for vehicle (rate proposed by EE)</t>
        </r>
      </text>
    </comment>
    <comment ref="D69" authorId="0" shapeId="0" xr:uid="{0DCFBF87-D100-4E08-A890-587EDF893ADA}">
      <text>
        <r>
          <rPr>
            <b/>
            <sz val="9"/>
            <color indexed="81"/>
            <rFont val="Tahoma"/>
            <family val="2"/>
          </rPr>
          <t>Justine Langdon:</t>
        </r>
        <r>
          <rPr>
            <sz val="9"/>
            <color indexed="81"/>
            <rFont val="Tahoma"/>
            <family val="2"/>
          </rPr>
          <t xml:space="preserve">
This was in our model, but not in the AER price list
</t>
        </r>
      </text>
    </comment>
    <comment ref="E294" authorId="2" shapeId="0" xr:uid="{95227E90-4985-4F96-BD9F-39BA71C938EF}">
      <text>
        <r>
          <rPr>
            <b/>
            <sz val="9"/>
            <color indexed="81"/>
            <rFont val="Tahoma"/>
            <family val="2"/>
          </rPr>
          <t xml:space="preserve">Justine Langdon:
</t>
        </r>
        <r>
          <rPr>
            <sz val="9"/>
            <color indexed="81"/>
            <rFont val="Tahoma"/>
            <family val="2"/>
          </rPr>
          <t>This was included within the service model, but not in the EE summary list or AER price list</t>
        </r>
      </text>
    </comment>
    <comment ref="T294" authorId="2" shapeId="0" xr:uid="{1C76DEF3-E04B-4F2D-9D0A-9B82531F261E}">
      <text>
        <r>
          <rPr>
            <b/>
            <sz val="9"/>
            <color indexed="81"/>
            <rFont val="Tahoma"/>
            <family val="2"/>
          </rPr>
          <t>Timothy Peters:</t>
        </r>
        <r>
          <rPr>
            <sz val="9"/>
            <color indexed="81"/>
            <rFont val="Tahoma"/>
            <family val="2"/>
          </rPr>
          <t xml:space="preserve">
EE incorrectly excluded from ANS summary sheet. Price was included within service model.</t>
        </r>
      </text>
    </comment>
    <comment ref="C297" authorId="2" shapeId="0" xr:uid="{A9F9EA6D-F4E3-4B35-B1EE-BDB4A309977C}">
      <text>
        <r>
          <rPr>
            <b/>
            <sz val="9"/>
            <color indexed="81"/>
            <rFont val="Tahoma"/>
            <family val="2"/>
          </rPr>
          <t>Justine Langdon:</t>
        </r>
        <r>
          <rPr>
            <sz val="9"/>
            <color indexed="81"/>
            <rFont val="Tahoma"/>
            <family val="2"/>
          </rPr>
          <t xml:space="preserve">
This service has been altered in description and fee sturcture</t>
        </r>
      </text>
    </comment>
    <comment ref="C305" authorId="2" shapeId="0" xr:uid="{447DE83D-BFFE-45CD-82B7-89D183E1AE03}">
      <text>
        <r>
          <rPr>
            <b/>
            <sz val="9"/>
            <color indexed="81"/>
            <rFont val="Tahoma"/>
            <family val="2"/>
          </rPr>
          <t xml:space="preserve">Justine Langdon:
</t>
        </r>
        <r>
          <rPr>
            <sz val="9"/>
            <color indexed="81"/>
            <rFont val="Tahoma"/>
            <family val="2"/>
          </rPr>
          <t xml:space="preserve">This service has been altered in  fee structure. Review model - Revised 15.1_Security Lights V1.3
</t>
        </r>
      </text>
    </comment>
  </commentList>
</comments>
</file>

<file path=xl/sharedStrings.xml><?xml version="1.0" encoding="utf-8"?>
<sst xmlns="http://schemas.openxmlformats.org/spreadsheetml/2006/main" count="3068" uniqueCount="564">
  <si>
    <t>Administration</t>
  </si>
  <si>
    <t>R3</t>
  </si>
  <si>
    <t>R2a</t>
  </si>
  <si>
    <t>R2b</t>
  </si>
  <si>
    <t>R4</t>
  </si>
  <si>
    <t>Field Worker</t>
  </si>
  <si>
    <t>2014/15</t>
  </si>
  <si>
    <t>2015/16</t>
  </si>
  <si>
    <t>2016/17</t>
  </si>
  <si>
    <t>2017/18</t>
  </si>
  <si>
    <t>2018/19</t>
  </si>
  <si>
    <t>Standard labour rate descriptions</t>
  </si>
  <si>
    <t>2019/20</t>
  </si>
  <si>
    <t>2020/21</t>
  </si>
  <si>
    <t>2021/22</t>
  </si>
  <si>
    <t>2022/23</t>
  </si>
  <si>
    <t>2023/24</t>
  </si>
  <si>
    <t>R1b</t>
  </si>
  <si>
    <t>R1a</t>
  </si>
  <si>
    <t>Indoor Technical Officer</t>
  </si>
  <si>
    <t>Outdoor Technical Officer</t>
  </si>
  <si>
    <t>Overtime</t>
  </si>
  <si>
    <t>Non System Charge</t>
  </si>
  <si>
    <t>Non System Capital</t>
  </si>
  <si>
    <t>FY19</t>
  </si>
  <si>
    <t>Para Legal</t>
  </si>
  <si>
    <t>Professional</t>
  </si>
  <si>
    <t>Materials</t>
  </si>
  <si>
    <t>ANS Direct costs</t>
  </si>
  <si>
    <t>Proposal</t>
  </si>
  <si>
    <t>Revised Proposal</t>
  </si>
  <si>
    <t>BASE RATES</t>
  </si>
  <si>
    <t>FY20 fully loaded</t>
  </si>
  <si>
    <t>OVERTIME RATES</t>
  </si>
  <si>
    <t>Re-creation of total labour rate</t>
  </si>
  <si>
    <t xml:space="preserve"> Overtime calcs</t>
  </si>
  <si>
    <t>Total overtime rate</t>
  </si>
  <si>
    <t>Admin</t>
  </si>
  <si>
    <t>Paralegal</t>
  </si>
  <si>
    <t>Indoor tec. Officer</t>
  </si>
  <si>
    <t>Outdoor tech. officer</t>
  </si>
  <si>
    <t>Engineer/Prof.</t>
  </si>
  <si>
    <t>Field worker</t>
  </si>
  <si>
    <t>Direct cost total incl fleet</t>
  </si>
  <si>
    <t>Overhead</t>
  </si>
  <si>
    <t>Non-system capital</t>
  </si>
  <si>
    <t>Profit</t>
  </si>
  <si>
    <t>total labour rate re-created</t>
  </si>
  <si>
    <t>Direct overtime incl fleet</t>
  </si>
  <si>
    <t>Non system</t>
  </si>
  <si>
    <t>Essential NH</t>
  </si>
  <si>
    <t>Essential OT</t>
  </si>
  <si>
    <t>AER</t>
  </si>
  <si>
    <t>AER OT</t>
  </si>
  <si>
    <t>2014-19 FEES - Ex GST</t>
  </si>
  <si>
    <t>PROPOSED LABOUR CLASS &amp; QUANTITY</t>
  </si>
  <si>
    <t>AER Ancillary Network Service Group</t>
  </si>
  <si>
    <t>Ancillary Network Service</t>
  </si>
  <si>
    <t>Fee Category</t>
  </si>
  <si>
    <t>Applied</t>
  </si>
  <si>
    <t>Fee Type</t>
  </si>
  <si>
    <t>1. Design Related Service</t>
  </si>
  <si>
    <t>1.1 Design Information</t>
  </si>
  <si>
    <t>Underground Urban Residential Subdivision (Vacant Lots) - Up to 5 Lots</t>
  </si>
  <si>
    <t>Per Job</t>
  </si>
  <si>
    <t>Fee</t>
  </si>
  <si>
    <t>Underground Urban Residential Subdivision (Vacant Lots) - 6 to 10 Lots</t>
  </si>
  <si>
    <t>Underground Urban Residential Subdivision (Vacant Lots) - 11 to 40 Lots</t>
  </si>
  <si>
    <t>Underground Urban Residential Subdivision (Vacant Lots) - Over 40 Lots</t>
  </si>
  <si>
    <t>Rural Overhead Subdivisions and Rural Extensions - All</t>
  </si>
  <si>
    <t>Hourly Rate</t>
  </si>
  <si>
    <t>X</t>
  </si>
  <si>
    <t>Underground Commercial and Industrial or Rural Subdivisions (Vacant Lots)  - All</t>
  </si>
  <si>
    <t>Per Lot</t>
  </si>
  <si>
    <t>Commercial / Industrial Developments and Sub Transmission - All</t>
  </si>
  <si>
    <t>Asset Relocations or Streetlighting (Not forming part of other categories) - All</t>
  </si>
  <si>
    <t>$82.00 or $98.40</t>
  </si>
  <si>
    <t>$143.34 or $183.92</t>
  </si>
  <si>
    <t>$147.05 or $188.69</t>
  </si>
  <si>
    <t>$150.59 or $193.22</t>
  </si>
  <si>
    <t>$155.21 or $199.15</t>
  </si>
  <si>
    <t>1.2 Design Certification</t>
  </si>
  <si>
    <t>Rural Overhead Subdivisions and Rural Extensions - Up to 5 Poles</t>
  </si>
  <si>
    <t>Rural Overhead Subdivisions and Rural Extensions - 6 to 10 Poles</t>
  </si>
  <si>
    <t>Rural Overhead Subdivisions and Rural Extensions - 11 or More Poles</t>
  </si>
  <si>
    <t>Underground Commercial and Industrial or Rural Subdivisions (Vacant Lots)  - Up to 10 Lots</t>
  </si>
  <si>
    <t>Underground Commercial and Industrial or Rural Subdivisions (Vacant Lots)  - 11 to 40 Lots</t>
  </si>
  <si>
    <t>Underground Commercial and Industrial or Rural Subdivisions (Vacant Lots)  - Over 40 Lots</t>
  </si>
  <si>
    <t>Commercial / Industrial Developments  and Sub Transmission - All</t>
  </si>
  <si>
    <t>1.3 Design Re-checking</t>
  </si>
  <si>
    <t>Underground Urban Residential Subdivision (Vacant Lots) - All</t>
  </si>
  <si>
    <t>1.4 Design Re-certification  (NEW)</t>
  </si>
  <si>
    <t xml:space="preserve">1.5 Administration </t>
  </si>
  <si>
    <t>1.6 Non - Standard Design Approval (NEW)</t>
  </si>
  <si>
    <t>Hourly rate</t>
  </si>
  <si>
    <t>LABOUR CLASS &amp; QUANTITY</t>
  </si>
  <si>
    <t>2. Connection Application Related Services</t>
  </si>
  <si>
    <t>2.1 Connections Customer Interface co-ordination</t>
  </si>
  <si>
    <t>Customer Interface co-ordination for contestable works - Basic</t>
  </si>
  <si>
    <t>Customer Interface co-ordination for contestable works - Complex</t>
  </si>
  <si>
    <t>2.2 Preliminary Enquiry Service</t>
  </si>
  <si>
    <t>Preliminary Enquiry Service - Basic</t>
  </si>
  <si>
    <t>Per Enquiry</t>
  </si>
  <si>
    <t>Preliminary Enquiry Service - Complex</t>
  </si>
  <si>
    <t>2.3 Connection / relocation process facilitation</t>
  </si>
  <si>
    <t>Connection / relocation process facilitation - All</t>
  </si>
  <si>
    <t>Per Hour</t>
  </si>
  <si>
    <t>2.4 Connection Offer Service</t>
  </si>
  <si>
    <t>Connection Offer Service - Basic</t>
  </si>
  <si>
    <t>Per Offer</t>
  </si>
  <si>
    <t>2.5 Planning, Protection and Power Quality Studies</t>
  </si>
  <si>
    <t>Planning / Protection Studies and Analysis</t>
  </si>
  <si>
    <t>2.6 Additional Services Requested by ASP / Connection Applicant (NEW)</t>
  </si>
  <si>
    <t xml:space="preserve">Additional Services Requested by ASP / Connection Applicant </t>
  </si>
  <si>
    <t>2.7 Data Gatherine Fee - Failure to Provide Documentation (NEW)</t>
  </si>
  <si>
    <t>Data Gatherine Fee - Failure to Provide Documentation</t>
  </si>
  <si>
    <t>2.8 Pioneer Scheme Administration (NEW)</t>
  </si>
  <si>
    <t>Pioneer Scheme Establishment</t>
  </si>
  <si>
    <t>3. Contestable Network Commissioning &amp; Decommissioning</t>
  </si>
  <si>
    <t>3.1 Substation Commissioning</t>
  </si>
  <si>
    <t>Underground Urban Residential Subdivision (Vacant Lots) - All (NT)</t>
  </si>
  <si>
    <t>Per Substation</t>
  </si>
  <si>
    <t>$27.67 per lot</t>
  </si>
  <si>
    <t>Underground Urban Residential Subdivision (Vacant Lots) - All (OT)</t>
  </si>
  <si>
    <t>Rural Overhead Subdivisions and Rural Extensions - All (NT)</t>
  </si>
  <si>
    <t>Rural Overhead Subdivisions and Rural Extensions - All (OT)</t>
  </si>
  <si>
    <t>Underground Commercial and Industrial or Rural Subdivisions (Vacant Lots)  - All (NT)</t>
  </si>
  <si>
    <t>Underground Commercial and Industrial or Rural Subdivisions (Vacant Lots)  - All (OT)</t>
  </si>
  <si>
    <t>Commercial / Industrial Developments and Sub Transmission - All (NT)</t>
  </si>
  <si>
    <t>Commercial / Industrial Developments and Sub Transmission - All (OT)</t>
  </si>
  <si>
    <t>Asset Relocations or Streetlighting (Not forming part of other categories) - All (NT)</t>
  </si>
  <si>
    <t xml:space="preserve">Per Substation </t>
  </si>
  <si>
    <t>Asset Relocations or Streetlighting (Not forming part of other categories) - All (OT)</t>
  </si>
  <si>
    <t>3.2 Testing &amp; Commissioning of Streetlights / Mains / Cables / UG Pillars (NEW)</t>
  </si>
  <si>
    <t>Underground / Overhead Streetlights (NT)</t>
  </si>
  <si>
    <t>Per S/L</t>
  </si>
  <si>
    <t>Underground / Overhead Streetlights (OT)</t>
  </si>
  <si>
    <t>Underground / Overhead Distribution Mains (NT)</t>
  </si>
  <si>
    <t>Underground / Overhead Distribution Mains (OT)</t>
  </si>
  <si>
    <t>Underground Pillar / Pits (NT)</t>
  </si>
  <si>
    <t>Per Pit / Pillar</t>
  </si>
  <si>
    <t>Underground Pillar / Pits (OT)</t>
  </si>
  <si>
    <t>Underground Cable Test (NT)</t>
  </si>
  <si>
    <t>Underground Cable Test (OT)</t>
  </si>
  <si>
    <t>Redundant Material Co-ordination</t>
  </si>
  <si>
    <t>Per Occasion</t>
  </si>
  <si>
    <t>3.4 Commissioning - Other Network Equipment (NEW)</t>
  </si>
  <si>
    <t>Recloser (NT)</t>
  </si>
  <si>
    <t>Per Recloser</t>
  </si>
  <si>
    <t>Recloser (OT)</t>
  </si>
  <si>
    <t>Regulator (NT)</t>
  </si>
  <si>
    <t>Per Regulator Site</t>
  </si>
  <si>
    <t>Regulator (OT)</t>
  </si>
  <si>
    <t>Smart Switch (NT)</t>
  </si>
  <si>
    <t>Per Switch</t>
  </si>
  <si>
    <t>Smart Switch (OT)</t>
  </si>
  <si>
    <t>Other - Specialised equipment (NT)</t>
  </si>
  <si>
    <t>Other - Specialised equipment (OT)</t>
  </si>
  <si>
    <t>4. Access Permits, Oversight &amp; Facilitation</t>
  </si>
  <si>
    <t>4.1 Access Permits</t>
  </si>
  <si>
    <t>Access Permit Rescheduled (Outage Cancellation) - All</t>
  </si>
  <si>
    <t>4.2 Access to Network Assets (Standby)</t>
  </si>
  <si>
    <t>Access to Network Assets (Standby)</t>
  </si>
  <si>
    <t xml:space="preserve">4.3 Sale of Approved Materials /  Equipment to ASPs (NEW)
</t>
  </si>
  <si>
    <r>
      <t xml:space="preserve">Sale of Approved Materials /  Equipment to ASP
</t>
    </r>
    <r>
      <rPr>
        <b/>
        <sz val="10"/>
        <color theme="1"/>
        <rFont val="Arial"/>
        <family val="2"/>
      </rPr>
      <t>For these jobs, materials &amp; other costs are charged at purchase price +  %</t>
    </r>
  </si>
  <si>
    <t>Per Order</t>
  </si>
  <si>
    <t>4.4 Services to supply and connect  temporary supply to one or more customers</t>
  </si>
  <si>
    <t>Connect &amp; disconnect MG to OH/UG mains, switchboard or kiosk (NT)</t>
  </si>
  <si>
    <t>Connect &amp; disconnect MG to OH/UG mains, switchboard or kiosk (OT)</t>
  </si>
  <si>
    <t>Install &amp; remove HV LL Links or bonds (NT)</t>
  </si>
  <si>
    <t>Install &amp; remove HV LL Links or bonds (OT)</t>
  </si>
  <si>
    <t>Break &amp; remake LV bonds (NT)</t>
  </si>
  <si>
    <t>Break &amp; remake LV bonds (OT)</t>
  </si>
  <si>
    <r>
      <t>Generator Hire -</t>
    </r>
    <r>
      <rPr>
        <b/>
        <sz val="10"/>
        <rFont val="Arial"/>
        <family val="2"/>
      </rPr>
      <t xml:space="preserve"> Invoice cost + %</t>
    </r>
  </si>
  <si>
    <t>4.5 Rectification of contestable work (ASP Installed) (NEW)</t>
  </si>
  <si>
    <t xml:space="preserve">Indoor Technical Officer </t>
  </si>
  <si>
    <t>Engineer / Professional</t>
  </si>
  <si>
    <t>Per Item</t>
  </si>
  <si>
    <t>Contractor</t>
  </si>
  <si>
    <t>For these jobs, materials &amp; other contractor costs are charged at purchase price  / contractor costs + %</t>
  </si>
  <si>
    <t>5. Notices of arrangement and completion notices</t>
  </si>
  <si>
    <t>5.1 Notice of Arrangement</t>
  </si>
  <si>
    <t>Notice of Arrangement</t>
  </si>
  <si>
    <t>5.2 Request for Early Notice of Arrangement (NEW)</t>
  </si>
  <si>
    <t>Request for Early Notice of Arrangement</t>
  </si>
  <si>
    <t>5.3 Completion Notice  - Other than Notice of Arrangement (NEW)</t>
  </si>
  <si>
    <t>Completion Notice - Other than Notice of Arrangement</t>
  </si>
  <si>
    <t xml:space="preserve">6. Network Related Property </t>
  </si>
  <si>
    <t>6.1 Conveyancing Information</t>
  </si>
  <si>
    <t xml:space="preserve">Supply of conveyancing information - Per Desk Inquiry </t>
  </si>
  <si>
    <t>6.2 Easement Processing - Conveyancing Review (NEW)</t>
  </si>
  <si>
    <t>Easement Processing - Conveyancing Services</t>
  </si>
  <si>
    <t>Easement Processing - Contract Legal Services</t>
  </si>
  <si>
    <t>For these jobs, legal contractor costs are charged at invoice cost + %</t>
  </si>
  <si>
    <t>6.3 Services Involved in Obtaining Deeds of Agreement (DOA)</t>
  </si>
  <si>
    <t>Services Involved in Obtaining Deeds of Agreement (DOA)</t>
  </si>
  <si>
    <t>Per DOA</t>
  </si>
  <si>
    <t>6.4 Development Applications and Encroachment Processing (NEW)</t>
  </si>
  <si>
    <t>Development Applications and Encroachment Processing</t>
  </si>
  <si>
    <t>Per Application</t>
  </si>
  <si>
    <t>6.5 Crown Land Acquisition (NEW)</t>
  </si>
  <si>
    <t>Crown Land Acquisition - Legal Services</t>
  </si>
  <si>
    <t>Crown Land Acquisition - Contract Legal Services</t>
  </si>
  <si>
    <t>6.6 Legal Review Services - customer funded works (NEW)</t>
  </si>
  <si>
    <t xml:space="preserve">Legal Review Services - Customer Funder Works  </t>
  </si>
  <si>
    <t>Legal Review Services - Customer Funder Works   - Contract Legal Services</t>
  </si>
  <si>
    <t>7. Site Establishment Services</t>
  </si>
  <si>
    <t>7.1 Site Establishment</t>
  </si>
  <si>
    <t>Site Establishment - Per NMI</t>
  </si>
  <si>
    <t>Per NMI</t>
  </si>
  <si>
    <t>8. Network Safety Services</t>
  </si>
  <si>
    <t>8.1 Work near electrical assets  - De energisation of Mains (NEW)</t>
  </si>
  <si>
    <t>Safe Approach Clearances - De energisation of Mains (NT)</t>
  </si>
  <si>
    <t>Safe Approach Clearances - De energisation of Mains (OT)</t>
  </si>
  <si>
    <t>8.2 Work near electrical assets - Disable Auto Reclose (NEW)</t>
  </si>
  <si>
    <t>Safe Approach Clearances - Disable Auto Reclose (NT)</t>
  </si>
  <si>
    <t>Safe Approach Clearances - Disable Auto Reclose (OT)</t>
  </si>
  <si>
    <t>8.3 Provision of Traffic Control by the DSNP (NEW)</t>
  </si>
  <si>
    <t>Provision of Traffic Control by the DSNP</t>
  </si>
  <si>
    <t>For these jobs, contractor costs are charged at price + %</t>
  </si>
  <si>
    <t>8.4 Site Safety Supervision (NEW)</t>
  </si>
  <si>
    <t>Site Safety Supervision</t>
  </si>
  <si>
    <t>8.5 Provision of construction work by DSNP (NEW)</t>
  </si>
  <si>
    <t>Provision of construction work by DSNP</t>
  </si>
  <si>
    <r>
      <t>Materials</t>
    </r>
    <r>
      <rPr>
        <b/>
        <sz val="10"/>
        <rFont val="Arial"/>
        <family val="2"/>
        <scheme val="minor"/>
      </rPr>
      <t xml:space="preserve"> </t>
    </r>
    <r>
      <rPr>
        <b/>
        <sz val="10"/>
        <rFont val="Arial"/>
        <family val="2"/>
      </rPr>
      <t>(Cost + %)</t>
    </r>
  </si>
  <si>
    <t>8.6 Warning Markers (NEW)</t>
  </si>
  <si>
    <t>Design</t>
  </si>
  <si>
    <t>Installation</t>
  </si>
  <si>
    <t>Hire - Tiger Tails</t>
  </si>
  <si>
    <t>Per Tiger Tail</t>
  </si>
  <si>
    <t>Hire - Warning Markers</t>
  </si>
  <si>
    <t>Per Marker</t>
  </si>
  <si>
    <t>Purchase - Warning Markers</t>
  </si>
  <si>
    <t xml:space="preserve">Contractor </t>
  </si>
  <si>
    <t>8.7 High load escorts</t>
  </si>
  <si>
    <t>High load escorts</t>
  </si>
  <si>
    <t>9. Rectification Works to Maintain Network Safety</t>
  </si>
  <si>
    <t>9.1 Vegetation Clearing of Private Trees Encroaching DNSP Assets (NEW)</t>
  </si>
  <si>
    <t xml:space="preserve">Vegetation Clearing of Private Trees Encroaching DNSP Assets </t>
  </si>
  <si>
    <t>9.2 Inspection of Private Trees Encroaching DSNP Assets (NEW)</t>
  </si>
  <si>
    <t>Inspection of Private Trees Encroaching DSNP Assets</t>
  </si>
  <si>
    <t>9.3 Vegetation Clearing of Private Trees Encroaching Private Assets (NEW)</t>
  </si>
  <si>
    <t>Vegetation Clearing of Private Trees Encroaching Private Assets</t>
  </si>
  <si>
    <t>9.4 Rectification works by Essential Energy of Private Asset aerial mains defects (NEW)</t>
  </si>
  <si>
    <t>9.5 Rectification works by Essential Energy of DSNP's assets due to landowner encroachment issues (NEW)</t>
  </si>
  <si>
    <t>10. Retailer of Last Resort</t>
  </si>
  <si>
    <t>10.1 Retailer of Last Resort (ROLR)</t>
  </si>
  <si>
    <t>Retailer of Last Resort</t>
  </si>
  <si>
    <t>Per Event</t>
  </si>
  <si>
    <t>Cost</t>
  </si>
  <si>
    <t>Cost per event</t>
  </si>
  <si>
    <t>11. Planned Interruption - Customer Requested</t>
  </si>
  <si>
    <t>11.1 Planned Interruption - Customer Requested (NEW)</t>
  </si>
  <si>
    <t>Contractor (contractor costs + %)</t>
  </si>
  <si>
    <t>For these jobs, costs are charged at Hrly rate price difference between NT to OT</t>
  </si>
  <si>
    <t>12. Attendance at customers' premises - Statutory Right</t>
  </si>
  <si>
    <t>12.1 Attendance at customers' premises - Statutory Right</t>
  </si>
  <si>
    <t>Attendance at customers' premises - Statutory Right</t>
  </si>
  <si>
    <t>13. Inspection Services - Private electrical Installations and ASP's</t>
  </si>
  <si>
    <t>13.1 Inspection of Construction Work (by Level 1 ASP's)</t>
  </si>
  <si>
    <t>Underground Urban Residential Subdivision (Vacant Lots) - Per Lot - First 10 Lots - Grade A</t>
  </si>
  <si>
    <t>Underground Urban Residential Subdivision (Vacant Lots) - Per Lot - Next 30 Lots - Grade A</t>
  </si>
  <si>
    <t>Underground Urban Residential Subdivision (Vacant Lots) - Per Lot - Remainder - Grade A</t>
  </si>
  <si>
    <t>Underground Urban Residential Subdivision (Vacant Lots) - Per Lot - First 10 Lots - Grade B</t>
  </si>
  <si>
    <t>Underground Urban Residential Subdivision (Vacant Lots) - Per Lot - Next 30 Lots - Grade B</t>
  </si>
  <si>
    <t>Underground Urban Residential Subdivision (Vacant Lots) - Per Lot - Remainder - Grade B</t>
  </si>
  <si>
    <t>Underground Urban Residential Subdivision (Vacant Lots) - Per Lot - First 10 Lots - Grade C</t>
  </si>
  <si>
    <t>Underground Urban Residential Subdivision (Vacant Lots) - Per Lot - Next 30 Lots - Grade C</t>
  </si>
  <si>
    <t>Underground Urban Residential Subdivision (Vacant Lots) - Per Lot - Remainder - Grade C</t>
  </si>
  <si>
    <t>Rural Overhead Subdivisions and Rural Extensions - Per Pole - First 5 Poles - Grade A</t>
  </si>
  <si>
    <t>Per Pole</t>
  </si>
  <si>
    <t>Rural Overhead Subdivisions and Rural Extensions - Per Pole - Next 5 Poles - Grade A</t>
  </si>
  <si>
    <t>Rural Overhead Subdivisions and Rural Extensions - Per Pole - Remaining Poles - Grade A</t>
  </si>
  <si>
    <t>Rural Overhead Subdivisions and Rural Extensions - Per Pole - First 5 Poles - Grade B</t>
  </si>
  <si>
    <t>Rural Overhead Subdivisions and Rural Extensions - Per Pole - Next 5 Poles - Grade B</t>
  </si>
  <si>
    <t>Rural Overhead Subdivisions and Rural Extensions - Per Pole - Remaining Poles - Grade B</t>
  </si>
  <si>
    <t>Rural Overhead Subdivisions and Rural Extensions - Per Pole - First 5 Poles - Grade C</t>
  </si>
  <si>
    <t>Rural Overhead Subdivisions and Rural Extensions - Per Pole - Next 5 Poles - Grade C</t>
  </si>
  <si>
    <t>Rural Overhead Subdivisions and Rural Extensions - Per Pole - Remaining Poles - Grade C</t>
  </si>
  <si>
    <t>Underground Commercial and Industrial or Rural Subdivisions (Vacant Lots) - Per Lot - First 10 Lots - Grade A</t>
  </si>
  <si>
    <t>Underground Commercial and Industrial or Rural Subdivisions (Vacant Lots) - Per Lot - Next 30 Lots - Grade A</t>
  </si>
  <si>
    <t>Underground Commercial and Industrial or Rural Subdivisions (Vacant Lots) - Per Lot - Remaining Lots - Grade A</t>
  </si>
  <si>
    <t>Underground Commercial and Industrial or Rural Subdivisions (Vacant Lots) - Per Lot - First 10 Lots - Grade B</t>
  </si>
  <si>
    <t>Underground Commercial and Industrial or Rural Subdivisions (Vacant Lots) - Per Lot - Next 30 Lots - Grade B</t>
  </si>
  <si>
    <t>Underground Commercial and Industrial or Rural Subdivisions (Vacant Lots) - Per Lot - Remaining Lots - Grade B</t>
  </si>
  <si>
    <t>Underground Commercial and Industrial or Rural Subdivisions (Vacant Lots) - Per Lot - First 10 Lots - Grade C</t>
  </si>
  <si>
    <t>Underground Commercial and Industrial or Rural Subdivisions (Vacant Lots) - Per Lot - Next 30 Lots - Grade C</t>
  </si>
  <si>
    <t>Underground Commercial and Industrial or Rural Subdivisions (Vacant Lots) - Per Lot - Remaining Lots - Grade C</t>
  </si>
  <si>
    <t>Commercial / Industrial Developments  and Sub Transmission - All Grades</t>
  </si>
  <si>
    <t>Per Lot / Pole</t>
  </si>
  <si>
    <t>$171.72 or $183.92</t>
  </si>
  <si>
    <t>$176.18 or $188.69</t>
  </si>
  <si>
    <t>$180.41 or $193.22</t>
  </si>
  <si>
    <t>$185.95 or $199.15</t>
  </si>
  <si>
    <t>Asset Relocations or Streetlighting (Not forming part of other categories) - All Grades</t>
  </si>
  <si>
    <t>13.2 Inspection of service work (Level 2 ASP's)</t>
  </si>
  <si>
    <t>Per NOSW - A Grade</t>
  </si>
  <si>
    <t>Per NOSW</t>
  </si>
  <si>
    <t>Per NOSW - B Grade</t>
  </si>
  <si>
    <t>Per NOSW - C Grade</t>
  </si>
  <si>
    <t>13.3 Re-inspection of work of a service provider (Level 1 &amp; Level 2 ASP's work)</t>
  </si>
  <si>
    <t>Reinspection  (Level 1 &amp; Level 2 work)</t>
  </si>
  <si>
    <t>13.4 Re-inspection Customer Installation</t>
  </si>
  <si>
    <t>Reinspection Customer Installation (per re-inspection CCEW)</t>
  </si>
  <si>
    <t>13.5 Investigation, review &amp; implementation of remedial actions associated with work performed by ASP's</t>
  </si>
  <si>
    <t>Investigation, review &amp; implementation separated by Incident Category</t>
  </si>
  <si>
    <t>Incident Category 1 -2 Classification</t>
  </si>
  <si>
    <t>Incident Category 3 - 5 Classification</t>
  </si>
  <si>
    <t>13.6 Substation Inspection (NEW)</t>
  </si>
  <si>
    <t>Substation Inspection - A Grade</t>
  </si>
  <si>
    <t>Substation Inspection - B Grade</t>
  </si>
  <si>
    <t>Substation Inspection - C Grade</t>
  </si>
  <si>
    <t>13.7 Inspection Services of Privately Owned Electrical Infrastructure Assets (NEW)</t>
  </si>
  <si>
    <t>Engineer</t>
  </si>
  <si>
    <r>
      <t>Contractor</t>
    </r>
    <r>
      <rPr>
        <b/>
        <sz val="10"/>
        <color theme="1"/>
        <rFont val="Arial"/>
        <family val="2"/>
      </rPr>
      <t xml:space="preserve"> </t>
    </r>
    <r>
      <rPr>
        <b/>
        <sz val="10"/>
        <rFont val="Arial"/>
        <family val="2"/>
      </rPr>
      <t>(contractor costs + %)</t>
    </r>
  </si>
  <si>
    <t>13.8 Inspection Customer Installation (NEW)</t>
  </si>
  <si>
    <t>Inspect Installation (customers) per CCEW</t>
  </si>
  <si>
    <t>Per CCEW</t>
  </si>
  <si>
    <t>14. Provision of Training to 3rd parties for Network Related Access</t>
  </si>
  <si>
    <t xml:space="preserve">14.1 Provision of Training to ASP's for Network  Access </t>
  </si>
  <si>
    <t>Access Permit Recipient Training to ASPs (scheduled course)</t>
  </si>
  <si>
    <t>Per Student</t>
  </si>
  <si>
    <t>Per Class</t>
  </si>
  <si>
    <t>14.3 Provision of Training - Entry into Electrical Stations</t>
  </si>
  <si>
    <t>15. Customer Requested Lighting Services (NEW)</t>
  </si>
  <si>
    <t>15.1 Provision of Security Lighting (NEW)</t>
  </si>
  <si>
    <t>Per Light</t>
  </si>
  <si>
    <t>Fee / Month</t>
  </si>
  <si>
    <t xml:space="preserve">15.2 Provision of Luminaire Glare Shield </t>
  </si>
  <si>
    <t>Provision of Luminaire Glare Shield (customer requested)</t>
  </si>
  <si>
    <t>16. Off - Peak Conversion</t>
  </si>
  <si>
    <t>16.1 Off - Peak Conversion</t>
  </si>
  <si>
    <t>Off - Peak Conversion</t>
  </si>
  <si>
    <t>17. Authorisation of ASPs</t>
  </si>
  <si>
    <t>17.1 Authorisation of ASPs</t>
  </si>
  <si>
    <t>Authorisation - Initial</t>
  </si>
  <si>
    <t>Per Authorisation</t>
  </si>
  <si>
    <t>Authorisation - Renewal</t>
  </si>
  <si>
    <t>Authorisation Agreement  - Initial</t>
  </si>
  <si>
    <t>Authorisation Agreement - Renewal</t>
  </si>
  <si>
    <t>18. Customer Initiated Asset Relocations (NEW)</t>
  </si>
  <si>
    <t>18.1 Design and construction of asset relocations - customer funded</t>
  </si>
  <si>
    <t>19. Terminations of Cable at electrical station - Distributer Required Performance (NEW)</t>
  </si>
  <si>
    <t>19.1 DSNP Provided cable jointing &amp; termination services for contestable works</t>
  </si>
  <si>
    <t>Indoor Technician</t>
  </si>
  <si>
    <t>Outdoor Technician</t>
  </si>
  <si>
    <t xml:space="preserve">Fee </t>
  </si>
  <si>
    <t>REVISED PROPOSAL</t>
  </si>
  <si>
    <t>Forecast volumes</t>
  </si>
  <si>
    <t>RATES + VEHICLES</t>
  </si>
  <si>
    <t>OVERTIME ON-COSTS</t>
  </si>
  <si>
    <t>Forecast direct costs FY19</t>
  </si>
  <si>
    <t>Connection Offer Service - Standard</t>
  </si>
  <si>
    <t>Power quality studies</t>
  </si>
  <si>
    <t>Forecast revenue FY20</t>
  </si>
  <si>
    <t>Pioneer Scheme New connection</t>
  </si>
  <si>
    <t>PROFIT</t>
  </si>
  <si>
    <t>PROPOSED ($FY19) - Ex GST</t>
  </si>
  <si>
    <t>PROPOSED ($FY20) - Ex GST</t>
  </si>
  <si>
    <t>1. Premises Connection Assets (NEW)</t>
  </si>
  <si>
    <t>1.2 Part C. Part design and construction of connection assets where a customer requests that connection assets are designed and constructed to an increased standard (beyond that required by the distributors’ standards and policies), and where those works are designed and constructed by the distributor (as a result of safety, reliability or security reasons).</t>
  </si>
  <si>
    <t>2. Extensions (NEW)</t>
  </si>
  <si>
    <t>3. Augmentations (NEW)</t>
  </si>
  <si>
    <t>3.2 Part D. Any shared network enlargement/enhancement undertaken by a distributor where a customer requests that assets are designed and constructed to an increased standard (beyond that required by the distributors’ standards and policies).</t>
  </si>
  <si>
    <t xml:space="preserve">Disconnect / Reconnect - Vacant Premise - Separated into individual services </t>
  </si>
  <si>
    <t xml:space="preserve">Disconnect - Vacant Premise </t>
  </si>
  <si>
    <t>Reconnect - Vacant Premise</t>
  </si>
  <si>
    <t>Disconnect / Reconnect - Site visit only</t>
  </si>
  <si>
    <t xml:space="preserve">Disconnect / Reconnect - Pole Top / Pillar - Separated into individual services </t>
  </si>
  <si>
    <t xml:space="preserve">Disconnect - Pole Top / Pillar Box </t>
  </si>
  <si>
    <t xml:space="preserve">Reconnect - Pole Top / Pillar Box </t>
  </si>
  <si>
    <t xml:space="preserve">Disconnect / Reconnect -  Complete -  Separated into individual services </t>
  </si>
  <si>
    <t xml:space="preserve">Disconnection - Complete </t>
  </si>
  <si>
    <t>Reconnection - Complete</t>
  </si>
  <si>
    <t xml:space="preserve">Disconnect / Reconnect - Technical Disconnection - Separated into individual services </t>
  </si>
  <si>
    <t>Disconnection - Technical Disconnection</t>
  </si>
  <si>
    <t>Reconnect - Technical Reconnection</t>
  </si>
  <si>
    <t>Reconnect - Outside of Normal Business  Hours</t>
  </si>
  <si>
    <t>Illegal Connections</t>
  </si>
  <si>
    <t>1. Special Meter Reading and Testing (legacy meters)</t>
  </si>
  <si>
    <t>1.1 Move In / Move Out Read</t>
  </si>
  <si>
    <t>Move In / Move Out Read</t>
  </si>
  <si>
    <t>1.2 Special Meter Read (incl wasted visit)</t>
  </si>
  <si>
    <t>Special Meter Read (incl wasted visit)</t>
  </si>
  <si>
    <t>1.3 Special Meter Test - 1st</t>
  </si>
  <si>
    <t>Special Meter Test - 1st</t>
  </si>
  <si>
    <t>Per Meter</t>
  </si>
  <si>
    <t>1.4 Special Meter Tests - Additional</t>
  </si>
  <si>
    <t>Special Meter Tests - Additional</t>
  </si>
  <si>
    <t>1.5 Special Meter Tests - CT Meter (NEW)</t>
  </si>
  <si>
    <t>Special Meter Tests - CT Meter (NEW)</t>
  </si>
  <si>
    <t>2. Emergency maintenance of failed metering equipment not owned by the distributor (contestable meters) (NEW)</t>
  </si>
  <si>
    <t xml:space="preserve">2.1 Unplanned Outage - Meter Fault (Site attendance) </t>
  </si>
  <si>
    <t>Unplanned Outage - Meter Fault (Site attendance) (NT)</t>
  </si>
  <si>
    <t>Unplanned Outage - Meter Fault (Site attendance) (OT)</t>
  </si>
  <si>
    <t xml:space="preserve">2.2 Unplanned Outage - Meter HW Fault (Site attendance) </t>
  </si>
  <si>
    <t>Unplanned Outage - Meter HW Fault (Site attendance) (NT)</t>
  </si>
  <si>
    <t>Unplanned Outage - Meter HW Fault (Site attendance) (OT)</t>
  </si>
  <si>
    <t xml:space="preserve">2.3 Unplanned Outage - Retailer outage impacting non retailer customer (Site attendance) </t>
  </si>
  <si>
    <t>Unplanned Outage - Retailer outage impacting non retailer customer (Site attendance) (NT)</t>
  </si>
  <si>
    <t>Unplanned Outage - Retailer outage impacting non retailer customer (Site attendance) (OT)</t>
  </si>
  <si>
    <t xml:space="preserve">2.4 Unplanned Outage - Remote De-Energisation - EE not notified (Site attendance) </t>
  </si>
  <si>
    <t>Unplanned Outage - Remote De-Energisation - EE not notified (Site attendance) (NT)</t>
  </si>
  <si>
    <t>Unplanned Outage - Remote De-Energisation - EE not notified (Site attendance) (OT)</t>
  </si>
  <si>
    <t>3. Meter recovery and disposal − type 5 and 6 (legacy meters) (NEW)</t>
  </si>
  <si>
    <t>3.1 Redundant Meter Disposal</t>
  </si>
  <si>
    <t>Redundant Meter Disposal</t>
  </si>
  <si>
    <t>4. Distributor arranged outage for purposes of replacing meter (NEW)</t>
  </si>
  <si>
    <t>4.1 Retailer Requested Distributer Planned Interruption - Cancellation after notifcation</t>
  </si>
  <si>
    <t>4.2 Retailer Requested Distributer Planned Interruption - Initial Visit</t>
  </si>
  <si>
    <t>Retailer Requested Distributer Planned Interruption - Initial Visit (NT)</t>
  </si>
  <si>
    <t>Retailer Requested Distributer Planned Interruption - Initial Visit (OT)</t>
  </si>
  <si>
    <t>4.3 Retailer Requested Distributer Planned Interruption -  Isolation Completed</t>
  </si>
  <si>
    <t>Retailer Requested Distributer Planned Interruption -  Isolation Completed (NT)</t>
  </si>
  <si>
    <t>Retailer Requested Distributer Planned Interruption -  Isolation Completed (OT)</t>
  </si>
  <si>
    <t>Retailer Requested Distributer Planned Interruption -  Isolation Completed - Additional Labour Required NT</t>
  </si>
  <si>
    <t>Retailer Requested Distributer Planned Interruption -  Isolation Completed - Additional Labour Required OT</t>
  </si>
  <si>
    <t>4.4 Retailer Requested Distributer Planned Interruption - Early Cancellation</t>
  </si>
  <si>
    <t>Retailer Requested Distributer Planned Interruption - Early Cancellation</t>
  </si>
  <si>
    <t>4.5 Retailer Requested Distributer Planned Interruption - MC No Attendance</t>
  </si>
  <si>
    <t>Retailer Requested Distributer Planned Interruption - MC No Attendance (NT)</t>
  </si>
  <si>
    <t>Retailer Requested Distributer Planned Interruption - MC No Attendance (OT)</t>
  </si>
  <si>
    <t>5. Customer requested provision of additional metering/consumption data (NEW)</t>
  </si>
  <si>
    <t xml:space="preserve">5.1 Provision of metering consumption data </t>
  </si>
  <si>
    <t xml:space="preserve">Provision of metering consumption data </t>
  </si>
  <si>
    <t>AER Draft Decision price ($FY20)</t>
  </si>
  <si>
    <t>REVISED PROPOSED FEES ($FY20) - Ex GST</t>
  </si>
  <si>
    <t xml:space="preserve"> Metering Services Fees</t>
  </si>
  <si>
    <t>Ancillary Network Services Fees</t>
  </si>
  <si>
    <t>BASE + ON-COSTS</t>
  </si>
  <si>
    <t>NON-SYSTEM CAPEX</t>
  </si>
  <si>
    <t>FINAL RATE</t>
  </si>
  <si>
    <t>OVERTIME</t>
  </si>
  <si>
    <t>ORDINARY TIME</t>
  </si>
  <si>
    <t>Check to AER calc</t>
  </si>
  <si>
    <t>AER DRAFT DECISION</t>
  </si>
  <si>
    <t>Draft decision</t>
  </si>
  <si>
    <t>CONVERT TO 2019-20</t>
  </si>
  <si>
    <t>Not sure why these don't work out</t>
  </si>
  <si>
    <t>OHDS</t>
  </si>
  <si>
    <t>FY20</t>
  </si>
  <si>
    <t>Labour Rates Model</t>
  </si>
  <si>
    <t>Ordinary Time</t>
  </si>
  <si>
    <t>Based on updated WACC and CPI rate</t>
  </si>
  <si>
    <t>$2019-20 PROPOSAL AND DRAFT DECISION</t>
  </si>
  <si>
    <t>Overtime rate applies to these hours - altered formula</t>
  </si>
  <si>
    <t>Agree with AER draft decision</t>
  </si>
  <si>
    <t>$2019-20 REVISED PROPOSAL</t>
  </si>
  <si>
    <t>Professional/Engineer</t>
  </si>
  <si>
    <t>X factor (labour escalation)</t>
  </si>
  <si>
    <t>Direct costs FY19 NT</t>
  </si>
  <si>
    <t>Direct costs FY19 OT</t>
  </si>
  <si>
    <t>Connection Offer Service - Basic - Technical Review</t>
  </si>
  <si>
    <t xml:space="preserve">Provision of training - Entry Electricial Stations </t>
  </si>
  <si>
    <t>1.1 Part A. Design and construction of premise connection assets which are undertaken by a customer (where these services are provided contestably).</t>
  </si>
  <si>
    <t>2.1 Part A. Design and construction of extensions assets which are undertaken by a customer (where these services are provided contestably).</t>
  </si>
  <si>
    <t>3.1 Part C. Design and construction of augmentation assets which are undertaken by a customer(where these services are provided contestably).</t>
  </si>
  <si>
    <t>4. Reconnections / Disconnections</t>
  </si>
  <si>
    <t>4.1 Disconnect / Reconnect - Vacant Premise</t>
  </si>
  <si>
    <t>4.2 Disconnect / Reconnect - Site visit only</t>
  </si>
  <si>
    <t xml:space="preserve">4.3 Disconnect / Reconnect - Pole Top / Pillar </t>
  </si>
  <si>
    <t>4.4 Disconnect / Reconnect -  Complete</t>
  </si>
  <si>
    <t>4.5 Disconnect / Reconnect - Technical Disconnection</t>
  </si>
  <si>
    <t>4.6 Reconnect - Outside of Normal Business  Hours</t>
  </si>
  <si>
    <t>4.7 Illegal Connections</t>
  </si>
  <si>
    <t>5. Non-Standard Connection Services (NEW)</t>
  </si>
  <si>
    <t>2019-24 ANS Revised Proposal Change Summary</t>
  </si>
  <si>
    <t>Category</t>
  </si>
  <si>
    <t>Section</t>
  </si>
  <si>
    <t>Document</t>
  </si>
  <si>
    <t>Change</t>
  </si>
  <si>
    <t>Reason for Change</t>
  </si>
  <si>
    <t>Document ammended to refect changes to both pricing and service descriptions  as detailed below.</t>
  </si>
  <si>
    <t>Ammended to reflect services and pricing proposed in EE's Revised Submission</t>
  </si>
  <si>
    <t>Labour Rates</t>
  </si>
  <si>
    <t>ANS Model</t>
  </si>
  <si>
    <t>Revised labour rates ammended as per Tab 1 - Labour Comparison.</t>
  </si>
  <si>
    <t>EE has revised the labour rates to the AER / Marden Jacob's proposed labour allowance with the following ammendments:
 - Inclusion of Non-system Capex within labour rates;
 - OH's are applied to total direct costs (as per CAM);
 - Vehicle allowance included to Professional / Engineer labour;
 - OT escallation rate of 1.71 as per Draft Decision;
 - On-costs applied to OT labour.</t>
  </si>
  <si>
    <t>Ancillary Network Services</t>
  </si>
  <si>
    <t xml:space="preserve"> - EE's proposal included Basic and Standard Connection Offers.
 - EE's proposal included a fixed fee for standard connection offers within the service model. EE's TSS summary document incorrectly listed this as hrly rate.</t>
  </si>
  <si>
    <t xml:space="preserve"> - EE's revised proposal includes a new service fee for "Basic connection - technical review" as a fixed fee service.
 - EE's revised proposal includes standard connection offers as fixed fee service.</t>
  </si>
  <si>
    <t xml:space="preserve">Service Fee </t>
  </si>
  <si>
    <t>EE proposal included separate labour rates for planning (R3) and power quality studies (R2b)within service. 
AER Draft Decision included single rate (R3) only.</t>
  </si>
  <si>
    <t>EE revised proposal includes separate labour classes for planning studies (R3) and power quality studies (R2b).</t>
  </si>
  <si>
    <t>EE has identified a need to provide power quality studies as part of connection application assessments. The appropriate hrly rate for this service is R2b - Outdoor Technician.</t>
  </si>
  <si>
    <t xml:space="preserve">Description </t>
  </si>
  <si>
    <t>Vegetation clearing of private trees which are encroaching within safe limits of Essential Energy's electrical network. Where the land owner is responsible for the vegetation management and fails to maintain the necessary safety clearances.</t>
  </si>
  <si>
    <r>
      <t xml:space="preserve">Vegetation clearing of private trees which are encroaching within safe limits of Essential Energy's electrical network. Where the land owner is responsible for the vegetation management and fails to maintain the necessary safety clearances </t>
    </r>
    <r>
      <rPr>
        <u/>
        <sz val="9"/>
        <rFont val="Arial"/>
        <family val="2"/>
      </rPr>
      <t>or where the customer elects Essential Energy to complete.</t>
    </r>
  </si>
  <si>
    <t>Vegetation clearing within the 'No Go Zone' of Essential Energy's distribution mains is non-contestable.
Customers with private vegetation encroaching distribution mains are restricted in completing vegetation clearing unless clearing is completed under service - 8.1 Work Near Electrical Assets. Ammendments to service description will provide customers with the option to elect EE to complete clearing using  EE / EE's authorised contractors. Therefore, limiting outages and costs to customers.</t>
  </si>
  <si>
    <t>EE proposal included separate fee by student or by class. 
AER Draft Decision included per student fee only.</t>
  </si>
  <si>
    <t>EE's revised proposal includes separate fee / hrly rate structures to allowflexibility in ASP technical training services.</t>
  </si>
  <si>
    <t>EE's proposed fee structure allows training services to be tailored based on class sizes or by location. In some cases ASP's specifically request EE trainers to travel to ASP base locations rather than staff attending EE training facilities.
Fee structures propsoed by EE alloow flexibility and reduce costs to ASP's.</t>
  </si>
  <si>
    <t>Description Change</t>
  </si>
  <si>
    <t>Provision of training services to level 3 ASP's which form part of Level 3 ASP authorisation or compliance with Essential Energy contestable design and certification systems and processes.</t>
  </si>
  <si>
    <t xml:space="preserve">18. Customer Initiated Asset Relocations </t>
  </si>
  <si>
    <t>EE has revised the service description due to the AER's changes to the  classification of this service as detailed in EE 2019-24 Draft Decision Attachment 12 - Classification of Services.
18.1  The service description has been ammended as per classification, removing the need for 20.2 Relocation / Alterations of Customers Assets as POLR</t>
  </si>
  <si>
    <t>20. Provider of Last Resort</t>
  </si>
  <si>
    <t xml:space="preserve"> Removal of services</t>
  </si>
  <si>
    <t>Design and Construction of Connection Services
Provision of contestable design and construction services (ASP LV1,2 &amp;3) including both overhead and underground assets as the “Provider of Last Resort”. Connection services include new Premise Connections, Extensions and Augmentations of Sub Transmission, Distribution and Service infrastructure (but excludes all metering services).
Relocation / Alterations of Customer Assets
Provision of contestable design and construction of relocation / alteration services (ASP LV1,2 &amp;3) of customer owned assets as the "Provider of Last Resort". Services include relocation / alteration of overhead and underground customer owned assets.
Inspection, Maintenance and Testing of Customer Assets
Provision of Inspection, Maintenance and Testing services of customer owned assets including high voltage assets as the "Provider of Last Resort. Service is limited to standard distribution and sub-transmission assets and excludes emerging technologies e.g. PV systems, batteries, etc.</t>
  </si>
  <si>
    <t>Services removed from revised proposal</t>
  </si>
  <si>
    <t xml:space="preserve">EE has revmoved these services due to the AER's changes to the  classification of services as detailed in EE 2019-24 Draft Decision Attachment 12 - Classification of Services.
</t>
  </si>
  <si>
    <t>Connection Service Fees</t>
  </si>
  <si>
    <t>1. Premise Connection Assets</t>
  </si>
  <si>
    <t>Provision of contestable design and construction services (ASP LV1,2 &amp;3) including both overhead and underground assets where a customer is unable to secure the service from the contestable market. The service will only be offered where it has been validated that there is no alternate supplier via Essential Energy’s ‘Provider of Last Resort’ process. Connection services include any additions or upgrades of Sub Transmission, Distribution and Service infrastructure (but excludes all metering services).</t>
  </si>
  <si>
    <t>Design and construction of premise connection assets which are undertaken by a customer (where these services are provided contestably).</t>
  </si>
  <si>
    <t>EE has revised the service description due to the AER's changes to the  classification of this service as detailed in EE 2019-24 Draft Decision Attachment 12 - Classification of Services.</t>
  </si>
  <si>
    <t>Connection Services</t>
  </si>
  <si>
    <t>2. Extensions</t>
  </si>
  <si>
    <t>Provision of contestable design and construction services (ASP LV1,2 &amp;3) including both overhead and underground assets where a customer is unable to secure the service from the contestable market. The service will only be offered where it has been validated that there is no alternate supplier via Essential Energy’s ‘Provider of Last Resort’ process Extensions include enhancement works to facilitate the connection to Sub Transmission or Distribution infrastructure.</t>
  </si>
  <si>
    <t>Design and construction of extensions assets which are undertaken by a customer (where these services are provided contestably).</t>
  </si>
  <si>
    <t>3. Augmentations</t>
  </si>
  <si>
    <t>Provision of contestable design and construction services (ASP LV1,2 &amp;3) including both overhead and underground assets where a customer is unable to secure the service from the contestable market. The service will only be offered where it has been validated that there is no alternate supplier via Essential Energy’s ‘Provider of Last Resort’ process. Augmentation services include any additions or upgrades of Sub Transmission or Distribution infrastructure which is not an extension.</t>
  </si>
  <si>
    <t>Design and construction of augmentation assets which are undertaken by a customer(where these services are provided contestably).</t>
  </si>
  <si>
    <r>
      <t>Indicative</t>
    </r>
    <r>
      <rPr>
        <i/>
        <sz val="9"/>
        <rFont val="Arial"/>
        <family val="2"/>
      </rPr>
      <t xml:space="preserve"> </t>
    </r>
    <r>
      <rPr>
        <sz val="9"/>
        <rFont val="Arial"/>
        <family val="2"/>
      </rPr>
      <t>Ancillary Network Service Fees</t>
    </r>
  </si>
  <si>
    <r>
      <t xml:space="preserve">Connection Services Fees </t>
    </r>
    <r>
      <rPr>
        <b/>
        <sz val="12"/>
        <color theme="4"/>
        <rFont val="Arial"/>
        <family val="2"/>
        <scheme val="minor"/>
      </rPr>
      <t>(Includes connections made under Chapter 5 and 5A of the NER)</t>
    </r>
  </si>
  <si>
    <t xml:space="preserve">15. Customer Requested Lighting Services </t>
  </si>
  <si>
    <t>15.1 Provision of Security Lighting</t>
  </si>
  <si>
    <t>Service Fee</t>
  </si>
  <si>
    <t>ASP Compliance Related Training Services (scheduled course)</t>
  </si>
  <si>
    <t>14.2. ASP Compliance Related Training Services</t>
  </si>
  <si>
    <t xml:space="preserve">Materials </t>
  </si>
  <si>
    <t xml:space="preserve">Description and Fee </t>
  </si>
  <si>
    <t xml:space="preserve">EE has identified other scenarios which requires additional ASP compliance training. In these cases the ASP training is directly related to authorisation and can be co-ordinated based on ASP availability or by training locations. 
Fee structure has been altered to hrly rate (R2b) to facilitate a variety of compliance related training sessions.
Service may include materials usage within training sessions.
Service fee structure proposed is consistent with - "14.1 Provision of Training to ASP's for Network Access". </t>
  </si>
  <si>
    <t>ASP Compliance Related Training Services (requested out of schedule course) - Travel</t>
  </si>
  <si>
    <t>ASP Compliance Related Training Services (requested out of schedule course) - Accomodation &amp; Incidentals</t>
  </si>
  <si>
    <t>Usage included within monthly service charge</t>
  </si>
  <si>
    <t>Access Permit Recipient Training to ASPs (requested out of schedule course)</t>
  </si>
  <si>
    <t>Access Permit Recipient Training to ASPs (requested out of schedule course) - Travel</t>
  </si>
  <si>
    <t>Access Permit Recipient Training to ASPs (requested out of schedule course) - Accomodation &amp; Incidentals</t>
  </si>
  <si>
    <t>Red Text - Service description changes - Refer to ANS change summary tab</t>
  </si>
  <si>
    <t>Green Text - Services ammended - Refer to ANS change summary tab</t>
  </si>
  <si>
    <t xml:space="preserve">EE has identifed a need to technically review Basic Connections as detailed in EE's connection offers and contracts -  model standing offers. This service is a fixed fee service (1 x R2a)  based on historical average hrs to complete.
EE original proposal service model "2.4 Connection offer service - standard" included a fixed fee for this service. EE's revised proposal requests this service as a fixed fee.
The decision to change hrly rate to fixed fee's is informed by feedback from connection applicants requesting greater clarity and consistency of prices.
</t>
  </si>
  <si>
    <t>EE proposal seperated usage from monthly charges.</t>
  </si>
  <si>
    <t>EE revised proposal includes usage in monthly charges.</t>
  </si>
  <si>
    <r>
      <t>Nightwatch</t>
    </r>
    <r>
      <rPr>
        <sz val="6"/>
        <color rgb="FF00B050"/>
        <rFont val="Arial"/>
        <family val="2"/>
      </rPr>
      <t xml:space="preserve"> </t>
    </r>
    <r>
      <rPr>
        <sz val="10"/>
        <color rgb="FF00B050"/>
        <rFont val="Arial"/>
        <family val="2"/>
      </rPr>
      <t>250W</t>
    </r>
  </si>
  <si>
    <r>
      <t xml:space="preserve">Nightwatch </t>
    </r>
    <r>
      <rPr>
        <sz val="10"/>
        <color rgb="FF00B050"/>
        <rFont val="Arial"/>
        <family val="2"/>
      </rPr>
      <t xml:space="preserve">400W </t>
    </r>
  </si>
  <si>
    <t>AER approved FY19 ($FY20)</t>
  </si>
  <si>
    <t>-</t>
  </si>
  <si>
    <t>Average</t>
  </si>
  <si>
    <r>
      <t>14.2. ASP Compliance Related Training Services
Provision of training services to</t>
    </r>
    <r>
      <rPr>
        <sz val="9"/>
        <color rgb="FFFF0000"/>
        <rFont val="Arial"/>
        <family val="2"/>
      </rPr>
      <t xml:space="preserve"> level 3</t>
    </r>
    <r>
      <rPr>
        <sz val="9"/>
        <rFont val="Arial"/>
        <family val="2"/>
      </rPr>
      <t xml:space="preserve"> ASP's which form part of </t>
    </r>
    <r>
      <rPr>
        <sz val="9"/>
        <color rgb="FFFF0000"/>
        <rFont val="Arial"/>
        <family val="2"/>
      </rPr>
      <t>level 3</t>
    </r>
    <r>
      <rPr>
        <sz val="9"/>
        <rFont val="Arial"/>
        <family val="2"/>
      </rPr>
      <t xml:space="preserve"> ASP authorisation or compliance with Essential Energy's contestable </t>
    </r>
    <r>
      <rPr>
        <sz val="9"/>
        <color rgb="FFFF0000"/>
        <rFont val="Arial"/>
        <family val="2"/>
      </rPr>
      <t>design and certification</t>
    </r>
    <r>
      <rPr>
        <sz val="9"/>
        <rFont val="Arial"/>
        <family val="2"/>
      </rPr>
      <t xml:space="preserve"> systems and processes.</t>
    </r>
  </si>
  <si>
    <t>17.2 ASP Authorisation Agreement</t>
  </si>
  <si>
    <t xml:space="preserve">5.1. Non-standard connection services
Customer requested connection services include:
 - asset relocations;
 - mains conversions;
 - work deemed non-contestable due to safety or security reasons (where the connection is fully dedicated to the specific customer) i.e. within a zone substation;
 - inspection, maintenance and testing (including F&amp;E) of customer assets including HV assets;
 - included both sub transmission and distribution assets.
</t>
  </si>
  <si>
    <t>Part 4.1 Part C
Inspection, Maintenance &amp; Testing of Customer Assets, where a customer is unable to secure the service from the contestable market. The service will only be offered where it has been validated that there is no alternate supplier via Essential Energy’s ‘Provider of Last Resort process.</t>
  </si>
  <si>
    <t>5.1 Non - Standard Connection Services</t>
  </si>
  <si>
    <t>3.3 Redundant Material Coordination (NEW)</t>
  </si>
  <si>
    <t xml:space="preserve">Service fee model ammended to reflect  maintenance costs, recovery period and usage. </t>
  </si>
  <si>
    <r>
      <t>Nightwatch 10</t>
    </r>
    <r>
      <rPr>
        <sz val="10"/>
        <color rgb="FF00B050"/>
        <rFont val="Arial"/>
        <family val="2"/>
      </rPr>
      <t xml:space="preserve">00W </t>
    </r>
  </si>
  <si>
    <t>Retailer Requested Distributer Planned Interruption - Cancellation after notification</t>
  </si>
  <si>
    <t>Essential Energy - Revised Proposal - 13.3 ANS Model - 20190108 - Public</t>
  </si>
  <si>
    <t>Essential Energy - Revised Proposal - 12.1 TSS Attachment 3 - Indicative Ancillary Network Services Pricing Schedule - 20190108 - Public</t>
  </si>
  <si>
    <t>2.4. Connection Offer Service 
(submitted with April Reg Proposal
Not submitted with Revised Proposal)</t>
  </si>
  <si>
    <t>2.5 Planning, Protection and Power Quality Studies 
(submitted with April Reg Proposal
Not submitted with Revised Proposal)</t>
  </si>
  <si>
    <t>9.1. Vegetation Clearing of Private Trees Encroaching DSNP Assets
(submitted with April Reg Proposal
Not submitted with Revised Proposal)</t>
  </si>
  <si>
    <t>14.1. Provision of Training to ASP's for Network Access
(submitted with April Reg Proposal
Not submitted with Revised Proposal)</t>
  </si>
  <si>
    <t>18.1 Design and construction of asset relocations - customer funded
(submitted with April Reg Proposal
Not submitted with Revised Proposal)</t>
  </si>
  <si>
    <t>20.1 Design and Construction of Connection Services
20.2 Relocation / Alterations of Customer Assets 
20.3.Inspection, Maintenance and Testing of Customer Assets 
(submitted with April Reg Proposal
Not submitted with Revised Proposal)</t>
  </si>
  <si>
    <t>1.1. Part A. Design &amp; Construction of Connection Assets
(submitted with April Reg Proposal
Not submitted with Revised Proposal)</t>
  </si>
  <si>
    <t>2.1. Part A. Design &amp; Construction of Extensions
(submitted with April Reg Proposal
Not submitted with Revised Proposal)</t>
  </si>
  <si>
    <t>3.1. Part A. Design &amp; Construction of Augmentations
(submitted with April Reg Proposal
Not submitted with Revised Proposal)</t>
  </si>
  <si>
    <r>
      <t xml:space="preserve">14.2. </t>
    </r>
    <r>
      <rPr>
        <u/>
        <sz val="9"/>
        <color rgb="FFFF0000"/>
        <rFont val="Arial"/>
        <family val="2"/>
      </rPr>
      <t>Design</t>
    </r>
    <r>
      <rPr>
        <sz val="9"/>
        <rFont val="Arial"/>
        <family val="2"/>
      </rPr>
      <t xml:space="preserve"> ASP Compliance Related Training Services
(submitted with April Reg Proposal
Not submitted with Revised Proposal)</t>
    </r>
  </si>
  <si>
    <r>
      <t>5.1.</t>
    </r>
    <r>
      <rPr>
        <sz val="9"/>
        <color rgb="FFFF0000"/>
        <rFont val="Arial"/>
        <family val="2"/>
      </rPr>
      <t xml:space="preserve"> </t>
    </r>
    <r>
      <rPr>
        <u/>
        <sz val="9"/>
        <color rgb="FFFF0000"/>
        <rFont val="Arial"/>
        <family val="2"/>
      </rPr>
      <t>Part C</t>
    </r>
    <r>
      <rPr>
        <u/>
        <sz val="9"/>
        <rFont val="Arial"/>
        <family val="2"/>
      </rPr>
      <t>.</t>
    </r>
    <r>
      <rPr>
        <sz val="9"/>
        <rFont val="Arial"/>
        <family val="2"/>
      </rPr>
      <t xml:space="preserve"> Design &amp; Construction of Connection Assets
(submitted with April Reg Proposal
Not submitted with Revised Proposal)</t>
    </r>
  </si>
  <si>
    <r>
      <rPr>
        <u/>
        <sz val="9"/>
        <color rgb="FFFF0000"/>
        <rFont val="Arial"/>
        <family val="2"/>
      </rPr>
      <t>4. Connections under Chapter 5 of the NER</t>
    </r>
    <r>
      <rPr>
        <sz val="9"/>
        <rFont val="Arial"/>
        <family val="2"/>
      </rPr>
      <t xml:space="preserve">
5. Non-Standard Connection Sevices</t>
    </r>
  </si>
  <si>
    <r>
      <t>Design and construction of customer funded (contestable) asset relocations by Essential Energy in circumstances where:
- the relocation works was initiated by a third party (including a customer);</t>
    </r>
    <r>
      <rPr>
        <u/>
        <sz val="9"/>
        <rFont val="Arial"/>
        <family val="2"/>
      </rPr>
      <t xml:space="preserve"> </t>
    </r>
    <r>
      <rPr>
        <u/>
        <sz val="9"/>
        <color rgb="FFFF0000"/>
        <rFont val="Arial"/>
        <family val="2"/>
      </rPr>
      <t xml:space="preserve">and/ </t>
    </r>
    <r>
      <rPr>
        <sz val="9"/>
        <rFont val="Arial"/>
        <family val="2"/>
      </rPr>
      <t>or
- could impact the safety or security of the network.</t>
    </r>
  </si>
  <si>
    <r>
      <t xml:space="preserve">Design and construction of customer funded (contestable) asset relocations by Essential Energy in circumstances where:
- the relocation works was initiated by a third party (including a customer); </t>
    </r>
    <r>
      <rPr>
        <u/>
        <sz val="9"/>
        <color rgb="FFFF0000"/>
        <rFont val="Arial"/>
        <family val="2"/>
      </rPr>
      <t>and/</t>
    </r>
    <r>
      <rPr>
        <u/>
        <sz val="9"/>
        <rFont val="Arial"/>
        <family val="2"/>
      </rPr>
      <t xml:space="preserve"> </t>
    </r>
    <r>
      <rPr>
        <sz val="9"/>
        <rFont val="Arial"/>
        <family val="2"/>
      </rPr>
      <t>or
- could impact the safety or security of the network.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</si>
</sst>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6" formatCode="&quot;$&quot;#,##0;[Red]\-&quot;$&quot;#,##0"/>
    <numFmt numFmtId="44" formatCode="_-&quot;$&quot;* #,##0.00_-;\-&quot;$&quot;* #,##0.00_-;_-&quot;$&quot;* &quot;-&quot;??_-;_-@_-"/>
    <numFmt numFmtId="43" formatCode="_-* #,##0.00_-;\-* #,##0.00_-;_-* &quot;-&quot;??_-;_-@_-"/>
    <numFmt numFmtId="166" formatCode="_(* #,##0_);_(* \(#,##0\);_(* &quot;-&quot;_);_(@_)"/>
    <numFmt numFmtId="167" formatCode="_(&quot;$&quot;* #,##0.00_);_(&quot;$&quot;* \(#,##0.00\);_(&quot;$&quot;* &quot;-&quot;??_);_(@_)"/>
    <numFmt numFmtId="168" formatCode="_(* #,##0.00_);_(* \(#,##0.00\);_(* &quot;-&quot;??_);_(@_)"/>
    <numFmt numFmtId="169" formatCode="0.000%"/>
    <numFmt numFmtId="170" formatCode="_-* #,##0_-;\-* #,##0_-;_-* &quot;-&quot;??_-;_-@_-"/>
    <numFmt numFmtId="171" formatCode="#,##0.0,,_ ;\(#,##0.0,,\)"/>
    <numFmt numFmtId="172" formatCode="0.0%"/>
    <numFmt numFmtId="173" formatCode="&quot;$&quot;#,##0.00"/>
    <numFmt numFmtId="174" formatCode="_(#,##0.00_);_(\(#,##0.00\);_(&quot;-&quot;??_);_(@_)"/>
    <numFmt numFmtId="175" formatCode="_(* #,##0_);_(* \(#,##0\);_(* &quot;-&quot;?_);_(@_)"/>
    <numFmt numFmtId="176" formatCode="#,##0,;\-#,##0,"/>
    <numFmt numFmtId="177" formatCode="#,##0;[Red]\(#,##0\)"/>
    <numFmt numFmtId="178" formatCode="mm/dd/yy"/>
    <numFmt numFmtId="179" formatCode="#,##0\ ;\(#,##0\);\-\ "/>
    <numFmt numFmtId="180" formatCode="#,##0.00\ ;\(#,##0.00\);\-\ "/>
    <numFmt numFmtId="181" formatCode="_(&quot;$&quot;* #,##0_);_(&quot;$&quot;* \(#,##0\);_(&quot;$&quot;* &quot;-&quot;??_);_(@_)"/>
    <numFmt numFmtId="182" formatCode="_(* #,##0_);_(* \(#,##0\);_(* &quot;-&quot;??_);_(@_)"/>
    <numFmt numFmtId="183" formatCode="#,##0.0"/>
  </numFmts>
  <fonts count="111">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b/>
      <sz val="10"/>
      <color indexed="8"/>
      <name val="Arial"/>
      <family val="2"/>
    </font>
    <font>
      <sz val="10"/>
      <name val="Arial"/>
      <family val="2"/>
    </font>
    <font>
      <sz val="10"/>
      <name val="Courier"/>
      <family val="3"/>
    </font>
    <font>
      <sz val="10"/>
      <color theme="1"/>
      <name val="Arial"/>
      <family val="2"/>
    </font>
    <font>
      <sz val="9"/>
      <color theme="1"/>
      <name val="Arial"/>
      <family val="2"/>
    </font>
    <font>
      <b/>
      <sz val="10"/>
      <name val="Arial"/>
      <family val="2"/>
    </font>
    <font>
      <b/>
      <sz val="12"/>
      <name val="Arial"/>
      <family val="2"/>
    </font>
    <font>
      <sz val="10"/>
      <color indexed="64"/>
      <name val="Arial"/>
      <family val="2"/>
    </font>
    <font>
      <sz val="9"/>
      <name val="Arial"/>
      <family val="2"/>
    </font>
    <font>
      <sz val="10"/>
      <name val="MS Sans Serif"/>
      <family val="2"/>
    </font>
    <font>
      <sz val="8"/>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Arial"/>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sz val="10"/>
      <color indexed="10"/>
      <name val="Arial"/>
      <family val="2"/>
    </font>
    <font>
      <sz val="10"/>
      <color indexed="58"/>
      <name val="Arial"/>
      <family val="2"/>
    </font>
    <font>
      <sz val="9"/>
      <color indexed="81"/>
      <name val="Tahoma"/>
      <family val="2"/>
    </font>
    <font>
      <b/>
      <sz val="9"/>
      <color indexed="81"/>
      <name val="Tahoma"/>
      <family val="2"/>
    </font>
    <font>
      <sz val="20"/>
      <color theme="3"/>
      <name val="Arial"/>
      <family val="2"/>
    </font>
    <font>
      <sz val="10"/>
      <color theme="3"/>
      <name val="Arial"/>
      <family val="2"/>
    </font>
    <font>
      <b/>
      <sz val="10"/>
      <color theme="3"/>
      <name val="Arial"/>
      <family val="2"/>
    </font>
    <font>
      <b/>
      <sz val="8"/>
      <color theme="3"/>
      <name val="Arial"/>
      <family val="2"/>
    </font>
    <font>
      <sz val="8"/>
      <color theme="3"/>
      <name val="Arial"/>
      <family val="2"/>
    </font>
    <font>
      <sz val="10"/>
      <color theme="1"/>
      <name val="Arial"/>
      <family val="2"/>
    </font>
    <font>
      <sz val="11"/>
      <color theme="1"/>
      <name val="Arial"/>
      <family val="2"/>
    </font>
    <font>
      <b/>
      <sz val="10"/>
      <name val="Arial"/>
      <family val="2"/>
      <scheme val="minor"/>
    </font>
    <font>
      <sz val="10"/>
      <name val="Arial"/>
      <family val="2"/>
      <scheme val="minor"/>
    </font>
    <font>
      <b/>
      <sz val="14"/>
      <name val="Arial"/>
      <family val="2"/>
      <scheme val="minor"/>
    </font>
    <font>
      <b/>
      <sz val="10"/>
      <color theme="1"/>
      <name val="Arial"/>
      <family val="2"/>
    </font>
    <font>
      <sz val="8"/>
      <color theme="0"/>
      <name val="Arial"/>
      <family val="2"/>
    </font>
    <font>
      <b/>
      <sz val="10"/>
      <color theme="0"/>
      <name val="Arial"/>
      <family val="2"/>
      <scheme val="minor"/>
    </font>
    <font>
      <b/>
      <sz val="9"/>
      <name val="Arial"/>
      <family val="2"/>
      <scheme val="minor"/>
    </font>
    <font>
      <sz val="14"/>
      <name val="Arial"/>
      <family val="2"/>
      <scheme val="minor"/>
    </font>
    <font>
      <b/>
      <sz val="18"/>
      <color theme="4"/>
      <name val="Arial"/>
      <family val="2"/>
      <scheme val="minor"/>
    </font>
    <font>
      <sz val="10"/>
      <color theme="0"/>
      <name val="Arial"/>
      <family val="2"/>
    </font>
    <font>
      <b/>
      <sz val="18"/>
      <color theme="3"/>
      <name val="Arial"/>
      <family val="2"/>
    </font>
    <font>
      <sz val="18"/>
      <color theme="3"/>
      <name val="Arial"/>
      <family val="2"/>
    </font>
    <font>
      <sz val="9"/>
      <color theme="3"/>
      <name val="Arial"/>
      <family val="2"/>
    </font>
    <font>
      <sz val="9"/>
      <color theme="0"/>
      <name val="Arial"/>
      <family val="2"/>
    </font>
    <font>
      <sz val="9"/>
      <color theme="2"/>
      <name val="Arial"/>
      <family val="2"/>
    </font>
    <font>
      <sz val="10"/>
      <color rgb="FFFF0000"/>
      <name val="Arial"/>
      <family val="2"/>
    </font>
    <font>
      <sz val="10"/>
      <color rgb="FFFF0000"/>
      <name val="Arial"/>
      <family val="2"/>
      <scheme val="minor"/>
    </font>
    <font>
      <b/>
      <sz val="10"/>
      <color rgb="FFFF0000"/>
      <name val="Arial"/>
      <family val="2"/>
      <scheme val="minor"/>
    </font>
    <font>
      <sz val="10"/>
      <color rgb="FFFF0066"/>
      <name val="Arial"/>
      <family val="2"/>
    </font>
    <font>
      <sz val="10"/>
      <color rgb="FFFF0066"/>
      <name val="Arial"/>
      <family val="2"/>
      <scheme val="minor"/>
    </font>
    <font>
      <u/>
      <sz val="9"/>
      <name val="Arial"/>
      <family val="2"/>
    </font>
    <font>
      <sz val="9"/>
      <color rgb="FFFF0000"/>
      <name val="Arial"/>
      <family val="2"/>
    </font>
    <font>
      <b/>
      <u/>
      <sz val="10"/>
      <name val="Arial"/>
      <family val="2"/>
    </font>
    <font>
      <b/>
      <u/>
      <sz val="9"/>
      <name val="Arial"/>
      <family val="2"/>
    </font>
    <font>
      <i/>
      <sz val="9"/>
      <name val="Arial"/>
      <family val="2"/>
    </font>
    <font>
      <b/>
      <sz val="10"/>
      <color rgb="FF00B050"/>
      <name val="Arial"/>
      <family val="2"/>
      <scheme val="minor"/>
    </font>
    <font>
      <sz val="10"/>
      <color rgb="FF00B050"/>
      <name val="Arial"/>
      <family val="2"/>
      <scheme val="minor"/>
    </font>
    <font>
      <b/>
      <sz val="12"/>
      <color theme="4"/>
      <name val="Arial"/>
      <family val="2"/>
      <scheme val="minor"/>
    </font>
    <font>
      <sz val="6"/>
      <color rgb="FF00B050"/>
      <name val="Arial"/>
      <family val="2"/>
    </font>
    <font>
      <sz val="10"/>
      <color rgb="FF00B050"/>
      <name val="Arial"/>
      <family val="2"/>
    </font>
    <font>
      <sz val="8"/>
      <color theme="1"/>
      <name val="Arial"/>
      <family val="2"/>
    </font>
    <font>
      <u/>
      <sz val="9"/>
      <color rgb="FFFF0000"/>
      <name val="Arial"/>
      <family val="2"/>
    </font>
  </fonts>
  <fills count="55">
    <fill>
      <patternFill patternType="none"/>
    </fill>
    <fill>
      <patternFill patternType="gray125"/>
    </fill>
    <fill>
      <patternFill patternType="solid">
        <fgColor theme="6" tint="0.79998168889431442"/>
        <bgColor indexed="64"/>
      </patternFill>
    </fill>
    <fill>
      <patternFill patternType="solid">
        <fgColor rgb="FFFFFFCC"/>
      </patternFill>
    </fill>
    <fill>
      <patternFill patternType="solid">
        <fgColor theme="5"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2" tint="0.59999389629810485"/>
        <bgColor indexed="64"/>
      </patternFill>
    </fill>
    <fill>
      <patternFill patternType="solid">
        <fgColor rgb="FFFFFF00"/>
        <bgColor indexed="64"/>
      </patternFill>
    </fill>
    <fill>
      <patternFill patternType="solid">
        <fgColor theme="2"/>
        <bgColor indexed="64"/>
      </patternFill>
    </fill>
    <fill>
      <patternFill patternType="solid">
        <fgColor theme="1"/>
        <bgColor indexed="64"/>
      </patternFill>
    </fill>
    <fill>
      <patternFill patternType="solid">
        <fgColor rgb="FFFFCCFF"/>
        <bgColor indexed="64"/>
      </patternFill>
    </fill>
    <fill>
      <patternFill patternType="solid">
        <fgColor theme="0" tint="-0.249977111117893"/>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7"/>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33CC"/>
        <bgColor indexed="64"/>
      </patternFill>
    </fill>
    <fill>
      <patternFill patternType="solid">
        <fgColor theme="2" tint="0.79998168889431442"/>
        <bgColor indexed="64"/>
      </patternFill>
    </fill>
    <fill>
      <patternFill patternType="solid">
        <fgColor rgb="FF00B0F0"/>
        <bgColor indexed="64"/>
      </patternFill>
    </fill>
    <fill>
      <patternFill patternType="solid">
        <fgColor theme="7" tint="0.79998168889431442"/>
        <bgColor indexed="64"/>
      </patternFill>
    </fill>
  </fills>
  <borders count="3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338">
    <xf numFmtId="0" fontId="0" fillId="0" borderId="0"/>
    <xf numFmtId="168" fontId="7" fillId="0" borderId="0" applyFont="0" applyFill="0" applyBorder="0" applyAlignment="0" applyProtection="0"/>
    <xf numFmtId="0" fontId="6" fillId="0" borderId="0"/>
    <xf numFmtId="0" fontId="5" fillId="0" borderId="0"/>
    <xf numFmtId="9" fontId="7" fillId="0" borderId="0" applyFont="0" applyFill="0" applyBorder="0" applyAlignment="0" applyProtection="0"/>
    <xf numFmtId="167" fontId="7" fillId="0" borderId="0" applyFont="0" applyFill="0" applyBorder="0" applyAlignment="0" applyProtection="0"/>
    <xf numFmtId="0" fontId="5" fillId="0" borderId="0"/>
    <xf numFmtId="168" fontId="5" fillId="0" borderId="0" applyFont="0" applyFill="0" applyBorder="0" applyAlignment="0" applyProtection="0"/>
    <xf numFmtId="9" fontId="5" fillId="0" borderId="0" applyFont="0" applyFill="0" applyBorder="0" applyAlignment="0" applyProtection="0"/>
    <xf numFmtId="171" fontId="5" fillId="5" borderId="0" applyNumberFormat="0" applyFont="0" applyBorder="0" applyAlignment="0">
      <alignment vertical="center"/>
    </xf>
    <xf numFmtId="167" fontId="5" fillId="0" borderId="0" applyFont="0" applyFill="0" applyBorder="0" applyAlignment="0" applyProtection="0"/>
    <xf numFmtId="0" fontId="11" fillId="0" borderId="0"/>
    <xf numFmtId="0" fontId="3" fillId="0" borderId="0"/>
    <xf numFmtId="0" fontId="13" fillId="0" borderId="0"/>
    <xf numFmtId="9" fontId="13" fillId="0" borderId="0" applyFont="0" applyFill="0" applyBorder="0" applyAlignment="0" applyProtection="0"/>
    <xf numFmtId="168" fontId="3" fillId="0" borderId="0" applyFont="0" applyFill="0" applyBorder="0" applyAlignment="0" applyProtection="0"/>
    <xf numFmtId="0" fontId="5" fillId="0" borderId="0"/>
    <xf numFmtId="9" fontId="5" fillId="0" borderId="0" applyFon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7" fillId="0" borderId="0"/>
    <xf numFmtId="9" fontId="3" fillId="0" borderId="0" applyFont="0" applyFill="0" applyBorder="0" applyAlignment="0" applyProtection="0"/>
    <xf numFmtId="168" fontId="3" fillId="0" borderId="0" applyFont="0" applyFill="0" applyBorder="0" applyAlignment="0" applyProtection="0"/>
    <xf numFmtId="167" fontId="7" fillId="0" borderId="0" applyFont="0" applyFill="0" applyBorder="0" applyAlignment="0" applyProtection="0"/>
    <xf numFmtId="0" fontId="3" fillId="0" borderId="0"/>
    <xf numFmtId="0" fontId="15" fillId="0" borderId="0" applyNumberFormat="0" applyFont="0" applyFill="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3" fillId="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5" borderId="0" applyNumberFormat="0" applyBorder="0" applyAlignment="0" applyProtection="0"/>
    <xf numFmtId="0" fontId="18" fillId="9" borderId="0" applyNumberFormat="0" applyBorder="0" applyAlignment="0" applyProtection="0"/>
    <xf numFmtId="166" fontId="5" fillId="6" borderId="0" applyNumberFormat="0" applyFont="0" applyBorder="0" applyAlignment="0">
      <alignment horizontal="right"/>
    </xf>
    <xf numFmtId="0" fontId="19" fillId="0" borderId="0" applyNumberFormat="0" applyFill="0" applyBorder="0" applyAlignment="0" applyProtection="0"/>
    <xf numFmtId="0" fontId="20" fillId="0" borderId="0"/>
    <xf numFmtId="173" fontId="14" fillId="0" borderId="0" applyFill="0"/>
    <xf numFmtId="173" fontId="14" fillId="0" borderId="0">
      <alignment horizontal="center"/>
    </xf>
    <xf numFmtId="0" fontId="14" fillId="0" borderId="0" applyFill="0">
      <alignment horizontal="center"/>
    </xf>
    <xf numFmtId="173" fontId="21" fillId="0" borderId="11" applyFill="0"/>
    <xf numFmtId="0" fontId="5" fillId="0" borderId="0" applyFont="0" applyAlignment="0"/>
    <xf numFmtId="0" fontId="22" fillId="0" borderId="0" applyFill="0">
      <alignment vertical="top"/>
    </xf>
    <xf numFmtId="0" fontId="21" fillId="0" borderId="0" applyFill="0">
      <alignment horizontal="left" vertical="top"/>
    </xf>
    <xf numFmtId="173" fontId="10" fillId="0" borderId="2" applyFill="0"/>
    <xf numFmtId="0" fontId="5" fillId="0" borderId="0" applyNumberFormat="0" applyFont="0" applyAlignment="0"/>
    <xf numFmtId="0" fontId="22" fillId="0" borderId="0" applyFill="0">
      <alignment wrapText="1"/>
    </xf>
    <xf numFmtId="0" fontId="21" fillId="0" borderId="0" applyFill="0">
      <alignment horizontal="left" vertical="top" wrapText="1"/>
    </xf>
    <xf numFmtId="173" fontId="23" fillId="0" borderId="0" applyFill="0"/>
    <xf numFmtId="0" fontId="24" fillId="0" borderId="0" applyNumberFormat="0" applyFont="0" applyAlignment="0">
      <alignment horizontal="center"/>
    </xf>
    <xf numFmtId="0" fontId="25" fillId="0" borderId="0" applyFill="0">
      <alignment vertical="top" wrapText="1"/>
    </xf>
    <xf numFmtId="0" fontId="10" fillId="0" borderId="0" applyFill="0">
      <alignment horizontal="left" vertical="top" wrapText="1"/>
    </xf>
    <xf numFmtId="173" fontId="5" fillId="0" borderId="0" applyFill="0"/>
    <xf numFmtId="0" fontId="24" fillId="0" borderId="0" applyNumberFormat="0" applyFont="0" applyAlignment="0">
      <alignment horizontal="center"/>
    </xf>
    <xf numFmtId="0" fontId="26" fillId="0" borderId="0" applyFill="0">
      <alignment vertical="center" wrapText="1"/>
    </xf>
    <xf numFmtId="0" fontId="27" fillId="0" borderId="0">
      <alignment horizontal="left" vertical="center" wrapText="1"/>
    </xf>
    <xf numFmtId="173" fontId="12" fillId="0" borderId="0" applyFill="0"/>
    <xf numFmtId="0" fontId="24" fillId="0" borderId="0" applyNumberFormat="0" applyFont="0" applyAlignment="0">
      <alignment horizontal="center"/>
    </xf>
    <xf numFmtId="0" fontId="28" fillId="0" borderId="0" applyFill="0">
      <alignment horizontal="center" vertical="center" wrapText="1"/>
    </xf>
    <xf numFmtId="0" fontId="5" fillId="0" borderId="0" applyFill="0">
      <alignment horizontal="center" vertical="center" wrapText="1"/>
    </xf>
    <xf numFmtId="173" fontId="29" fillId="0" borderId="0" applyFill="0"/>
    <xf numFmtId="0" fontId="24" fillId="0" borderId="0" applyNumberFormat="0" applyFont="0" applyAlignment="0">
      <alignment horizontal="center"/>
    </xf>
    <xf numFmtId="0" fontId="30" fillId="0" borderId="0" applyFill="0">
      <alignment horizontal="center" vertical="center" wrapText="1"/>
    </xf>
    <xf numFmtId="0" fontId="31" fillId="0" borderId="0" applyFill="0">
      <alignment horizontal="center" vertical="center" wrapText="1"/>
    </xf>
    <xf numFmtId="173" fontId="32" fillId="0" borderId="0" applyFill="0"/>
    <xf numFmtId="0" fontId="24" fillId="0" borderId="0" applyNumberFormat="0" applyFont="0" applyAlignment="0">
      <alignment horizontal="center"/>
    </xf>
    <xf numFmtId="0" fontId="33" fillId="0" borderId="0">
      <alignment horizontal="center" wrapText="1"/>
    </xf>
    <xf numFmtId="0" fontId="29" fillId="0" borderId="0" applyFill="0">
      <alignment horizontal="center" wrapText="1"/>
    </xf>
    <xf numFmtId="0" fontId="34" fillId="26" borderId="12" applyNumberFormat="0" applyAlignment="0" applyProtection="0"/>
    <xf numFmtId="0" fontId="35" fillId="27" borderId="13" applyNumberFormat="0" applyAlignment="0" applyProtection="0"/>
    <xf numFmtId="174" fontId="5" fillId="0"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16"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36"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3" fillId="0" borderId="0" applyFont="0" applyFill="0" applyBorder="0" applyAlignment="0" applyProtection="0"/>
    <xf numFmtId="168" fontId="37"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38"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3" fillId="0" borderId="0" applyFont="0" applyFill="0" applyBorder="0" applyAlignment="0" applyProtection="0"/>
    <xf numFmtId="168" fontId="38" fillId="0" borderId="0" applyFont="0" applyFill="0" applyBorder="0" applyAlignment="0" applyProtection="0"/>
    <xf numFmtId="168"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3" fillId="0" borderId="0" applyFont="0" applyFill="0" applyBorder="0" applyAlignment="0" applyProtection="0"/>
    <xf numFmtId="0" fontId="12" fillId="0" borderId="0" applyFont="0" applyFill="0" applyBorder="0" applyAlignment="0" applyProtection="0"/>
    <xf numFmtId="0" fontId="39" fillId="0" borderId="0" applyNumberFormat="0" applyFill="0" applyBorder="0" applyAlignment="0" applyProtection="0"/>
    <xf numFmtId="0" fontId="40" fillId="10" borderId="0" applyNumberFormat="0" applyBorder="0" applyAlignment="0" applyProtection="0"/>
    <xf numFmtId="0" fontId="41" fillId="28" borderId="0"/>
    <xf numFmtId="38" fontId="14" fillId="6" borderId="0" applyNumberFormat="0" applyBorder="0" applyAlignment="0" applyProtection="0"/>
    <xf numFmtId="172" fontId="5" fillId="29" borderId="3" applyNumberFormat="0" applyFont="0" applyBorder="0" applyAlignment="0" applyProtection="0"/>
    <xf numFmtId="172" fontId="5" fillId="29" borderId="3" applyNumberFormat="0" applyFont="0" applyBorder="0" applyAlignment="0" applyProtection="0"/>
    <xf numFmtId="37" fontId="42" fillId="0" borderId="9">
      <alignment vertical="center"/>
    </xf>
    <xf numFmtId="0" fontId="10" fillId="0" borderId="9" applyNumberFormat="0" applyAlignment="0" applyProtection="0">
      <alignment horizontal="left" vertical="center"/>
    </xf>
    <xf numFmtId="0" fontId="10" fillId="0" borderId="10">
      <alignment horizontal="left" vertical="center"/>
    </xf>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xf>
    <xf numFmtId="166" fontId="12" fillId="6" borderId="0" applyFont="0" applyBorder="0" applyAlignment="0"/>
    <xf numFmtId="166" fontId="12" fillId="6" borderId="0" applyFont="0" applyBorder="0" applyAlignment="0"/>
    <xf numFmtId="166" fontId="12" fillId="6" borderId="0" applyFont="0" applyBorder="0" applyAlignment="0"/>
    <xf numFmtId="172" fontId="12" fillId="6" borderId="0" applyFont="0" applyBorder="0" applyAlignment="0"/>
    <xf numFmtId="172" fontId="12" fillId="6" borderId="0" applyFont="0" applyBorder="0" applyAlignment="0"/>
    <xf numFmtId="172" fontId="12" fillId="6" borderId="0" applyFont="0" applyBorder="0" applyAlignment="0"/>
    <xf numFmtId="174" fontId="48" fillId="6" borderId="0">
      <protection locked="0"/>
    </xf>
    <xf numFmtId="10" fontId="14" fillId="30" borderId="3" applyNumberFormat="0" applyBorder="0" applyAlignment="0" applyProtection="0"/>
    <xf numFmtId="0" fontId="49" fillId="13" borderId="12" applyNumberFormat="0" applyAlignment="0" applyProtection="0"/>
    <xf numFmtId="0" fontId="49" fillId="13" borderId="12" applyNumberFormat="0" applyAlignment="0" applyProtection="0"/>
    <xf numFmtId="0" fontId="49" fillId="13" borderId="12" applyNumberFormat="0" applyAlignment="0" applyProtection="0"/>
    <xf numFmtId="166" fontId="5" fillId="31" borderId="0" applyFont="0" applyBorder="0" applyAlignment="0">
      <alignment horizontal="right"/>
      <protection locked="0"/>
    </xf>
    <xf numFmtId="3" fontId="5" fillId="7" borderId="0" applyNumberFormat="0" applyFont="0" applyBorder="0" applyAlignment="0">
      <alignment horizontal="right"/>
      <protection locked="0"/>
    </xf>
    <xf numFmtId="3" fontId="5" fillId="7" borderId="0" applyNumberFormat="0" applyFont="0" applyBorder="0" applyAlignment="0">
      <alignment horizontal="right"/>
      <protection locked="0"/>
    </xf>
    <xf numFmtId="3" fontId="5" fillId="7" borderId="0" applyNumberFormat="0" applyFont="0" applyBorder="0" applyAlignment="0">
      <alignment horizontal="right"/>
      <protection locked="0"/>
    </xf>
    <xf numFmtId="3" fontId="5" fillId="7" borderId="0" applyNumberFormat="0" applyFont="0" applyBorder="0" applyAlignment="0">
      <alignment horizontal="right"/>
      <protection locked="0"/>
    </xf>
    <xf numFmtId="166" fontId="5" fillId="31" borderId="0" applyFont="0" applyBorder="0" applyAlignment="0">
      <alignment horizontal="right"/>
      <protection locked="0"/>
    </xf>
    <xf numFmtId="166" fontId="5" fillId="31" borderId="0" applyFont="0" applyBorder="0" applyAlignment="0">
      <alignment horizontal="right"/>
      <protection locked="0"/>
    </xf>
    <xf numFmtId="10" fontId="5" fillId="31" borderId="0" applyFont="0" applyBorder="0">
      <alignment horizontal="right"/>
      <protection locked="0"/>
    </xf>
    <xf numFmtId="10" fontId="5" fillId="7" borderId="0" applyFont="0" applyBorder="0">
      <alignment horizontal="right"/>
      <protection locked="0"/>
    </xf>
    <xf numFmtId="10" fontId="5" fillId="7" borderId="0" applyFont="0" applyBorder="0">
      <alignment horizontal="right"/>
      <protection locked="0"/>
    </xf>
    <xf numFmtId="10" fontId="5" fillId="7" borderId="0" applyFont="0" applyBorder="0">
      <alignment horizontal="right"/>
      <protection locked="0"/>
    </xf>
    <xf numFmtId="10" fontId="5" fillId="7" borderId="0" applyFont="0" applyBorder="0">
      <alignment horizontal="right"/>
      <protection locked="0"/>
    </xf>
    <xf numFmtId="10" fontId="5" fillId="31" borderId="0" applyFont="0" applyBorder="0">
      <alignment horizontal="right"/>
      <protection locked="0"/>
    </xf>
    <xf numFmtId="10" fontId="5" fillId="31" borderId="0" applyFont="0" applyBorder="0">
      <alignment horizontal="right"/>
      <protection locked="0"/>
    </xf>
    <xf numFmtId="3" fontId="5" fillId="7" borderId="0" applyNumberFormat="0" applyFont="0" applyBorder="0" applyAlignment="0">
      <alignment horizontal="right"/>
      <protection locked="0"/>
    </xf>
    <xf numFmtId="10" fontId="12" fillId="32" borderId="0" applyBorder="0" applyAlignment="0">
      <protection locked="0"/>
    </xf>
    <xf numFmtId="175" fontId="5" fillId="29" borderId="0" applyFont="0" applyBorder="0">
      <alignment horizontal="right"/>
      <protection locked="0"/>
    </xf>
    <xf numFmtId="175" fontId="5" fillId="29" borderId="0" applyFont="0" applyBorder="0">
      <alignment horizontal="right"/>
      <protection locked="0"/>
    </xf>
    <xf numFmtId="175" fontId="5" fillId="29" borderId="0" applyFont="0" applyBorder="0">
      <alignment horizontal="right"/>
      <protection locked="0"/>
    </xf>
    <xf numFmtId="10" fontId="9" fillId="29" borderId="0" applyFont="0" applyBorder="0" applyAlignment="0">
      <alignment horizontal="left"/>
      <protection locked="0"/>
    </xf>
    <xf numFmtId="166" fontId="5" fillId="29" borderId="0" applyFont="0" applyBorder="0">
      <alignment horizontal="right"/>
      <protection locked="0"/>
    </xf>
    <xf numFmtId="166" fontId="5" fillId="30" borderId="0" applyFont="0" applyBorder="0">
      <alignment horizontal="right"/>
      <protection locked="0"/>
    </xf>
    <xf numFmtId="166" fontId="5" fillId="30" borderId="0" applyFont="0" applyBorder="0">
      <alignment horizontal="right"/>
      <protection locked="0"/>
    </xf>
    <xf numFmtId="166" fontId="5" fillId="30" borderId="0" applyFont="0" applyBorder="0">
      <alignment horizontal="right"/>
      <protection locked="0"/>
    </xf>
    <xf numFmtId="9" fontId="9" fillId="30" borderId="0" applyFont="0" applyBorder="0">
      <alignment horizontal="right"/>
      <protection locked="0"/>
    </xf>
    <xf numFmtId="166" fontId="5" fillId="30" borderId="0" applyFont="0" applyBorder="0">
      <alignment horizontal="right"/>
      <protection locked="0"/>
    </xf>
    <xf numFmtId="0" fontId="50" fillId="0" borderId="17" applyNumberFormat="0" applyFill="0" applyAlignment="0" applyProtection="0"/>
    <xf numFmtId="0" fontId="51" fillId="33" borderId="0" applyNumberFormat="0" applyBorder="0" applyAlignment="0" applyProtection="0"/>
    <xf numFmtId="37" fontId="52" fillId="0" borderId="0"/>
    <xf numFmtId="170" fontId="12" fillId="6" borderId="7" applyNumberFormat="0" applyFont="0" applyBorder="0" applyAlignment="0">
      <alignment horizontal="right"/>
    </xf>
    <xf numFmtId="176" fontId="53" fillId="0" borderId="0"/>
    <xf numFmtId="0" fontId="54" fillId="0" borderId="0"/>
    <xf numFmtId="0" fontId="5" fillId="0" borderId="0"/>
    <xf numFmtId="0" fontId="8" fillId="0" borderId="0"/>
    <xf numFmtId="0" fontId="55" fillId="0" borderId="0"/>
    <xf numFmtId="0" fontId="38" fillId="0" borderId="0"/>
    <xf numFmtId="0" fontId="27" fillId="0" borderId="0"/>
    <xf numFmtId="0" fontId="38" fillId="0" borderId="0"/>
    <xf numFmtId="0" fontId="27" fillId="0" borderId="0"/>
    <xf numFmtId="0" fontId="38" fillId="0" borderId="0"/>
    <xf numFmtId="0" fontId="27" fillId="0" borderId="0"/>
    <xf numFmtId="0" fontId="8" fillId="0" borderId="0"/>
    <xf numFmtId="0" fontId="27" fillId="0" borderId="0"/>
    <xf numFmtId="0" fontId="27" fillId="0" borderId="0"/>
    <xf numFmtId="0" fontId="27" fillId="0" borderId="0"/>
    <xf numFmtId="0" fontId="27" fillId="0" borderId="0"/>
    <xf numFmtId="0" fontId="27" fillId="0" borderId="0"/>
    <xf numFmtId="0" fontId="5" fillId="0" borderId="0">
      <alignment vertical="top"/>
    </xf>
    <xf numFmtId="0" fontId="38"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5" fillId="0" borderId="0"/>
    <xf numFmtId="0" fontId="5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36" fillId="0" borderId="0"/>
    <xf numFmtId="0" fontId="3" fillId="0" borderId="0"/>
    <xf numFmtId="0" fontId="16" fillId="0" borderId="0"/>
    <xf numFmtId="0" fontId="5" fillId="0" borderId="0"/>
    <xf numFmtId="0" fontId="5" fillId="0" borderId="0"/>
    <xf numFmtId="0" fontId="3" fillId="0" borderId="0"/>
    <xf numFmtId="0" fontId="5" fillId="0" borderId="0"/>
    <xf numFmtId="0" fontId="38" fillId="0" borderId="0"/>
    <xf numFmtId="0" fontId="5" fillId="0" borderId="0"/>
    <xf numFmtId="0" fontId="3" fillId="0" borderId="0"/>
    <xf numFmtId="0" fontId="5" fillId="0" borderId="0"/>
    <xf numFmtId="0" fontId="5" fillId="0" borderId="0">
      <alignment vertical="top"/>
    </xf>
    <xf numFmtId="0" fontId="12" fillId="0" borderId="0"/>
    <xf numFmtId="0" fontId="37" fillId="3" borderId="8" applyNumberFormat="0" applyFont="0" applyAlignment="0" applyProtection="0"/>
    <xf numFmtId="0" fontId="5" fillId="34" borderId="18" applyNumberFormat="0" applyFont="0" applyAlignment="0" applyProtection="0"/>
    <xf numFmtId="0" fontId="57" fillId="26"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0" fontId="13" fillId="0" borderId="0" applyNumberFormat="0" applyFont="0" applyFill="0" applyBorder="0" applyAlignment="0" applyProtection="0">
      <alignment horizontal="left"/>
    </xf>
    <xf numFmtId="15" fontId="13" fillId="0" borderId="0" applyFont="0" applyFill="0" applyBorder="0" applyAlignment="0" applyProtection="0"/>
    <xf numFmtId="4" fontId="13" fillId="0" borderId="0" applyFont="0" applyFill="0" applyBorder="0" applyAlignment="0" applyProtection="0"/>
    <xf numFmtId="0" fontId="58" fillId="0" borderId="20">
      <alignment horizontal="center"/>
    </xf>
    <xf numFmtId="3" fontId="13" fillId="0" borderId="0" applyFont="0" applyFill="0" applyBorder="0" applyAlignment="0" applyProtection="0"/>
    <xf numFmtId="0" fontId="13" fillId="35" borderId="0" applyNumberFormat="0" applyFont="0" applyBorder="0" applyAlignment="0" applyProtection="0"/>
    <xf numFmtId="4" fontId="14" fillId="6" borderId="0" applyFill="0"/>
    <xf numFmtId="0" fontId="59" fillId="0" borderId="0">
      <alignment horizontal="left" indent="7"/>
    </xf>
    <xf numFmtId="0" fontId="14" fillId="0" borderId="0" applyFill="0">
      <alignment horizontal="left" indent="7"/>
    </xf>
    <xf numFmtId="177" fontId="60" fillId="0" borderId="1" applyFill="0">
      <alignment horizontal="right"/>
    </xf>
    <xf numFmtId="0" fontId="9" fillId="0" borderId="3" applyNumberFormat="0" applyFont="0" applyBorder="0">
      <alignment horizontal="right"/>
    </xf>
    <xf numFmtId="0" fontId="61" fillId="0" borderId="0" applyFill="0"/>
    <xf numFmtId="0" fontId="10" fillId="0" borderId="0" applyFill="0"/>
    <xf numFmtId="177" fontId="60" fillId="0" borderId="1" applyFill="0"/>
    <xf numFmtId="0" fontId="5" fillId="0" borderId="0" applyNumberFormat="0" applyFont="0" applyBorder="0" applyAlignment="0"/>
    <xf numFmtId="0" fontId="25" fillId="0" borderId="0" applyFill="0">
      <alignment horizontal="left" indent="1"/>
    </xf>
    <xf numFmtId="0" fontId="62" fillId="0" borderId="0" applyFill="0">
      <alignment horizontal="left" indent="1"/>
    </xf>
    <xf numFmtId="177" fontId="12" fillId="0" borderId="0" applyFill="0"/>
    <xf numFmtId="0" fontId="5" fillId="0" borderId="0" applyNumberFormat="0" applyFont="0" applyFill="0" applyBorder="0" applyAlignment="0"/>
    <xf numFmtId="0" fontId="25" fillId="0" borderId="0" applyFill="0">
      <alignment horizontal="left" indent="2"/>
    </xf>
    <xf numFmtId="0" fontId="10" fillId="0" borderId="0" applyFill="0">
      <alignment horizontal="left" indent="2"/>
    </xf>
    <xf numFmtId="177" fontId="12" fillId="0" borderId="0" applyFill="0"/>
    <xf numFmtId="0" fontId="5" fillId="0" borderId="0" applyNumberFormat="0" applyFont="0" applyBorder="0" applyAlignment="0"/>
    <xf numFmtId="0" fontId="63" fillId="0" borderId="0">
      <alignment horizontal="left" indent="3"/>
    </xf>
    <xf numFmtId="0" fontId="64" fillId="0" borderId="0" applyFill="0">
      <alignment horizontal="left" indent="3"/>
    </xf>
    <xf numFmtId="177" fontId="12" fillId="0" borderId="0" applyFill="0"/>
    <xf numFmtId="0" fontId="5" fillId="0" borderId="0" applyNumberFormat="0" applyFont="0" applyBorder="0" applyAlignment="0"/>
    <xf numFmtId="0" fontId="28" fillId="0" borderId="0">
      <alignment horizontal="left" indent="4"/>
    </xf>
    <xf numFmtId="0" fontId="5" fillId="0" borderId="0" applyFill="0">
      <alignment horizontal="left" indent="4"/>
    </xf>
    <xf numFmtId="4" fontId="29" fillId="0" borderId="0" applyFill="0"/>
    <xf numFmtId="0" fontId="5" fillId="0" borderId="0" applyNumberFormat="0" applyFont="0" applyBorder="0" applyAlignment="0"/>
    <xf numFmtId="0" fontId="30" fillId="0" borderId="0">
      <alignment horizontal="left" indent="5"/>
    </xf>
    <xf numFmtId="0" fontId="31" fillId="0" borderId="0" applyFill="0">
      <alignment horizontal="left" indent="5"/>
    </xf>
    <xf numFmtId="4" fontId="32" fillId="0" borderId="0" applyFill="0"/>
    <xf numFmtId="0" fontId="5" fillId="0" borderId="0" applyNumberFormat="0" applyFont="0" applyFill="0" applyBorder="0" applyAlignment="0"/>
    <xf numFmtId="0" fontId="33" fillId="0" borderId="0" applyFill="0">
      <alignment horizontal="left" indent="6"/>
    </xf>
    <xf numFmtId="0" fontId="29" fillId="0" borderId="0" applyFill="0">
      <alignment horizontal="left" indent="6"/>
    </xf>
    <xf numFmtId="0" fontId="65" fillId="0" borderId="0"/>
    <xf numFmtId="0" fontId="5" fillId="0" borderId="0"/>
    <xf numFmtId="40" fontId="66" fillId="0" borderId="0"/>
    <xf numFmtId="0" fontId="67" fillId="0" borderId="0" applyNumberFormat="0" applyFill="0" applyBorder="0" applyAlignment="0" applyProtection="0"/>
    <xf numFmtId="0" fontId="4" fillId="0" borderId="21" applyNumberFormat="0" applyFill="0" applyAlignment="0" applyProtection="0"/>
    <xf numFmtId="0" fontId="12" fillId="0" borderId="0" applyFont="0" applyFill="0" applyBorder="0" applyAlignment="0" applyProtection="0"/>
    <xf numFmtId="0" fontId="68" fillId="0" borderId="0" applyNumberFormat="0" applyFill="0" applyBorder="0" applyAlignment="0" applyProtection="0"/>
    <xf numFmtId="171" fontId="5" fillId="5" borderId="0" applyNumberFormat="0" applyFont="0" applyBorder="0" applyAlignment="0">
      <alignment vertical="center"/>
    </xf>
    <xf numFmtId="0" fontId="5" fillId="36" borderId="0"/>
    <xf numFmtId="0" fontId="69" fillId="36" borderId="0"/>
    <xf numFmtId="0" fontId="3" fillId="0" borderId="0"/>
    <xf numFmtId="168" fontId="3" fillId="0" borderId="0" applyFont="0" applyFill="0" applyBorder="0" applyAlignment="0" applyProtection="0"/>
    <xf numFmtId="9" fontId="3" fillId="0" borderId="0" applyFont="0" applyFill="0" applyBorder="0" applyAlignment="0" applyProtection="0"/>
    <xf numFmtId="0" fontId="78" fillId="0" borderId="0"/>
    <xf numFmtId="0" fontId="2" fillId="0" borderId="0"/>
    <xf numFmtId="0" fontId="5" fillId="0" borderId="0"/>
    <xf numFmtId="0" fontId="1" fillId="0" borderId="0"/>
  </cellStyleXfs>
  <cellXfs count="1026">
    <xf numFmtId="0" fontId="0" fillId="0" borderId="0" xfId="0"/>
    <xf numFmtId="0" fontId="5" fillId="0" borderId="4" xfId="0" applyFont="1" applyBorder="1" applyAlignment="1">
      <alignment vertical="center"/>
    </xf>
    <xf numFmtId="0" fontId="72" fillId="0" borderId="0" xfId="0" applyFont="1" applyAlignment="1">
      <alignment vertical="top"/>
    </xf>
    <xf numFmtId="0" fontId="73" fillId="0" borderId="0" xfId="0" applyFont="1" applyAlignment="1">
      <alignment vertical="top"/>
    </xf>
    <xf numFmtId="0" fontId="73" fillId="0" borderId="0" xfId="0" applyFont="1" applyAlignment="1">
      <alignment vertical="top" wrapText="1"/>
    </xf>
    <xf numFmtId="0" fontId="76" fillId="0" borderId="0" xfId="0" applyFont="1"/>
    <xf numFmtId="0" fontId="73" fillId="0" borderId="0" xfId="0" applyFont="1" applyBorder="1" applyAlignment="1">
      <alignment vertical="top"/>
    </xf>
    <xf numFmtId="0" fontId="73" fillId="0" borderId="0" xfId="0" applyFont="1" applyFill="1" applyBorder="1" applyAlignment="1">
      <alignment vertical="top"/>
    </xf>
    <xf numFmtId="0" fontId="77" fillId="0" borderId="0" xfId="0" applyFont="1"/>
    <xf numFmtId="0" fontId="76" fillId="0" borderId="0" xfId="0" applyFont="1" applyAlignment="1">
      <alignment vertical="top"/>
    </xf>
    <xf numFmtId="0" fontId="75" fillId="0" borderId="26" xfId="0" applyFont="1" applyFill="1" applyBorder="1" applyAlignment="1">
      <alignment horizontal="left" vertical="center"/>
    </xf>
    <xf numFmtId="0" fontId="75" fillId="0" borderId="26" xfId="0" applyFont="1" applyBorder="1" applyAlignment="1">
      <alignment horizontal="center" vertical="center"/>
    </xf>
    <xf numFmtId="0" fontId="75" fillId="0" borderId="27" xfId="0" applyFont="1" applyBorder="1" applyAlignment="1">
      <alignment horizontal="center" vertical="center"/>
    </xf>
    <xf numFmtId="0" fontId="75" fillId="0" borderId="4" xfId="0" applyFont="1" applyBorder="1" applyAlignment="1">
      <alignment horizontal="center" vertical="center" wrapText="1"/>
    </xf>
    <xf numFmtId="0" fontId="76" fillId="0" borderId="23" xfId="0" applyFont="1" applyFill="1" applyBorder="1" applyAlignment="1" applyProtection="1">
      <alignment vertical="top"/>
      <protection locked="0"/>
    </xf>
    <xf numFmtId="167" fontId="76" fillId="0" borderId="23" xfId="5" applyFont="1" applyBorder="1"/>
    <xf numFmtId="167" fontId="76" fillId="0" borderId="5" xfId="5" applyFont="1" applyBorder="1"/>
    <xf numFmtId="0" fontId="76" fillId="0" borderId="24" xfId="0" applyFont="1" applyFill="1" applyBorder="1" applyAlignment="1" applyProtection="1">
      <alignment vertical="top"/>
      <protection locked="0"/>
    </xf>
    <xf numFmtId="167" fontId="76" fillId="0" borderId="24" xfId="5" applyFont="1" applyBorder="1"/>
    <xf numFmtId="0" fontId="76" fillId="0" borderId="0" xfId="0" applyFont="1" applyBorder="1" applyAlignment="1">
      <alignment vertical="top"/>
    </xf>
    <xf numFmtId="0" fontId="73" fillId="0" borderId="23" xfId="0" applyFont="1" applyBorder="1" applyAlignment="1">
      <alignment vertical="top"/>
    </xf>
    <xf numFmtId="167" fontId="76" fillId="0" borderId="0" xfId="5" applyFont="1" applyBorder="1"/>
    <xf numFmtId="0" fontId="75" fillId="0" borderId="26" xfId="0" applyFont="1" applyBorder="1" applyAlignment="1">
      <alignment horizontal="center" vertical="center" wrapText="1"/>
    </xf>
    <xf numFmtId="0" fontId="75" fillId="0" borderId="27" xfId="0" applyFont="1" applyBorder="1" applyAlignment="1">
      <alignment horizontal="center" vertical="center" wrapText="1"/>
    </xf>
    <xf numFmtId="0" fontId="79" fillId="0" borderId="0" xfId="334" applyFont="1" applyAlignment="1">
      <alignment horizontal="left" vertical="top"/>
    </xf>
    <xf numFmtId="173" fontId="80" fillId="0" borderId="0" xfId="334" applyNumberFormat="1" applyFont="1" applyFill="1" applyBorder="1" applyAlignment="1">
      <alignment horizontal="center" vertical="top"/>
    </xf>
    <xf numFmtId="0" fontId="80" fillId="0" borderId="0" xfId="334" applyFont="1" applyAlignment="1">
      <alignment vertical="top"/>
    </xf>
    <xf numFmtId="0" fontId="5" fillId="0" borderId="0" xfId="0" applyFont="1"/>
    <xf numFmtId="0" fontId="79" fillId="0" borderId="0" xfId="334" applyFont="1" applyFill="1" applyBorder="1" applyAlignment="1">
      <alignment horizontal="left" vertical="top"/>
    </xf>
    <xf numFmtId="0" fontId="74" fillId="41" borderId="0" xfId="0" applyFont="1" applyFill="1" applyAlignment="1">
      <alignment vertical="top"/>
    </xf>
    <xf numFmtId="0" fontId="81" fillId="0" borderId="0" xfId="0" applyFont="1" applyFill="1" applyBorder="1" applyAlignment="1">
      <alignment horizontal="center" vertical="top"/>
    </xf>
    <xf numFmtId="0" fontId="75" fillId="41" borderId="3" xfId="0" applyFont="1" applyFill="1" applyBorder="1" applyAlignment="1">
      <alignment horizontal="center" vertical="center" wrapText="1"/>
    </xf>
    <xf numFmtId="0" fontId="74" fillId="41" borderId="4" xfId="0" applyFont="1" applyFill="1" applyBorder="1" applyAlignment="1">
      <alignment vertical="top"/>
    </xf>
    <xf numFmtId="2" fontId="79" fillId="0" borderId="0" xfId="0" applyNumberFormat="1" applyFont="1" applyFill="1" applyBorder="1" applyAlignment="1">
      <alignment horizontal="center" vertical="top"/>
    </xf>
    <xf numFmtId="44" fontId="73" fillId="41" borderId="5" xfId="0" applyNumberFormat="1" applyFont="1" applyFill="1" applyBorder="1" applyAlignment="1">
      <alignment vertical="top"/>
    </xf>
    <xf numFmtId="167" fontId="73" fillId="41" borderId="5" xfId="0" applyNumberFormat="1" applyFont="1" applyFill="1" applyBorder="1" applyAlignment="1">
      <alignment vertical="top"/>
    </xf>
    <xf numFmtId="43" fontId="73" fillId="41" borderId="5" xfId="0" applyNumberFormat="1" applyFont="1" applyFill="1" applyBorder="1" applyAlignment="1">
      <alignment vertical="top"/>
    </xf>
    <xf numFmtId="167" fontId="74" fillId="41" borderId="5" xfId="0" applyNumberFormat="1" applyFont="1" applyFill="1" applyBorder="1" applyAlignment="1">
      <alignment vertical="top"/>
    </xf>
    <xf numFmtId="0" fontId="79" fillId="0" borderId="0" xfId="0" applyFont="1" applyFill="1" applyBorder="1" applyAlignment="1">
      <alignment horizontal="left" vertical="top"/>
    </xf>
    <xf numFmtId="0" fontId="80" fillId="0" borderId="0" xfId="335" applyFont="1" applyFill="1" applyBorder="1" applyAlignment="1">
      <alignment vertical="top"/>
    </xf>
    <xf numFmtId="44" fontId="73" fillId="41" borderId="30" xfId="0" applyNumberFormat="1" applyFont="1" applyFill="1" applyBorder="1" applyAlignment="1">
      <alignment vertical="top"/>
    </xf>
    <xf numFmtId="43" fontId="73" fillId="41" borderId="30" xfId="0" applyNumberFormat="1" applyFont="1" applyFill="1" applyBorder="1" applyAlignment="1">
      <alignment vertical="top"/>
    </xf>
    <xf numFmtId="0" fontId="80" fillId="0" borderId="0" xfId="334" applyFont="1" applyAlignment="1">
      <alignment horizontal="left" vertical="top"/>
    </xf>
    <xf numFmtId="0" fontId="80" fillId="0" borderId="0" xfId="334" applyFont="1" applyFill="1" applyBorder="1" applyAlignment="1">
      <alignment horizontal="left" vertical="top"/>
    </xf>
    <xf numFmtId="0" fontId="79" fillId="42" borderId="4" xfId="336" applyFont="1" applyFill="1" applyBorder="1" applyAlignment="1">
      <alignment horizontal="left" vertical="top" wrapText="1"/>
    </xf>
    <xf numFmtId="0" fontId="79" fillId="42" borderId="3" xfId="336" applyFont="1" applyFill="1" applyBorder="1" applyAlignment="1">
      <alignment horizontal="left" vertical="top" wrapText="1"/>
    </xf>
    <xf numFmtId="0" fontId="79" fillId="42" borderId="26" xfId="336" applyFont="1" applyFill="1" applyBorder="1" applyAlignment="1">
      <alignment horizontal="left" vertical="top"/>
    </xf>
    <xf numFmtId="173" fontId="79" fillId="42" borderId="3" xfId="334" applyNumberFormat="1" applyFont="1" applyFill="1" applyBorder="1" applyAlignment="1">
      <alignment horizontal="center" vertical="top" wrapText="1"/>
    </xf>
    <xf numFmtId="178" fontId="79" fillId="43" borderId="3" xfId="334" applyNumberFormat="1" applyFont="1" applyFill="1" applyBorder="1" applyAlignment="1">
      <alignment horizontal="center" vertical="top" wrapText="1"/>
    </xf>
    <xf numFmtId="0" fontId="80" fillId="0" borderId="0" xfId="334" applyFont="1" applyAlignment="1">
      <alignment vertical="top" wrapText="1"/>
    </xf>
    <xf numFmtId="0" fontId="79" fillId="44" borderId="28" xfId="336" applyFont="1" applyFill="1" applyBorder="1" applyAlignment="1">
      <alignment horizontal="center" vertical="top" wrapText="1"/>
    </xf>
    <xf numFmtId="0" fontId="79" fillId="44" borderId="3" xfId="336" applyFont="1" applyFill="1" applyBorder="1" applyAlignment="1">
      <alignment horizontal="center" vertical="top" wrapText="1"/>
    </xf>
    <xf numFmtId="0" fontId="79" fillId="0" borderId="0" xfId="336" applyFont="1" applyFill="1" applyBorder="1" applyAlignment="1">
      <alignment horizontal="center" vertical="top" wrapText="1"/>
    </xf>
    <xf numFmtId="44" fontId="73" fillId="41" borderId="6" xfId="0" applyNumberFormat="1" applyFont="1" applyFill="1" applyBorder="1" applyAlignment="1">
      <alignment vertical="top"/>
    </xf>
    <xf numFmtId="167" fontId="73" fillId="41" borderId="6" xfId="0" applyNumberFormat="1" applyFont="1" applyFill="1" applyBorder="1" applyAlignment="1">
      <alignment vertical="top"/>
    </xf>
    <xf numFmtId="167" fontId="74" fillId="41" borderId="6" xfId="0" applyNumberFormat="1" applyFont="1" applyFill="1" applyBorder="1" applyAlignment="1">
      <alignment vertical="top"/>
    </xf>
    <xf numFmtId="43" fontId="73" fillId="41" borderId="6" xfId="0" applyNumberFormat="1" applyFont="1" applyFill="1" applyBorder="1" applyAlignment="1">
      <alignment vertical="top"/>
    </xf>
    <xf numFmtId="0" fontId="79" fillId="0" borderId="4" xfId="334" applyFont="1" applyBorder="1" applyAlignment="1">
      <alignment vertical="top" wrapText="1"/>
    </xf>
    <xf numFmtId="0" fontId="79" fillId="0" borderId="27" xfId="334" applyFont="1" applyBorder="1" applyAlignment="1">
      <alignment vertical="top" wrapText="1"/>
    </xf>
    <xf numFmtId="173" fontId="80" fillId="0" borderId="4" xfId="334" applyNumberFormat="1" applyFont="1" applyFill="1" applyBorder="1" applyAlignment="1">
      <alignment horizontal="left" vertical="top"/>
    </xf>
    <xf numFmtId="167" fontId="80" fillId="0" borderId="5" xfId="5" applyNumberFormat="1" applyFont="1" applyFill="1" applyBorder="1" applyAlignment="1">
      <alignment horizontal="center" vertical="top"/>
    </xf>
    <xf numFmtId="0" fontId="80" fillId="0" borderId="0" xfId="334" applyFont="1" applyFill="1" applyBorder="1" applyAlignment="1">
      <alignment horizontal="center" vertical="top" wrapText="1"/>
    </xf>
    <xf numFmtId="0" fontId="79" fillId="0" borderId="5" xfId="334" applyFont="1" applyBorder="1" applyAlignment="1">
      <alignment vertical="top" wrapText="1"/>
    </xf>
    <xf numFmtId="0" fontId="79" fillId="0" borderId="7" xfId="334" applyFont="1" applyBorder="1" applyAlignment="1">
      <alignment vertical="top" wrapText="1"/>
    </xf>
    <xf numFmtId="173" fontId="80" fillId="0" borderId="5" xfId="334" applyNumberFormat="1" applyFont="1" applyFill="1" applyBorder="1" applyAlignment="1">
      <alignment horizontal="left" vertical="top"/>
    </xf>
    <xf numFmtId="179" fontId="80" fillId="0" borderId="7" xfId="334" applyNumberFormat="1" applyFont="1" applyFill="1" applyBorder="1" applyAlignment="1">
      <alignment horizontal="center" vertical="top"/>
    </xf>
    <xf numFmtId="173" fontId="80" fillId="0" borderId="6" xfId="334" applyNumberFormat="1" applyFont="1" applyFill="1" applyBorder="1" applyAlignment="1">
      <alignment horizontal="center" vertical="top"/>
    </xf>
    <xf numFmtId="0" fontId="80" fillId="0" borderId="6" xfId="334" applyFont="1" applyBorder="1" applyAlignment="1">
      <alignment horizontal="center" vertical="top" wrapText="1"/>
    </xf>
    <xf numFmtId="179" fontId="80" fillId="0" borderId="4" xfId="334" applyNumberFormat="1" applyFont="1" applyFill="1" applyBorder="1" applyAlignment="1">
      <alignment horizontal="center" vertical="top"/>
    </xf>
    <xf numFmtId="167" fontId="80" fillId="0" borderId="4" xfId="5" applyNumberFormat="1" applyFont="1" applyFill="1" applyBorder="1" applyAlignment="1">
      <alignment horizontal="center" vertical="top"/>
    </xf>
    <xf numFmtId="167" fontId="80" fillId="0" borderId="6" xfId="5" applyNumberFormat="1" applyFont="1" applyFill="1" applyBorder="1" applyAlignment="1">
      <alignment horizontal="center" vertical="top"/>
    </xf>
    <xf numFmtId="0" fontId="79" fillId="0" borderId="0" xfId="334" applyFont="1" applyBorder="1" applyAlignment="1">
      <alignment vertical="top" wrapText="1"/>
    </xf>
    <xf numFmtId="179" fontId="80" fillId="0" borderId="5" xfId="334" applyNumberFormat="1" applyFont="1" applyFill="1" applyBorder="1" applyAlignment="1">
      <alignment horizontal="center" vertical="top"/>
    </xf>
    <xf numFmtId="179" fontId="80" fillId="0" borderId="5" xfId="334" applyNumberFormat="1" applyFont="1" applyBorder="1" applyAlignment="1">
      <alignment horizontal="center" vertical="top"/>
    </xf>
    <xf numFmtId="167" fontId="80" fillId="0" borderId="5" xfId="5" applyNumberFormat="1" applyFont="1" applyFill="1" applyBorder="1" applyAlignment="1">
      <alignment vertical="top"/>
    </xf>
    <xf numFmtId="173" fontId="80" fillId="0" borderId="5" xfId="334" applyNumberFormat="1" applyFont="1" applyFill="1" applyBorder="1" applyAlignment="1">
      <alignment horizontal="center" vertical="top"/>
    </xf>
    <xf numFmtId="167" fontId="80" fillId="0" borderId="0" xfId="5" applyFont="1" applyBorder="1" applyAlignment="1">
      <alignment vertical="top"/>
    </xf>
    <xf numFmtId="0" fontId="79" fillId="0" borderId="25" xfId="334" applyFont="1" applyBorder="1" applyAlignment="1">
      <alignment vertical="top" wrapText="1"/>
    </xf>
    <xf numFmtId="173" fontId="80" fillId="0" borderId="27" xfId="334" applyNumberFormat="1" applyFont="1" applyFill="1" applyBorder="1" applyAlignment="1">
      <alignment horizontal="left" vertical="top"/>
    </xf>
    <xf numFmtId="173" fontId="80" fillId="0" borderId="25" xfId="334" applyNumberFormat="1" applyFont="1" applyFill="1" applyBorder="1" applyAlignment="1">
      <alignment horizontal="left" vertical="top"/>
    </xf>
    <xf numFmtId="173" fontId="80" fillId="0" borderId="7" xfId="334" applyNumberFormat="1" applyFont="1" applyFill="1" applyBorder="1" applyAlignment="1">
      <alignment horizontal="left" vertical="top"/>
    </xf>
    <xf numFmtId="0" fontId="79" fillId="0" borderId="6" xfId="334" applyFont="1" applyBorder="1" applyAlignment="1">
      <alignment vertical="top" wrapText="1"/>
    </xf>
    <xf numFmtId="0" fontId="79" fillId="42" borderId="4" xfId="336" applyFont="1" applyFill="1" applyBorder="1" applyAlignment="1">
      <alignment horizontal="left" vertical="top"/>
    </xf>
    <xf numFmtId="173" fontId="79" fillId="42" borderId="4" xfId="334" applyNumberFormat="1" applyFont="1" applyFill="1" applyBorder="1" applyAlignment="1">
      <alignment horizontal="center" vertical="top" wrapText="1"/>
    </xf>
    <xf numFmtId="0" fontId="79" fillId="0" borderId="26" xfId="334" applyFont="1" applyBorder="1" applyAlignment="1">
      <alignment vertical="top" wrapText="1"/>
    </xf>
    <xf numFmtId="0" fontId="80" fillId="0" borderId="4" xfId="334" applyFont="1" applyBorder="1" applyAlignment="1">
      <alignment vertical="center" wrapText="1"/>
    </xf>
    <xf numFmtId="173" fontId="80" fillId="0" borderId="4" xfId="334" applyNumberFormat="1" applyFont="1" applyBorder="1" applyAlignment="1">
      <alignment horizontal="center" vertical="center"/>
    </xf>
    <xf numFmtId="173" fontId="80" fillId="0" borderId="4" xfId="334" applyNumberFormat="1" applyFont="1" applyFill="1" applyBorder="1" applyAlignment="1">
      <alignment horizontal="center" vertical="center"/>
    </xf>
    <xf numFmtId="167" fontId="80" fillId="0" borderId="4" xfId="5" applyFont="1" applyFill="1" applyBorder="1" applyAlignment="1">
      <alignment horizontal="center" vertical="top"/>
    </xf>
    <xf numFmtId="0" fontId="80" fillId="0" borderId="4" xfId="334" applyFont="1" applyBorder="1" applyAlignment="1">
      <alignment horizontal="center" vertical="center" wrapText="1"/>
    </xf>
    <xf numFmtId="0" fontId="80" fillId="0" borderId="0" xfId="334" applyFont="1" applyFill="1" applyBorder="1" applyAlignment="1">
      <alignment horizontal="center" vertical="center" wrapText="1"/>
    </xf>
    <xf numFmtId="0" fontId="79" fillId="0" borderId="23" xfId="334" applyFont="1" applyBorder="1" applyAlignment="1">
      <alignment vertical="top" wrapText="1"/>
    </xf>
    <xf numFmtId="0" fontId="80" fillId="0" borderId="5" xfId="334" applyFont="1" applyBorder="1" applyAlignment="1">
      <alignment vertical="top" wrapText="1"/>
    </xf>
    <xf numFmtId="173" fontId="80" fillId="0" borderId="5" xfId="334" applyNumberFormat="1" applyFont="1" applyBorder="1" applyAlignment="1">
      <alignment horizontal="center" vertical="top"/>
    </xf>
    <xf numFmtId="167" fontId="80" fillId="0" borderId="5" xfId="5" applyFont="1" applyFill="1" applyBorder="1" applyAlignment="1">
      <alignment horizontal="center" vertical="top"/>
    </xf>
    <xf numFmtId="173" fontId="80" fillId="0" borderId="23" xfId="334" applyNumberFormat="1" applyFont="1" applyBorder="1" applyAlignment="1">
      <alignment horizontal="center" vertical="top"/>
    </xf>
    <xf numFmtId="167" fontId="80" fillId="0" borderId="6" xfId="5" applyFont="1" applyFill="1" applyBorder="1" applyAlignment="1">
      <alignment horizontal="center" vertical="top"/>
    </xf>
    <xf numFmtId="0" fontId="80" fillId="0" borderId="4" xfId="334" applyFont="1" applyBorder="1" applyAlignment="1">
      <alignment vertical="top" wrapText="1"/>
    </xf>
    <xf numFmtId="173" fontId="80" fillId="0" borderId="26" xfId="334" applyNumberFormat="1" applyFont="1" applyBorder="1" applyAlignment="1">
      <alignment horizontal="center" vertical="top"/>
    </xf>
    <xf numFmtId="173" fontId="80" fillId="0" borderId="4" xfId="334" applyNumberFormat="1" applyFont="1" applyFill="1" applyBorder="1" applyAlignment="1">
      <alignment horizontal="center" vertical="top"/>
    </xf>
    <xf numFmtId="0" fontId="79" fillId="0" borderId="24" xfId="334" applyFont="1" applyBorder="1" applyAlignment="1">
      <alignment vertical="top" wrapText="1"/>
    </xf>
    <xf numFmtId="173" fontId="80" fillId="0" borderId="24" xfId="334" applyNumberFormat="1" applyFont="1" applyBorder="1" applyAlignment="1">
      <alignment horizontal="center" vertical="top"/>
    </xf>
    <xf numFmtId="0" fontId="80" fillId="0" borderId="5" xfId="334" applyFont="1" applyBorder="1" applyAlignment="1">
      <alignment vertical="center" wrapText="1"/>
    </xf>
    <xf numFmtId="173" fontId="80" fillId="0" borderId="5" xfId="334" applyNumberFormat="1" applyFont="1" applyBorder="1" applyAlignment="1">
      <alignment horizontal="center" vertical="center"/>
    </xf>
    <xf numFmtId="173" fontId="80" fillId="0" borderId="5" xfId="334" applyNumberFormat="1" applyFont="1" applyFill="1" applyBorder="1" applyAlignment="1">
      <alignment horizontal="center" vertical="center"/>
    </xf>
    <xf numFmtId="167" fontId="80" fillId="0" borderId="4" xfId="5" applyFont="1" applyFill="1" applyBorder="1" applyAlignment="1">
      <alignment vertical="top"/>
    </xf>
    <xf numFmtId="173" fontId="80" fillId="0" borderId="6" xfId="334" applyNumberFormat="1" applyFont="1" applyBorder="1" applyAlignment="1">
      <alignment horizontal="center" vertical="top"/>
    </xf>
    <xf numFmtId="173" fontId="80" fillId="0" borderId="4" xfId="334" applyNumberFormat="1" applyFont="1" applyBorder="1" applyAlignment="1">
      <alignment horizontal="center" vertical="top"/>
    </xf>
    <xf numFmtId="0" fontId="80" fillId="0" borderId="0" xfId="334" applyFont="1" applyFill="1" applyBorder="1" applyAlignment="1">
      <alignment horizontal="center" vertical="top"/>
    </xf>
    <xf numFmtId="0" fontId="79" fillId="0" borderId="26" xfId="334" applyFont="1" applyBorder="1" applyAlignment="1">
      <alignment horizontal="left" vertical="top" wrapText="1"/>
    </xf>
    <xf numFmtId="0" fontId="80" fillId="0" borderId="4" xfId="334" applyFont="1" applyBorder="1" applyAlignment="1">
      <alignment horizontal="left" vertical="center" wrapText="1"/>
    </xf>
    <xf numFmtId="0" fontId="80" fillId="0" borderId="26" xfId="334" applyFont="1" applyBorder="1" applyAlignment="1">
      <alignment horizontal="center" vertical="center" wrapText="1"/>
    </xf>
    <xf numFmtId="0" fontId="79" fillId="0" borderId="4" xfId="334" applyFont="1" applyFill="1" applyBorder="1" applyAlignment="1">
      <alignment vertical="top"/>
    </xf>
    <xf numFmtId="0" fontId="80" fillId="0" borderId="4" xfId="334" applyFont="1" applyFill="1" applyBorder="1" applyAlignment="1">
      <alignment vertical="top" wrapText="1"/>
    </xf>
    <xf numFmtId="0" fontId="80" fillId="0" borderId="5" xfId="334" applyFont="1" applyFill="1" applyBorder="1" applyAlignment="1">
      <alignment vertical="top" wrapText="1"/>
    </xf>
    <xf numFmtId="0" fontId="80" fillId="0" borderId="6" xfId="334" applyFont="1" applyFill="1" applyBorder="1" applyAlignment="1">
      <alignment vertical="top" wrapText="1"/>
    </xf>
    <xf numFmtId="0" fontId="79" fillId="42" borderId="3" xfId="336" applyFont="1" applyFill="1" applyBorder="1" applyAlignment="1">
      <alignment horizontal="left" vertical="top"/>
    </xf>
    <xf numFmtId="173" fontId="80" fillId="0" borderId="4" xfId="334" applyNumberFormat="1" applyFont="1" applyFill="1" applyBorder="1" applyAlignment="1">
      <alignment horizontal="left" vertical="center"/>
    </xf>
    <xf numFmtId="167" fontId="80" fillId="0" borderId="4" xfId="5" applyFont="1" applyFill="1" applyBorder="1" applyAlignment="1">
      <alignment horizontal="center" vertical="center"/>
    </xf>
    <xf numFmtId="167" fontId="80" fillId="0" borderId="25" xfId="5" applyFont="1" applyFill="1" applyBorder="1" applyAlignment="1">
      <alignment horizontal="center" vertical="top"/>
    </xf>
    <xf numFmtId="173" fontId="80" fillId="0" borderId="4" xfId="334" applyNumberFormat="1" applyFont="1" applyFill="1" applyBorder="1" applyAlignment="1">
      <alignment vertical="center"/>
    </xf>
    <xf numFmtId="167" fontId="80" fillId="0" borderId="4" xfId="5" applyFont="1" applyFill="1" applyBorder="1" applyAlignment="1">
      <alignment vertical="center"/>
    </xf>
    <xf numFmtId="173" fontId="80" fillId="0" borderId="5" xfId="334" applyNumberFormat="1" applyFont="1" applyFill="1" applyBorder="1" applyAlignment="1">
      <alignment vertical="center"/>
    </xf>
    <xf numFmtId="167" fontId="80" fillId="0" borderId="5" xfId="5" applyFont="1" applyFill="1" applyBorder="1" applyAlignment="1">
      <alignment vertical="center"/>
    </xf>
    <xf numFmtId="173" fontId="80" fillId="0" borderId="26" xfId="334" applyNumberFormat="1" applyFont="1" applyFill="1" applyBorder="1" applyAlignment="1">
      <alignment horizontal="center" vertical="top"/>
    </xf>
    <xf numFmtId="173" fontId="80" fillId="0" borderId="23" xfId="334" applyNumberFormat="1" applyFont="1" applyFill="1" applyBorder="1" applyAlignment="1">
      <alignment horizontal="center" vertical="top"/>
    </xf>
    <xf numFmtId="173" fontId="80" fillId="0" borderId="24" xfId="334" applyNumberFormat="1" applyFont="1" applyFill="1" applyBorder="1" applyAlignment="1">
      <alignment horizontal="center" vertical="top"/>
    </xf>
    <xf numFmtId="173" fontId="80" fillId="0" borderId="4" xfId="334" applyNumberFormat="1" applyFont="1" applyFill="1" applyBorder="1" applyAlignment="1">
      <alignment vertical="top" wrapText="1"/>
    </xf>
    <xf numFmtId="167" fontId="80" fillId="0" borderId="4" xfId="5" applyFont="1" applyFill="1" applyBorder="1" applyAlignment="1">
      <alignment horizontal="right" vertical="top"/>
    </xf>
    <xf numFmtId="173" fontId="79" fillId="0" borderId="5" xfId="334" applyNumberFormat="1" applyFont="1" applyFill="1" applyBorder="1" applyAlignment="1">
      <alignment horizontal="left" vertical="top"/>
    </xf>
    <xf numFmtId="167" fontId="80" fillId="0" borderId="5" xfId="5" applyFont="1" applyFill="1" applyBorder="1" applyAlignment="1">
      <alignment horizontal="right" vertical="top"/>
    </xf>
    <xf numFmtId="0" fontId="79" fillId="0" borderId="4" xfId="334" applyFont="1" applyFill="1" applyBorder="1" applyAlignment="1">
      <alignment vertical="top" wrapText="1"/>
    </xf>
    <xf numFmtId="173" fontId="80" fillId="0" borderId="4" xfId="334" applyNumberFormat="1" applyFont="1" applyFill="1" applyBorder="1" applyAlignment="1">
      <alignment vertical="top"/>
    </xf>
    <xf numFmtId="173" fontId="80" fillId="0" borderId="5" xfId="334" applyNumberFormat="1" applyFont="1" applyFill="1" applyBorder="1" applyAlignment="1">
      <alignment vertical="top"/>
    </xf>
    <xf numFmtId="173" fontId="79" fillId="0" borderId="5" xfId="334" applyNumberFormat="1" applyFont="1" applyFill="1" applyBorder="1" applyAlignment="1">
      <alignment vertical="top"/>
    </xf>
    <xf numFmtId="0" fontId="79" fillId="42" borderId="29" xfId="336" applyFont="1" applyFill="1" applyBorder="1" applyAlignment="1">
      <alignment horizontal="left" vertical="top" wrapText="1"/>
    </xf>
    <xf numFmtId="0" fontId="79" fillId="42" borderId="28" xfId="336" applyFont="1" applyFill="1" applyBorder="1" applyAlignment="1">
      <alignment horizontal="left" vertical="top"/>
    </xf>
    <xf numFmtId="10" fontId="80" fillId="0" borderId="5" xfId="5" applyNumberFormat="1" applyFont="1" applyFill="1" applyBorder="1" applyAlignment="1">
      <alignment vertical="top"/>
    </xf>
    <xf numFmtId="167" fontId="80" fillId="0" borderId="5" xfId="5" applyFont="1" applyFill="1" applyBorder="1" applyAlignment="1">
      <alignment horizontal="right" vertical="center"/>
    </xf>
    <xf numFmtId="173" fontId="80" fillId="0" borderId="0" xfId="334" applyNumberFormat="1" applyFont="1" applyFill="1" applyBorder="1" applyAlignment="1">
      <alignment vertical="top"/>
    </xf>
    <xf numFmtId="173" fontId="80" fillId="0" borderId="0" xfId="334" applyNumberFormat="1" applyFont="1" applyBorder="1" applyAlignment="1">
      <alignment horizontal="center" vertical="top"/>
    </xf>
    <xf numFmtId="167" fontId="80" fillId="0" borderId="0" xfId="5" applyFont="1" applyFill="1" applyBorder="1" applyAlignment="1">
      <alignment vertical="top"/>
    </xf>
    <xf numFmtId="167" fontId="80" fillId="0" borderId="5" xfId="5" applyFont="1" applyFill="1" applyBorder="1" applyAlignment="1">
      <alignment vertical="top"/>
    </xf>
    <xf numFmtId="167" fontId="80" fillId="0" borderId="4" xfId="5" applyFont="1" applyFill="1" applyBorder="1" applyAlignment="1">
      <alignment horizontal="right" vertical="center"/>
    </xf>
    <xf numFmtId="10" fontId="80" fillId="0" borderId="4" xfId="334" applyNumberFormat="1" applyFont="1" applyFill="1" applyBorder="1" applyAlignment="1">
      <alignment horizontal="right" vertical="center" wrapText="1"/>
    </xf>
    <xf numFmtId="10" fontId="80" fillId="0" borderId="5" xfId="334" applyNumberFormat="1" applyFont="1" applyBorder="1" applyAlignment="1">
      <alignment horizontal="right" vertical="top" wrapText="1"/>
    </xf>
    <xf numFmtId="173" fontId="80" fillId="0" borderId="26" xfId="334" applyNumberFormat="1" applyFont="1" applyBorder="1" applyAlignment="1">
      <alignment horizontal="center" vertical="center"/>
    </xf>
    <xf numFmtId="0" fontId="80" fillId="0" borderId="27" xfId="334" applyFont="1" applyBorder="1" applyAlignment="1">
      <alignment horizontal="center" vertical="center" wrapText="1"/>
    </xf>
    <xf numFmtId="167" fontId="80" fillId="45" borderId="4" xfId="5" applyFont="1" applyFill="1" applyBorder="1" applyAlignment="1">
      <alignment vertical="center"/>
    </xf>
    <xf numFmtId="10" fontId="80" fillId="0" borderId="5" xfId="5" applyNumberFormat="1" applyFont="1" applyFill="1" applyBorder="1" applyAlignment="1">
      <alignment vertical="center"/>
    </xf>
    <xf numFmtId="173" fontId="79" fillId="0" borderId="6" xfId="334" applyNumberFormat="1" applyFont="1" applyFill="1" applyBorder="1" applyAlignment="1">
      <alignment vertical="top"/>
    </xf>
    <xf numFmtId="10" fontId="80" fillId="0" borderId="6" xfId="334" applyNumberFormat="1" applyFont="1" applyBorder="1" applyAlignment="1">
      <alignment horizontal="right" vertical="top" wrapText="1"/>
    </xf>
    <xf numFmtId="10" fontId="80" fillId="0" borderId="25" xfId="334" applyNumberFormat="1" applyFont="1" applyBorder="1" applyAlignment="1">
      <alignment horizontal="right" vertical="top" wrapText="1"/>
    </xf>
    <xf numFmtId="10" fontId="80" fillId="0" borderId="4" xfId="5" applyNumberFormat="1" applyFont="1" applyFill="1" applyBorder="1" applyAlignment="1">
      <alignment vertical="center"/>
    </xf>
    <xf numFmtId="0" fontId="79" fillId="0" borderId="5" xfId="334" applyFont="1" applyFill="1" applyBorder="1" applyAlignment="1">
      <alignment vertical="top" wrapText="1"/>
    </xf>
    <xf numFmtId="0" fontId="5" fillId="0" borderId="0" xfId="0" applyFont="1" applyFill="1" applyBorder="1"/>
    <xf numFmtId="0" fontId="74" fillId="0" borderId="0" xfId="0" applyFont="1" applyFill="1" applyBorder="1" applyAlignment="1">
      <alignment vertical="top"/>
    </xf>
    <xf numFmtId="0" fontId="75" fillId="0" borderId="0" xfId="0" applyFont="1" applyFill="1" applyBorder="1" applyAlignment="1">
      <alignment horizontal="center" vertical="center" wrapText="1"/>
    </xf>
    <xf numFmtId="167" fontId="73" fillId="0" borderId="0" xfId="0" applyNumberFormat="1" applyFont="1" applyFill="1" applyBorder="1" applyAlignment="1">
      <alignment vertical="top"/>
    </xf>
    <xf numFmtId="44" fontId="73" fillId="0" borderId="0" xfId="0" applyNumberFormat="1" applyFont="1" applyFill="1" applyBorder="1" applyAlignment="1">
      <alignment vertical="top"/>
    </xf>
    <xf numFmtId="167" fontId="74" fillId="0" borderId="0" xfId="0" applyNumberFormat="1" applyFont="1" applyFill="1" applyBorder="1" applyAlignment="1">
      <alignment vertical="top"/>
    </xf>
    <xf numFmtId="43" fontId="73" fillId="0" borderId="0" xfId="0" applyNumberFormat="1" applyFont="1" applyFill="1" applyBorder="1" applyAlignment="1">
      <alignment vertical="top"/>
    </xf>
    <xf numFmtId="0" fontId="80" fillId="0" borderId="26" xfId="334" applyFont="1" applyBorder="1" applyAlignment="1">
      <alignment vertical="top" wrapText="1"/>
    </xf>
    <xf numFmtId="0" fontId="80" fillId="0" borderId="23" xfId="334" applyFont="1" applyBorder="1" applyAlignment="1">
      <alignment vertical="top" wrapText="1"/>
    </xf>
    <xf numFmtId="168" fontId="73" fillId="0" borderId="0" xfId="0" applyNumberFormat="1" applyFont="1" applyFill="1" applyBorder="1" applyAlignment="1">
      <alignment vertical="top"/>
    </xf>
    <xf numFmtId="0" fontId="79" fillId="0" borderId="23" xfId="334" applyFont="1" applyFill="1" applyBorder="1" applyAlignment="1">
      <alignment vertical="top" wrapText="1"/>
    </xf>
    <xf numFmtId="0" fontId="80" fillId="0" borderId="4" xfId="334" applyFont="1" applyFill="1" applyBorder="1" applyAlignment="1">
      <alignment vertical="top"/>
    </xf>
    <xf numFmtId="0" fontId="80" fillId="0" borderId="5" xfId="334" applyFont="1" applyFill="1" applyBorder="1" applyAlignment="1">
      <alignment vertical="top"/>
    </xf>
    <xf numFmtId="179" fontId="80" fillId="0" borderId="26" xfId="334" applyNumberFormat="1" applyFont="1" applyFill="1" applyBorder="1" applyAlignment="1">
      <alignment horizontal="center" vertical="center"/>
    </xf>
    <xf numFmtId="179" fontId="80" fillId="0" borderId="4" xfId="334" applyNumberFormat="1" applyFont="1" applyFill="1" applyBorder="1" applyAlignment="1">
      <alignment horizontal="center" vertical="center"/>
    </xf>
    <xf numFmtId="0" fontId="80" fillId="0" borderId="26" xfId="334" applyFont="1" applyFill="1" applyBorder="1" applyAlignment="1">
      <alignment horizontal="center" vertical="center" wrapText="1"/>
    </xf>
    <xf numFmtId="0" fontId="80" fillId="0" borderId="4" xfId="334" applyFont="1" applyFill="1" applyBorder="1" applyAlignment="1">
      <alignment horizontal="center" vertical="center" wrapText="1"/>
    </xf>
    <xf numFmtId="0" fontId="79" fillId="0" borderId="24" xfId="334" applyFont="1" applyFill="1" applyBorder="1" applyAlignment="1">
      <alignment vertical="top" wrapText="1"/>
    </xf>
    <xf numFmtId="0" fontId="79" fillId="0" borderId="26" xfId="334" applyFont="1" applyFill="1" applyBorder="1" applyAlignment="1">
      <alignment vertical="top" wrapText="1"/>
    </xf>
    <xf numFmtId="179" fontId="80" fillId="0" borderId="26" xfId="334" applyNumberFormat="1" applyFont="1" applyFill="1" applyBorder="1" applyAlignment="1">
      <alignment horizontal="center" vertical="top"/>
    </xf>
    <xf numFmtId="179" fontId="80" fillId="0" borderId="23" xfId="334" applyNumberFormat="1" applyFont="1" applyFill="1" applyBorder="1" applyAlignment="1">
      <alignment horizontal="center" vertical="top"/>
    </xf>
    <xf numFmtId="167" fontId="80" fillId="0" borderId="26" xfId="5" applyFont="1" applyFill="1" applyBorder="1" applyAlignment="1">
      <alignment horizontal="center" vertical="top"/>
    </xf>
    <xf numFmtId="167" fontId="80" fillId="0" borderId="23" xfId="5" applyFont="1" applyFill="1" applyBorder="1" applyAlignment="1">
      <alignment horizontal="center" vertical="top"/>
    </xf>
    <xf numFmtId="0" fontId="5" fillId="0" borderId="0" xfId="0" applyFont="1" applyFill="1"/>
    <xf numFmtId="0" fontId="5" fillId="0" borderId="0" xfId="0" applyFont="1" applyAlignment="1">
      <alignment vertical="center"/>
    </xf>
    <xf numFmtId="0" fontId="80" fillId="0" borderId="23" xfId="334" applyFont="1" applyBorder="1" applyAlignment="1">
      <alignment horizontal="center" vertical="center" wrapText="1"/>
    </xf>
    <xf numFmtId="179" fontId="80" fillId="0" borderId="0" xfId="334" applyNumberFormat="1" applyFont="1" applyFill="1" applyBorder="1" applyAlignment="1">
      <alignment horizontal="center" vertical="top"/>
    </xf>
    <xf numFmtId="0" fontId="79" fillId="0" borderId="4" xfId="334" applyFont="1" applyBorder="1" applyAlignment="1">
      <alignment horizontal="left" vertical="center" wrapText="1"/>
    </xf>
    <xf numFmtId="167" fontId="80" fillId="0" borderId="0" xfId="5" applyFont="1" applyBorder="1" applyAlignment="1">
      <alignment horizontal="left" vertical="center"/>
    </xf>
    <xf numFmtId="0" fontId="79" fillId="0" borderId="5" xfId="334" applyFont="1" applyBorder="1" applyAlignment="1">
      <alignment horizontal="left" vertical="center" wrapText="1"/>
    </xf>
    <xf numFmtId="0" fontId="80" fillId="0" borderId="5" xfId="334" applyFont="1" applyBorder="1" applyAlignment="1">
      <alignment horizontal="left" vertical="center" wrapText="1"/>
    </xf>
    <xf numFmtId="167" fontId="80" fillId="0" borderId="5" xfId="5" applyFont="1" applyFill="1" applyBorder="1" applyAlignment="1">
      <alignment horizontal="center" vertical="center"/>
    </xf>
    <xf numFmtId="167" fontId="80" fillId="0" borderId="0" xfId="5" applyFont="1" applyFill="1" applyBorder="1" applyAlignment="1">
      <alignment horizontal="center" vertical="center"/>
    </xf>
    <xf numFmtId="167" fontId="80" fillId="0" borderId="7" xfId="5" applyFont="1" applyFill="1" applyBorder="1" applyAlignment="1">
      <alignment horizontal="center" vertical="center"/>
    </xf>
    <xf numFmtId="167" fontId="80" fillId="0" borderId="1" xfId="5" applyFont="1" applyFill="1" applyBorder="1" applyAlignment="1">
      <alignment horizontal="center" vertical="top"/>
    </xf>
    <xf numFmtId="167" fontId="80" fillId="0" borderId="0" xfId="5" applyFont="1" applyBorder="1" applyAlignment="1">
      <alignment vertical="center"/>
    </xf>
    <xf numFmtId="0" fontId="79" fillId="0" borderId="0" xfId="334" applyFont="1" applyBorder="1" applyAlignment="1">
      <alignment horizontal="left" vertical="top" wrapText="1"/>
    </xf>
    <xf numFmtId="0" fontId="80" fillId="0" borderId="0" xfId="334" applyFont="1" applyBorder="1" applyAlignment="1">
      <alignment vertical="top" wrapText="1"/>
    </xf>
    <xf numFmtId="167" fontId="80" fillId="0" borderId="0" xfId="5" applyFont="1" applyFill="1" applyBorder="1" applyAlignment="1">
      <alignment horizontal="center" vertical="top"/>
    </xf>
    <xf numFmtId="0" fontId="79" fillId="0" borderId="0" xfId="334" applyFont="1" applyFill="1" applyBorder="1" applyAlignment="1">
      <alignment horizontal="left" vertical="top" wrapText="1"/>
    </xf>
    <xf numFmtId="10" fontId="80" fillId="0" borderId="0" xfId="5" applyNumberFormat="1" applyFont="1" applyFill="1" applyBorder="1" applyAlignment="1">
      <alignment horizontal="right" vertical="top"/>
    </xf>
    <xf numFmtId="0" fontId="81" fillId="0" borderId="0" xfId="0" applyFont="1" applyFill="1" applyBorder="1" applyAlignment="1">
      <alignment horizontal="right" vertical="top"/>
    </xf>
    <xf numFmtId="167" fontId="76" fillId="0" borderId="7" xfId="5" applyFont="1" applyFill="1" applyBorder="1"/>
    <xf numFmtId="167" fontId="76" fillId="0" borderId="25" xfId="5" applyFont="1" applyFill="1" applyBorder="1"/>
    <xf numFmtId="167" fontId="76" fillId="0" borderId="0" xfId="5" applyFont="1" applyFill="1" applyBorder="1"/>
    <xf numFmtId="167" fontId="76" fillId="0" borderId="1" xfId="5" applyFont="1" applyFill="1" applyBorder="1"/>
    <xf numFmtId="44" fontId="73" fillId="0" borderId="0" xfId="0" applyNumberFormat="1" applyFont="1" applyAlignment="1">
      <alignment vertical="top"/>
    </xf>
    <xf numFmtId="3" fontId="5" fillId="0" borderId="0" xfId="0" applyNumberFormat="1" applyFont="1"/>
    <xf numFmtId="0" fontId="75" fillId="41" borderId="5" xfId="0" applyFont="1" applyFill="1" applyBorder="1" applyAlignment="1">
      <alignment horizontal="center" vertical="center" wrapText="1"/>
    </xf>
    <xf numFmtId="0" fontId="74" fillId="41" borderId="5" xfId="0" applyFont="1" applyFill="1" applyBorder="1" applyAlignment="1">
      <alignment vertical="top"/>
    </xf>
    <xf numFmtId="10" fontId="76" fillId="0" borderId="23" xfId="0" applyNumberFormat="1" applyFont="1" applyFill="1" applyBorder="1" applyAlignment="1">
      <alignment horizontal="center" vertical="top"/>
    </xf>
    <xf numFmtId="10" fontId="76" fillId="0" borderId="0" xfId="0" applyNumberFormat="1" applyFont="1" applyFill="1" applyBorder="1" applyAlignment="1">
      <alignment horizontal="center" vertical="top"/>
    </xf>
    <xf numFmtId="0" fontId="75" fillId="0" borderId="4" xfId="0" applyFont="1" applyBorder="1" applyAlignment="1">
      <alignment horizontal="center" vertical="center"/>
    </xf>
    <xf numFmtId="167" fontId="83" fillId="46" borderId="0" xfId="5" applyFont="1" applyFill="1" applyBorder="1"/>
    <xf numFmtId="10" fontId="76" fillId="39" borderId="0" xfId="0" applyNumberFormat="1" applyFont="1" applyFill="1" applyBorder="1" applyAlignment="1">
      <alignment horizontal="center" vertical="top"/>
    </xf>
    <xf numFmtId="10" fontId="76" fillId="0" borderId="5" xfId="0" applyNumberFormat="1" applyFont="1" applyFill="1" applyBorder="1" applyAlignment="1">
      <alignment horizontal="center" vertical="top"/>
    </xf>
    <xf numFmtId="10" fontId="76" fillId="0" borderId="23" xfId="0" applyNumberFormat="1" applyFont="1" applyBorder="1" applyAlignment="1">
      <alignment horizontal="center" vertical="top"/>
    </xf>
    <xf numFmtId="10" fontId="76" fillId="0" borderId="0" xfId="0" applyNumberFormat="1" applyFont="1" applyBorder="1" applyAlignment="1">
      <alignment horizontal="center" vertical="top"/>
    </xf>
    <xf numFmtId="9" fontId="76" fillId="0" borderId="7" xfId="0" applyNumberFormat="1" applyFont="1" applyBorder="1" applyAlignment="1">
      <alignment horizontal="center" vertical="top"/>
    </xf>
    <xf numFmtId="168" fontId="76" fillId="0" borderId="23" xfId="1" applyFont="1" applyBorder="1" applyAlignment="1">
      <alignment horizontal="center" vertical="top" wrapText="1"/>
    </xf>
    <xf numFmtId="10" fontId="76" fillId="0" borderId="23" xfId="0" applyNumberFormat="1" applyFont="1" applyBorder="1" applyAlignment="1">
      <alignment horizontal="center" vertical="top" wrapText="1"/>
    </xf>
    <xf numFmtId="10" fontId="76" fillId="0" borderId="7" xfId="0" applyNumberFormat="1" applyFont="1" applyBorder="1" applyAlignment="1">
      <alignment horizontal="center" vertical="top"/>
    </xf>
    <xf numFmtId="10" fontId="76" fillId="39" borderId="7" xfId="0" applyNumberFormat="1" applyFont="1" applyFill="1" applyBorder="1" applyAlignment="1">
      <alignment horizontal="center" vertical="top"/>
    </xf>
    <xf numFmtId="167" fontId="83" fillId="46" borderId="1" xfId="5" applyFont="1" applyFill="1" applyBorder="1"/>
    <xf numFmtId="167" fontId="76" fillId="0" borderId="1" xfId="5" applyFont="1" applyBorder="1"/>
    <xf numFmtId="2" fontId="76" fillId="0" borderId="0" xfId="0" applyNumberFormat="1" applyFont="1" applyBorder="1" applyAlignment="1">
      <alignment horizontal="center" vertical="top"/>
    </xf>
    <xf numFmtId="10" fontId="5" fillId="0" borderId="0" xfId="0" applyNumberFormat="1" applyFont="1"/>
    <xf numFmtId="10" fontId="79" fillId="0" borderId="0" xfId="0" applyNumberFormat="1" applyFont="1" applyFill="1" applyBorder="1" applyAlignment="1">
      <alignment horizontal="left" vertical="top"/>
    </xf>
    <xf numFmtId="181" fontId="5" fillId="0" borderId="0" xfId="0" applyNumberFormat="1" applyFont="1"/>
    <xf numFmtId="167" fontId="80" fillId="0" borderId="0" xfId="5" applyNumberFormat="1" applyFont="1" applyFill="1" applyBorder="1" applyAlignment="1">
      <alignment horizontal="center" vertical="top"/>
    </xf>
    <xf numFmtId="167" fontId="80" fillId="0" borderId="0" xfId="5" applyFont="1" applyFill="1" applyBorder="1" applyAlignment="1">
      <alignment vertical="center"/>
    </xf>
    <xf numFmtId="10" fontId="80" fillId="0" borderId="0" xfId="5" applyNumberFormat="1" applyFont="1" applyFill="1" applyBorder="1" applyAlignment="1">
      <alignment vertical="top"/>
    </xf>
    <xf numFmtId="10" fontId="80" fillId="0" borderId="0" xfId="334" applyNumberFormat="1" applyFont="1" applyFill="1" applyBorder="1" applyAlignment="1">
      <alignment horizontal="right" vertical="center" wrapText="1"/>
    </xf>
    <xf numFmtId="10" fontId="80" fillId="0" borderId="0" xfId="334" applyNumberFormat="1" applyFont="1" applyBorder="1" applyAlignment="1">
      <alignment horizontal="right" vertical="top" wrapText="1"/>
    </xf>
    <xf numFmtId="10" fontId="80" fillId="0" borderId="0" xfId="5" applyNumberFormat="1" applyFont="1" applyFill="1" applyBorder="1" applyAlignment="1">
      <alignment vertical="center"/>
    </xf>
    <xf numFmtId="179" fontId="80" fillId="0" borderId="3" xfId="334" applyNumberFormat="1" applyFont="1" applyFill="1" applyBorder="1" applyAlignment="1">
      <alignment horizontal="center" vertical="top"/>
    </xf>
    <xf numFmtId="167" fontId="80" fillId="0" borderId="3" xfId="5" applyNumberFormat="1" applyFont="1" applyFill="1" applyBorder="1" applyAlignment="1">
      <alignment horizontal="center" vertical="top"/>
    </xf>
    <xf numFmtId="167" fontId="80" fillId="0" borderId="27" xfId="5" applyFont="1" applyFill="1" applyBorder="1" applyAlignment="1">
      <alignment horizontal="center" vertical="top"/>
    </xf>
    <xf numFmtId="0" fontId="80" fillId="0" borderId="1" xfId="334" applyFont="1" applyFill="1" applyBorder="1" applyAlignment="1">
      <alignment vertical="top" wrapText="1"/>
    </xf>
    <xf numFmtId="0" fontId="79" fillId="0" borderId="3" xfId="334" applyFont="1" applyBorder="1" applyAlignment="1">
      <alignment horizontal="left" vertical="top" wrapText="1"/>
    </xf>
    <xf numFmtId="0" fontId="79" fillId="0" borderId="24" xfId="334" applyFont="1" applyFill="1" applyBorder="1" applyAlignment="1">
      <alignment vertical="top"/>
    </xf>
    <xf numFmtId="0" fontId="80" fillId="0" borderId="23" xfId="334" applyFont="1" applyFill="1" applyBorder="1" applyAlignment="1">
      <alignment horizontal="center" vertical="center" wrapText="1"/>
    </xf>
    <xf numFmtId="0" fontId="80" fillId="0" borderId="5" xfId="334" applyFont="1" applyFill="1" applyBorder="1" applyAlignment="1">
      <alignment horizontal="center" vertical="center" wrapText="1"/>
    </xf>
    <xf numFmtId="0" fontId="75" fillId="0" borderId="0" xfId="0" applyFont="1" applyBorder="1" applyAlignment="1">
      <alignment vertical="top"/>
    </xf>
    <xf numFmtId="172" fontId="76" fillId="0" borderId="0" xfId="4" applyNumberFormat="1" applyFont="1" applyFill="1" applyBorder="1" applyAlignment="1">
      <alignment vertical="top"/>
    </xf>
    <xf numFmtId="169" fontId="76" fillId="0" borderId="0" xfId="4" applyNumberFormat="1" applyFont="1" applyFill="1" applyBorder="1" applyAlignment="1">
      <alignment vertical="top"/>
    </xf>
    <xf numFmtId="169" fontId="76" fillId="0" borderId="7" xfId="4" applyNumberFormat="1" applyFont="1" applyFill="1" applyBorder="1" applyAlignment="1">
      <alignment vertical="top"/>
    </xf>
    <xf numFmtId="0" fontId="73" fillId="0" borderId="27" xfId="0" applyFont="1" applyBorder="1" applyAlignment="1">
      <alignment horizontal="center" vertical="center"/>
    </xf>
    <xf numFmtId="10" fontId="76" fillId="0" borderId="5" xfId="0" applyNumberFormat="1" applyFont="1" applyBorder="1" applyAlignment="1">
      <alignment horizontal="center" vertical="top"/>
    </xf>
    <xf numFmtId="2" fontId="76" fillId="0" borderId="23" xfId="0" applyNumberFormat="1" applyFont="1" applyBorder="1" applyAlignment="1">
      <alignment horizontal="center" vertical="top"/>
    </xf>
    <xf numFmtId="168" fontId="76" fillId="40" borderId="7" xfId="0" applyNumberFormat="1" applyFont="1" applyFill="1" applyBorder="1" applyAlignment="1">
      <alignment horizontal="center" vertical="top"/>
    </xf>
    <xf numFmtId="0" fontId="80" fillId="50" borderId="5" xfId="334" applyFont="1" applyFill="1" applyBorder="1" applyAlignment="1">
      <alignment horizontal="center" vertical="center" wrapText="1"/>
    </xf>
    <xf numFmtId="167" fontId="80" fillId="50" borderId="5" xfId="5" applyFont="1" applyFill="1" applyBorder="1" applyAlignment="1">
      <alignment vertical="center"/>
    </xf>
    <xf numFmtId="178" fontId="79" fillId="43" borderId="4" xfId="334" applyNumberFormat="1" applyFont="1" applyFill="1" applyBorder="1" applyAlignment="1">
      <alignment horizontal="center" vertical="top" wrapText="1"/>
    </xf>
    <xf numFmtId="167" fontId="80" fillId="0" borderId="4" xfId="5" applyFont="1" applyBorder="1" applyAlignment="1">
      <alignment horizontal="center" vertical="center"/>
    </xf>
    <xf numFmtId="167" fontId="80" fillId="0" borderId="26" xfId="5" applyFont="1" applyFill="1" applyBorder="1" applyAlignment="1">
      <alignment horizontal="center" vertical="center"/>
    </xf>
    <xf numFmtId="167" fontId="80" fillId="0" borderId="5" xfId="5" applyFont="1" applyBorder="1" applyAlignment="1">
      <alignment horizontal="center" vertical="center"/>
    </xf>
    <xf numFmtId="167" fontId="80" fillId="0" borderId="23" xfId="5" applyFont="1" applyFill="1" applyBorder="1" applyAlignment="1">
      <alignment horizontal="center" vertical="center"/>
    </xf>
    <xf numFmtId="10" fontId="80" fillId="0" borderId="5" xfId="5" applyNumberFormat="1" applyFont="1" applyFill="1" applyBorder="1" applyAlignment="1">
      <alignment horizontal="right" vertical="center"/>
    </xf>
    <xf numFmtId="173" fontId="79" fillId="0" borderId="5" xfId="334" applyNumberFormat="1" applyFont="1" applyFill="1" applyBorder="1" applyAlignment="1">
      <alignment vertical="center"/>
    </xf>
    <xf numFmtId="173" fontId="80" fillId="0" borderId="6" xfId="334" applyNumberFormat="1" applyFont="1" applyFill="1" applyBorder="1" applyAlignment="1">
      <alignment vertical="center"/>
    </xf>
    <xf numFmtId="173" fontId="80" fillId="0" borderId="6" xfId="334" applyNumberFormat="1" applyFont="1" applyBorder="1" applyAlignment="1">
      <alignment horizontal="center" vertical="center"/>
    </xf>
    <xf numFmtId="173" fontId="80" fillId="0" borderId="6" xfId="334" applyNumberFormat="1" applyFont="1" applyFill="1" applyBorder="1" applyAlignment="1">
      <alignment horizontal="center" vertical="center"/>
    </xf>
    <xf numFmtId="167" fontId="80" fillId="0" borderId="6" xfId="5" applyFont="1" applyFill="1" applyBorder="1" applyAlignment="1">
      <alignment horizontal="right" vertical="center"/>
    </xf>
    <xf numFmtId="167" fontId="80" fillId="0" borderId="6" xfId="5" applyFont="1" applyBorder="1" applyAlignment="1">
      <alignment horizontal="center" vertical="center"/>
    </xf>
    <xf numFmtId="167" fontId="80" fillId="0" borderId="6" xfId="5" applyFont="1" applyFill="1" applyBorder="1" applyAlignment="1">
      <alignment horizontal="center" vertical="center"/>
    </xf>
    <xf numFmtId="167" fontId="80" fillId="0" borderId="5" xfId="5" applyFont="1" applyBorder="1" applyAlignment="1">
      <alignment horizontal="center" vertical="top"/>
    </xf>
    <xf numFmtId="0" fontId="79" fillId="0" borderId="7" xfId="334" applyFont="1" applyFill="1" applyBorder="1" applyAlignment="1">
      <alignment vertical="top" wrapText="1"/>
    </xf>
    <xf numFmtId="167" fontId="80" fillId="0" borderId="25" xfId="5" applyFont="1" applyFill="1" applyBorder="1" applyAlignment="1">
      <alignment horizontal="center" vertical="center"/>
    </xf>
    <xf numFmtId="0" fontId="80" fillId="0" borderId="26" xfId="336" applyFont="1" applyFill="1" applyBorder="1" applyAlignment="1">
      <alignment horizontal="left" vertical="top"/>
    </xf>
    <xf numFmtId="173" fontId="80" fillId="0" borderId="26" xfId="334" applyNumberFormat="1" applyFont="1" applyFill="1" applyBorder="1" applyAlignment="1">
      <alignment horizontal="center" vertical="top" wrapText="1"/>
    </xf>
    <xf numFmtId="173" fontId="80" fillId="0" borderId="4" xfId="334" applyNumberFormat="1" applyFont="1" applyFill="1" applyBorder="1" applyAlignment="1">
      <alignment horizontal="center" vertical="top" wrapText="1"/>
    </xf>
    <xf numFmtId="0" fontId="79" fillId="0" borderId="5" xfId="336" applyFont="1" applyFill="1" applyBorder="1" applyAlignment="1">
      <alignment horizontal="left" vertical="top" wrapText="1"/>
    </xf>
    <xf numFmtId="0" fontId="80" fillId="0" borderId="23" xfId="336" applyFont="1" applyFill="1" applyBorder="1" applyAlignment="1">
      <alignment horizontal="left" vertical="top"/>
    </xf>
    <xf numFmtId="173" fontId="80" fillId="0" borderId="23" xfId="334" applyNumberFormat="1" applyFont="1" applyFill="1" applyBorder="1" applyAlignment="1">
      <alignment horizontal="center" vertical="top" wrapText="1"/>
    </xf>
    <xf numFmtId="173" fontId="80" fillId="0" borderId="5" xfId="334" applyNumberFormat="1" applyFont="1" applyFill="1" applyBorder="1" applyAlignment="1">
      <alignment horizontal="center" vertical="top" wrapText="1"/>
    </xf>
    <xf numFmtId="0" fontId="79" fillId="0" borderId="23" xfId="336" applyFont="1" applyFill="1" applyBorder="1" applyAlignment="1">
      <alignment horizontal="left" vertical="top"/>
    </xf>
    <xf numFmtId="173" fontId="79" fillId="0" borderId="23" xfId="334" applyNumberFormat="1" applyFont="1" applyFill="1" applyBorder="1" applyAlignment="1">
      <alignment horizontal="center" vertical="top" wrapText="1"/>
    </xf>
    <xf numFmtId="173" fontId="79" fillId="0" borderId="5" xfId="334" applyNumberFormat="1" applyFont="1" applyFill="1" applyBorder="1" applyAlignment="1">
      <alignment horizontal="center" vertical="top" wrapText="1"/>
    </xf>
    <xf numFmtId="178" fontId="79" fillId="0" borderId="5" xfId="334" applyNumberFormat="1" applyFont="1" applyFill="1" applyBorder="1" applyAlignment="1">
      <alignment horizontal="center" vertical="top" wrapText="1"/>
    </xf>
    <xf numFmtId="0" fontId="79" fillId="0" borderId="24" xfId="336" applyFont="1" applyFill="1" applyBorder="1" applyAlignment="1">
      <alignment horizontal="left" vertical="top"/>
    </xf>
    <xf numFmtId="173" fontId="79" fillId="0" borderId="24" xfId="334" applyNumberFormat="1" applyFont="1" applyFill="1" applyBorder="1" applyAlignment="1">
      <alignment horizontal="center" vertical="top" wrapText="1"/>
    </xf>
    <xf numFmtId="173" fontId="79" fillId="0" borderId="6" xfId="334" applyNumberFormat="1" applyFont="1" applyFill="1" applyBorder="1" applyAlignment="1">
      <alignment horizontal="center" vertical="top" wrapText="1"/>
    </xf>
    <xf numFmtId="178" fontId="79" fillId="0" borderId="6" xfId="334" applyNumberFormat="1" applyFont="1" applyFill="1" applyBorder="1" applyAlignment="1">
      <alignment horizontal="center" vertical="top" wrapText="1"/>
    </xf>
    <xf numFmtId="0" fontId="79" fillId="0" borderId="4" xfId="334" applyFont="1" applyFill="1" applyBorder="1" applyAlignment="1">
      <alignment horizontal="left" vertical="center" wrapText="1"/>
    </xf>
    <xf numFmtId="0" fontId="80" fillId="0" borderId="6" xfId="334" applyFont="1" applyBorder="1" applyAlignment="1">
      <alignment vertical="top" wrapText="1"/>
    </xf>
    <xf numFmtId="173" fontId="80" fillId="0" borderId="27" xfId="334" applyNumberFormat="1" applyFont="1" applyBorder="1" applyAlignment="1">
      <alignment horizontal="center" vertical="top"/>
    </xf>
    <xf numFmtId="173" fontId="80" fillId="0" borderId="7" xfId="334" applyNumberFormat="1" applyFont="1" applyBorder="1" applyAlignment="1">
      <alignment horizontal="center" vertical="top"/>
    </xf>
    <xf numFmtId="167" fontId="80" fillId="0" borderId="4" xfId="5" applyFont="1" applyBorder="1" applyAlignment="1">
      <alignment horizontal="center" vertical="top"/>
    </xf>
    <xf numFmtId="0" fontId="79" fillId="0" borderId="1" xfId="334" applyFont="1" applyBorder="1" applyAlignment="1">
      <alignment vertical="top" wrapText="1"/>
    </xf>
    <xf numFmtId="0" fontId="80" fillId="0" borderId="24" xfId="334" applyFont="1" applyBorder="1" applyAlignment="1">
      <alignment vertical="top" wrapText="1"/>
    </xf>
    <xf numFmtId="0" fontId="79" fillId="0" borderId="4" xfId="334" applyFont="1" applyBorder="1" applyAlignment="1">
      <alignment vertical="center" wrapText="1"/>
    </xf>
    <xf numFmtId="4" fontId="80" fillId="0" borderId="4" xfId="5" applyNumberFormat="1" applyFont="1" applyBorder="1" applyAlignment="1">
      <alignment horizontal="center" vertical="center"/>
    </xf>
    <xf numFmtId="0" fontId="79" fillId="0" borderId="5" xfId="334" applyFont="1" applyBorder="1" applyAlignment="1">
      <alignment vertical="center" wrapText="1"/>
    </xf>
    <xf numFmtId="4" fontId="80" fillId="0" borderId="5" xfId="5" applyNumberFormat="1" applyFont="1" applyBorder="1" applyAlignment="1">
      <alignment horizontal="center" vertical="center"/>
    </xf>
    <xf numFmtId="4" fontId="80" fillId="0" borderId="6" xfId="5" applyNumberFormat="1" applyFont="1" applyBorder="1" applyAlignment="1">
      <alignment horizontal="center" vertical="center"/>
    </xf>
    <xf numFmtId="0" fontId="79" fillId="0" borderId="4" xfId="334" applyFont="1" applyBorder="1" applyAlignment="1">
      <alignment horizontal="left" vertical="top" wrapText="1"/>
    </xf>
    <xf numFmtId="173" fontId="79" fillId="0" borderId="0" xfId="334" applyNumberFormat="1" applyFont="1" applyFill="1" applyBorder="1" applyAlignment="1">
      <alignment vertical="top"/>
    </xf>
    <xf numFmtId="167" fontId="80" fillId="0" borderId="0" xfId="5" applyFont="1" applyFill="1" applyBorder="1" applyAlignment="1">
      <alignment horizontal="right" vertical="top"/>
    </xf>
    <xf numFmtId="0" fontId="5" fillId="0" borderId="0" xfId="0" applyFont="1" applyBorder="1"/>
    <xf numFmtId="167" fontId="80" fillId="0" borderId="6" xfId="5" applyFont="1" applyFill="1" applyBorder="1" applyAlignment="1">
      <alignment vertical="center"/>
    </xf>
    <xf numFmtId="0" fontId="5" fillId="0" borderId="1" xfId="0" applyFont="1" applyBorder="1"/>
    <xf numFmtId="0" fontId="80" fillId="0" borderId="6" xfId="334" applyFont="1" applyBorder="1" applyAlignment="1">
      <alignment horizontal="center" vertical="center" wrapText="1"/>
    </xf>
    <xf numFmtId="0" fontId="80" fillId="50" borderId="6" xfId="334" applyFont="1" applyFill="1" applyBorder="1" applyAlignment="1">
      <alignment horizontal="center" vertical="center" wrapText="1"/>
    </xf>
    <xf numFmtId="0" fontId="80" fillId="0" borderId="1" xfId="334" applyFont="1" applyFill="1" applyBorder="1" applyAlignment="1">
      <alignment horizontal="center" vertical="center" wrapText="1"/>
    </xf>
    <xf numFmtId="0" fontId="5" fillId="0" borderId="23" xfId="0" applyFont="1" applyBorder="1"/>
    <xf numFmtId="0" fontId="5" fillId="0" borderId="5" xfId="0" applyFont="1" applyBorder="1"/>
    <xf numFmtId="0" fontId="5" fillId="0" borderId="6" xfId="0" applyFont="1" applyBorder="1"/>
    <xf numFmtId="0" fontId="79" fillId="0" borderId="3" xfId="334" applyFont="1" applyBorder="1" applyAlignment="1">
      <alignment vertical="top" wrapText="1"/>
    </xf>
    <xf numFmtId="0" fontId="80" fillId="0" borderId="3" xfId="334" applyFont="1" applyBorder="1" applyAlignment="1">
      <alignment horizontal="left" vertical="center" wrapText="1"/>
    </xf>
    <xf numFmtId="173" fontId="80" fillId="0" borderId="3" xfId="334" applyNumberFormat="1" applyFont="1" applyBorder="1" applyAlignment="1">
      <alignment horizontal="center" vertical="center"/>
    </xf>
    <xf numFmtId="173" fontId="80" fillId="0" borderId="3" xfId="334" applyNumberFormat="1" applyFont="1" applyFill="1" applyBorder="1" applyAlignment="1">
      <alignment horizontal="center" vertical="center"/>
    </xf>
    <xf numFmtId="167" fontId="80" fillId="0" borderId="3" xfId="5" applyFont="1" applyFill="1" applyBorder="1" applyAlignment="1">
      <alignment horizontal="left" vertical="center"/>
    </xf>
    <xf numFmtId="0" fontId="80" fillId="0" borderId="3" xfId="334" applyFont="1" applyBorder="1" applyAlignment="1">
      <alignment horizontal="center" vertical="center" wrapText="1"/>
    </xf>
    <xf numFmtId="0" fontId="79" fillId="0" borderId="6" xfId="334" applyFont="1" applyFill="1" applyBorder="1" applyAlignment="1">
      <alignment vertical="top" wrapText="1"/>
    </xf>
    <xf numFmtId="167" fontId="80" fillId="0" borderId="6" xfId="5" applyFont="1" applyFill="1" applyBorder="1" applyAlignment="1">
      <alignment vertical="top"/>
    </xf>
    <xf numFmtId="0" fontId="80" fillId="0" borderId="24" xfId="334" applyFont="1" applyBorder="1" applyAlignment="1">
      <alignment horizontal="center" vertical="center" wrapText="1"/>
    </xf>
    <xf numFmtId="167" fontId="80" fillId="0" borderId="6" xfId="5" applyFont="1" applyFill="1" applyBorder="1" applyAlignment="1">
      <alignment horizontal="right" vertical="top"/>
    </xf>
    <xf numFmtId="10" fontId="80" fillId="0" borderId="6" xfId="5" applyNumberFormat="1" applyFont="1" applyFill="1" applyBorder="1" applyAlignment="1">
      <alignment horizontal="right" vertical="top"/>
    </xf>
    <xf numFmtId="0" fontId="79" fillId="0" borderId="22" xfId="334" applyFont="1" applyBorder="1" applyAlignment="1">
      <alignment vertical="top" wrapText="1"/>
    </xf>
    <xf numFmtId="167" fontId="80" fillId="0" borderId="24" xfId="5" applyNumberFormat="1" applyFont="1" applyFill="1" applyBorder="1" applyAlignment="1">
      <alignment horizontal="center" vertical="top"/>
    </xf>
    <xf numFmtId="167" fontId="80" fillId="0" borderId="1" xfId="5" applyNumberFormat="1" applyFont="1" applyFill="1" applyBorder="1" applyAlignment="1">
      <alignment horizontal="center" vertical="top"/>
    </xf>
    <xf numFmtId="0" fontId="79" fillId="0" borderId="22" xfId="334" applyFont="1" applyFill="1" applyBorder="1" applyAlignment="1">
      <alignment vertical="top" wrapText="1"/>
    </xf>
    <xf numFmtId="0" fontId="79" fillId="0" borderId="10" xfId="334" applyFont="1" applyFill="1" applyBorder="1" applyAlignment="1">
      <alignment vertical="top" wrapText="1"/>
    </xf>
    <xf numFmtId="173" fontId="80" fillId="0" borderId="3" xfId="334" applyNumberFormat="1" applyFont="1" applyFill="1" applyBorder="1" applyAlignment="1">
      <alignment vertical="top"/>
    </xf>
    <xf numFmtId="167" fontId="80" fillId="0" borderId="3" xfId="5" applyFont="1" applyFill="1" applyBorder="1" applyAlignment="1">
      <alignment vertical="top"/>
    </xf>
    <xf numFmtId="10" fontId="80" fillId="0" borderId="6" xfId="5" applyNumberFormat="1" applyFont="1" applyFill="1" applyBorder="1" applyAlignment="1">
      <alignment vertical="top"/>
    </xf>
    <xf numFmtId="0" fontId="79" fillId="0" borderId="3" xfId="334" applyFont="1" applyFill="1" applyBorder="1" applyAlignment="1">
      <alignment vertical="top" wrapText="1"/>
    </xf>
    <xf numFmtId="173" fontId="80" fillId="0" borderId="3" xfId="334" applyNumberFormat="1" applyFont="1" applyBorder="1" applyAlignment="1">
      <alignment horizontal="center" vertical="top"/>
    </xf>
    <xf numFmtId="173" fontId="80" fillId="0" borderId="3" xfId="334" applyNumberFormat="1" applyFont="1" applyFill="1" applyBorder="1" applyAlignment="1">
      <alignment horizontal="center" vertical="top"/>
    </xf>
    <xf numFmtId="173" fontId="80" fillId="0" borderId="6" xfId="334" applyNumberFormat="1" applyFont="1" applyFill="1" applyBorder="1" applyAlignment="1">
      <alignment vertical="top"/>
    </xf>
    <xf numFmtId="0" fontId="80" fillId="0" borderId="3" xfId="334" applyFont="1" applyBorder="1" applyAlignment="1">
      <alignment vertical="top" wrapText="1"/>
    </xf>
    <xf numFmtId="167" fontId="80" fillId="0" borderId="3" xfId="5" applyFont="1" applyFill="1" applyBorder="1" applyAlignment="1">
      <alignment horizontal="center" vertical="top"/>
    </xf>
    <xf numFmtId="173" fontId="79" fillId="0" borderId="24" xfId="334" applyNumberFormat="1" applyFont="1" applyFill="1" applyBorder="1" applyAlignment="1">
      <alignment vertical="top"/>
    </xf>
    <xf numFmtId="0" fontId="79" fillId="0" borderId="3" xfId="334" applyFont="1" applyFill="1" applyBorder="1" applyAlignment="1">
      <alignment horizontal="left" vertical="top" wrapText="1"/>
    </xf>
    <xf numFmtId="167" fontId="80" fillId="0" borderId="3" xfId="5" applyFont="1" applyFill="1" applyBorder="1" applyAlignment="1">
      <alignment vertical="center"/>
    </xf>
    <xf numFmtId="0" fontId="5" fillId="0" borderId="0" xfId="0" applyFont="1" applyBorder="1" applyAlignment="1">
      <alignment vertical="center"/>
    </xf>
    <xf numFmtId="167" fontId="80" fillId="53" borderId="6" xfId="5" applyFont="1" applyFill="1" applyBorder="1" applyAlignment="1">
      <alignment vertical="center"/>
    </xf>
    <xf numFmtId="167" fontId="80" fillId="53" borderId="5" xfId="5" applyFont="1" applyFill="1" applyBorder="1" applyAlignment="1">
      <alignment vertical="center"/>
    </xf>
    <xf numFmtId="167" fontId="80" fillId="53" borderId="4" xfId="5" applyFont="1" applyFill="1" applyBorder="1" applyAlignment="1">
      <alignment vertical="center"/>
    </xf>
    <xf numFmtId="0" fontId="85" fillId="0" borderId="0" xfId="0" applyFont="1" applyFill="1" applyBorder="1" applyAlignment="1">
      <alignment horizontal="right" vertical="center"/>
    </xf>
    <xf numFmtId="168" fontId="5" fillId="0" borderId="0" xfId="1" applyFont="1" applyAlignment="1">
      <alignment vertical="center"/>
    </xf>
    <xf numFmtId="168" fontId="5" fillId="0" borderId="1" xfId="1" applyFont="1" applyBorder="1" applyAlignment="1">
      <alignment vertical="center"/>
    </xf>
    <xf numFmtId="10" fontId="80" fillId="0" borderId="6" xfId="5" applyNumberFormat="1" applyFont="1" applyFill="1" applyBorder="1" applyAlignment="1">
      <alignment vertical="center"/>
    </xf>
    <xf numFmtId="0" fontId="5" fillId="0" borderId="0" xfId="0" applyFont="1" applyFill="1" applyBorder="1" applyAlignment="1">
      <alignment vertical="center"/>
    </xf>
    <xf numFmtId="10" fontId="80" fillId="53" borderId="5" xfId="5" applyNumberFormat="1" applyFont="1" applyFill="1" applyBorder="1" applyAlignment="1">
      <alignment vertical="center"/>
    </xf>
    <xf numFmtId="10" fontId="80" fillId="53" borderId="4" xfId="5" applyNumberFormat="1" applyFont="1" applyFill="1" applyBorder="1" applyAlignment="1">
      <alignment vertical="center"/>
    </xf>
    <xf numFmtId="0" fontId="80" fillId="0" borderId="0" xfId="334" applyFont="1" applyAlignment="1">
      <alignment vertical="center"/>
    </xf>
    <xf numFmtId="0" fontId="81" fillId="0" borderId="0" xfId="0" applyFont="1" applyFill="1" applyBorder="1" applyAlignment="1">
      <alignment horizontal="center" vertical="center"/>
    </xf>
    <xf numFmtId="0" fontId="79" fillId="0" borderId="0" xfId="0" applyFont="1" applyFill="1" applyBorder="1" applyAlignment="1">
      <alignment horizontal="left" vertical="center"/>
    </xf>
    <xf numFmtId="178" fontId="79" fillId="43" borderId="3" xfId="334" applyNumberFormat="1" applyFont="1" applyFill="1" applyBorder="1" applyAlignment="1">
      <alignment horizontal="center" vertical="center" wrapText="1"/>
    </xf>
    <xf numFmtId="167" fontId="80" fillId="0" borderId="5" xfId="5" applyNumberFormat="1" applyFont="1" applyFill="1" applyBorder="1" applyAlignment="1">
      <alignment horizontal="center" vertical="center"/>
    </xf>
    <xf numFmtId="167" fontId="80" fillId="0" borderId="4" xfId="5" applyNumberFormat="1" applyFont="1" applyFill="1" applyBorder="1" applyAlignment="1">
      <alignment horizontal="center" vertical="center"/>
    </xf>
    <xf numFmtId="167" fontId="80" fillId="0" borderId="5" xfId="5" applyNumberFormat="1" applyFont="1" applyFill="1" applyBorder="1" applyAlignment="1">
      <alignment vertical="center"/>
    </xf>
    <xf numFmtId="167" fontId="80" fillId="0" borderId="3" xfId="5" applyNumberFormat="1" applyFont="1" applyFill="1" applyBorder="1" applyAlignment="1">
      <alignment horizontal="center" vertical="center"/>
    </xf>
    <xf numFmtId="178" fontId="79" fillId="43" borderId="4" xfId="334" applyNumberFormat="1" applyFont="1" applyFill="1" applyBorder="1" applyAlignment="1">
      <alignment horizontal="center" vertical="center" wrapText="1"/>
    </xf>
    <xf numFmtId="10" fontId="80" fillId="0" borderId="6" xfId="5" applyNumberFormat="1" applyFont="1" applyFill="1" applyBorder="1" applyAlignment="1">
      <alignment horizontal="right" vertical="center"/>
    </xf>
    <xf numFmtId="10" fontId="80" fillId="0" borderId="5" xfId="334" applyNumberFormat="1" applyFont="1" applyBorder="1" applyAlignment="1">
      <alignment horizontal="right" vertical="center" wrapText="1"/>
    </xf>
    <xf numFmtId="10" fontId="80" fillId="0" borderId="6" xfId="334" applyNumberFormat="1" applyFont="1" applyBorder="1" applyAlignment="1">
      <alignment horizontal="right" vertical="center" wrapText="1"/>
    </xf>
    <xf numFmtId="167" fontId="80" fillId="0" borderId="3" xfId="5" applyFont="1" applyFill="1" applyBorder="1" applyAlignment="1">
      <alignment horizontal="center" vertical="center"/>
    </xf>
    <xf numFmtId="0" fontId="79" fillId="44" borderId="28" xfId="336" applyFont="1" applyFill="1" applyBorder="1" applyAlignment="1">
      <alignment horizontal="center" vertical="center" wrapText="1"/>
    </xf>
    <xf numFmtId="0" fontId="79" fillId="44" borderId="3" xfId="336" applyFont="1" applyFill="1" applyBorder="1" applyAlignment="1">
      <alignment horizontal="center" vertical="center" wrapText="1"/>
    </xf>
    <xf numFmtId="0" fontId="79" fillId="0" borderId="0" xfId="0" applyFont="1" applyFill="1" applyBorder="1" applyAlignment="1">
      <alignment horizontal="center" vertical="center" wrapText="1"/>
    </xf>
    <xf numFmtId="2" fontId="79" fillId="0" borderId="0" xfId="0" applyNumberFormat="1" applyFont="1" applyFill="1" applyBorder="1" applyAlignment="1">
      <alignment horizontal="center" vertical="center"/>
    </xf>
    <xf numFmtId="2" fontId="80" fillId="0" borderId="4" xfId="334" applyNumberFormat="1" applyFont="1" applyBorder="1" applyAlignment="1">
      <alignment horizontal="center" vertical="center" wrapText="1"/>
    </xf>
    <xf numFmtId="2" fontId="80" fillId="0" borderId="5" xfId="334" applyNumberFormat="1" applyFont="1" applyFill="1" applyBorder="1" applyAlignment="1">
      <alignment horizontal="center" vertical="center" wrapText="1"/>
    </xf>
    <xf numFmtId="0" fontId="80" fillId="0" borderId="4" xfId="334" applyFont="1" applyBorder="1" applyAlignment="1">
      <alignment horizontal="center" vertical="center"/>
    </xf>
    <xf numFmtId="0" fontId="80" fillId="0" borderId="6" xfId="334" applyFont="1" applyFill="1" applyBorder="1" applyAlignment="1">
      <alignment horizontal="center" vertical="center"/>
    </xf>
    <xf numFmtId="0" fontId="79" fillId="44" borderId="26" xfId="336" applyFont="1" applyFill="1" applyBorder="1" applyAlignment="1">
      <alignment horizontal="center" vertical="center" wrapText="1"/>
    </xf>
    <xf numFmtId="0" fontId="79" fillId="44" borderId="4" xfId="336" applyFont="1" applyFill="1" applyBorder="1" applyAlignment="1">
      <alignment horizontal="center" vertical="center" wrapText="1"/>
    </xf>
    <xf numFmtId="0" fontId="80" fillId="0" borderId="0" xfId="334" applyFont="1" applyBorder="1" applyAlignment="1">
      <alignment horizontal="center" vertical="center" wrapText="1"/>
    </xf>
    <xf numFmtId="0" fontId="80" fillId="0" borderId="7" xfId="334" applyFont="1" applyBorder="1" applyAlignment="1">
      <alignment horizontal="center" vertical="center" wrapText="1"/>
    </xf>
    <xf numFmtId="0" fontId="80" fillId="0" borderId="6" xfId="334" applyFont="1" applyFill="1" applyBorder="1" applyAlignment="1">
      <alignment horizontal="center" vertical="center" wrapText="1"/>
    </xf>
    <xf numFmtId="0" fontId="80" fillId="0" borderId="27" xfId="334" applyFont="1" applyFill="1" applyBorder="1" applyAlignment="1">
      <alignment horizontal="center" vertical="center" wrapText="1"/>
    </xf>
    <xf numFmtId="0" fontId="80" fillId="0" borderId="7" xfId="334" applyFont="1" applyFill="1" applyBorder="1" applyAlignment="1">
      <alignment horizontal="center" vertical="center" wrapText="1"/>
    </xf>
    <xf numFmtId="0" fontId="79" fillId="0" borderId="0" xfId="334" applyFont="1" applyBorder="1" applyAlignment="1">
      <alignment horizontal="left" vertical="center" wrapText="1"/>
    </xf>
    <xf numFmtId="0" fontId="80" fillId="0" borderId="26" xfId="336" applyFont="1" applyFill="1" applyBorder="1" applyAlignment="1">
      <alignment horizontal="center" vertical="center" wrapText="1"/>
    </xf>
    <xf numFmtId="0" fontId="80" fillId="0" borderId="4" xfId="336" applyFont="1" applyFill="1" applyBorder="1" applyAlignment="1">
      <alignment horizontal="center" vertical="center" wrapText="1"/>
    </xf>
    <xf numFmtId="0" fontId="80" fillId="0" borderId="23" xfId="336" applyFont="1" applyFill="1" applyBorder="1" applyAlignment="1">
      <alignment horizontal="center" vertical="center" wrapText="1"/>
    </xf>
    <xf numFmtId="0" fontId="80" fillId="0" borderId="5" xfId="336" applyFont="1" applyFill="1" applyBorder="1" applyAlignment="1">
      <alignment horizontal="center" vertical="center" wrapText="1"/>
    </xf>
    <xf numFmtId="0" fontId="79" fillId="0" borderId="23" xfId="336" applyFont="1" applyFill="1" applyBorder="1" applyAlignment="1">
      <alignment horizontal="center" vertical="center" wrapText="1"/>
    </xf>
    <xf numFmtId="0" fontId="79" fillId="0" borderId="5" xfId="336" applyFont="1" applyFill="1" applyBorder="1" applyAlignment="1">
      <alignment horizontal="center" vertical="center" wrapText="1"/>
    </xf>
    <xf numFmtId="0" fontId="79" fillId="0" borderId="24" xfId="336" applyFont="1" applyFill="1" applyBorder="1" applyAlignment="1">
      <alignment horizontal="center" vertical="center" wrapText="1"/>
    </xf>
    <xf numFmtId="0" fontId="79" fillId="0" borderId="6" xfId="336" applyFont="1" applyFill="1" applyBorder="1" applyAlignment="1">
      <alignment horizontal="center" vertical="center" wrapText="1"/>
    </xf>
    <xf numFmtId="167" fontId="80" fillId="0" borderId="4" xfId="5" applyFont="1" applyBorder="1" applyAlignment="1">
      <alignment vertical="center"/>
    </xf>
    <xf numFmtId="167" fontId="80" fillId="0" borderId="5" xfId="5" applyFont="1" applyBorder="1" applyAlignment="1">
      <alignment vertical="center"/>
    </xf>
    <xf numFmtId="183" fontId="80" fillId="0" borderId="4" xfId="5" applyNumberFormat="1" applyFont="1" applyBorder="1" applyAlignment="1">
      <alignment horizontal="center" vertical="center"/>
    </xf>
    <xf numFmtId="4" fontId="80" fillId="50" borderId="6" xfId="5" applyNumberFormat="1" applyFont="1" applyFill="1" applyBorder="1" applyAlignment="1">
      <alignment horizontal="center" vertical="center"/>
    </xf>
    <xf numFmtId="179" fontId="80" fillId="0" borderId="22" xfId="334" applyNumberFormat="1" applyFont="1" applyFill="1" applyBorder="1" applyAlignment="1">
      <alignment horizontal="center" vertical="center"/>
    </xf>
    <xf numFmtId="0" fontId="79" fillId="0" borderId="28" xfId="334" applyFont="1" applyFill="1" applyBorder="1" applyAlignment="1">
      <alignment vertical="top" wrapText="1"/>
    </xf>
    <xf numFmtId="173" fontId="80" fillId="0" borderId="3" xfId="334" applyNumberFormat="1" applyFont="1" applyFill="1" applyBorder="1" applyAlignment="1">
      <alignment horizontal="left" vertical="top"/>
    </xf>
    <xf numFmtId="179" fontId="80" fillId="0" borderId="28" xfId="334" applyNumberFormat="1" applyFont="1" applyFill="1" applyBorder="1" applyAlignment="1">
      <alignment horizontal="center" vertical="top"/>
    </xf>
    <xf numFmtId="0" fontId="80" fillId="0" borderId="28" xfId="334" applyFont="1" applyFill="1" applyBorder="1" applyAlignment="1">
      <alignment horizontal="center" vertical="center" wrapText="1"/>
    </xf>
    <xf numFmtId="0" fontId="80" fillId="0" borderId="3" xfId="334" applyFont="1" applyFill="1" applyBorder="1" applyAlignment="1">
      <alignment horizontal="center" vertical="center" wrapText="1"/>
    </xf>
    <xf numFmtId="167" fontId="80" fillId="50" borderId="5" xfId="5" applyFont="1" applyFill="1" applyBorder="1" applyAlignment="1">
      <alignment horizontal="center" vertical="center"/>
    </xf>
    <xf numFmtId="10" fontId="80" fillId="53" borderId="5" xfId="5" applyNumberFormat="1" applyFont="1" applyFill="1" applyBorder="1" applyAlignment="1">
      <alignment horizontal="right" vertical="center"/>
    </xf>
    <xf numFmtId="10" fontId="80" fillId="53" borderId="5" xfId="334" applyNumberFormat="1" applyFont="1" applyFill="1" applyBorder="1" applyAlignment="1">
      <alignment horizontal="right" vertical="center" wrapText="1"/>
    </xf>
    <xf numFmtId="0" fontId="79" fillId="0" borderId="23" xfId="336" applyFont="1" applyFill="1" applyBorder="1" applyAlignment="1">
      <alignment horizontal="left" vertical="top" wrapText="1"/>
    </xf>
    <xf numFmtId="0" fontId="80" fillId="0" borderId="0" xfId="334" applyFont="1" applyFill="1" applyBorder="1" applyAlignment="1">
      <alignment vertical="top" wrapText="1"/>
    </xf>
    <xf numFmtId="0" fontId="79" fillId="0" borderId="24" xfId="336" applyFont="1" applyFill="1" applyBorder="1" applyAlignment="1">
      <alignment horizontal="left" vertical="top" wrapText="1"/>
    </xf>
    <xf numFmtId="167" fontId="80" fillId="0" borderId="0" xfId="5" applyFont="1" applyBorder="1" applyAlignment="1">
      <alignment horizontal="center" vertical="center"/>
    </xf>
    <xf numFmtId="0" fontId="0" fillId="0" borderId="5" xfId="0" applyFill="1" applyBorder="1"/>
    <xf numFmtId="0" fontId="0" fillId="0" borderId="6" xfId="0" applyFill="1" applyBorder="1"/>
    <xf numFmtId="168" fontId="9" fillId="0" borderId="0" xfId="1" applyFont="1" applyAlignment="1">
      <alignment horizontal="center" vertical="center" wrapText="1"/>
    </xf>
    <xf numFmtId="0" fontId="79" fillId="0" borderId="22" xfId="334"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4" xfId="0" applyFont="1" applyBorder="1"/>
    <xf numFmtId="0" fontId="5" fillId="0" borderId="5" xfId="0" applyFont="1" applyFill="1" applyBorder="1" applyAlignment="1">
      <alignment vertical="center"/>
    </xf>
    <xf numFmtId="0" fontId="5" fillId="0" borderId="5" xfId="0" applyFont="1" applyFill="1" applyBorder="1"/>
    <xf numFmtId="0" fontId="5" fillId="0" borderId="6" xfId="0" applyFont="1" applyFill="1" applyBorder="1"/>
    <xf numFmtId="0" fontId="87" fillId="0" borderId="0" xfId="334" applyFont="1" applyAlignment="1">
      <alignment horizontal="left" vertical="center"/>
    </xf>
    <xf numFmtId="0" fontId="87" fillId="0" borderId="0" xfId="334" applyFont="1" applyBorder="1" applyAlignment="1">
      <alignment horizontal="left" vertical="center"/>
    </xf>
    <xf numFmtId="0" fontId="80" fillId="0" borderId="3" xfId="334" applyFont="1" applyFill="1" applyBorder="1" applyAlignment="1">
      <alignment vertical="top"/>
    </xf>
    <xf numFmtId="0" fontId="75" fillId="0" borderId="22" xfId="0" applyFont="1" applyBorder="1" applyAlignment="1">
      <alignment horizontal="center" vertical="center"/>
    </xf>
    <xf numFmtId="10" fontId="76" fillId="0" borderId="26" xfId="0" applyNumberFormat="1" applyFont="1" applyFill="1" applyBorder="1" applyAlignment="1">
      <alignment horizontal="center" vertical="top"/>
    </xf>
    <xf numFmtId="10" fontId="76" fillId="0" borderId="27" xfId="0" applyNumberFormat="1" applyFont="1" applyFill="1" applyBorder="1" applyAlignment="1">
      <alignment horizontal="center" vertical="top"/>
    </xf>
    <xf numFmtId="0" fontId="73" fillId="0" borderId="26" xfId="0" applyFont="1" applyBorder="1" applyAlignment="1">
      <alignment horizontal="center" vertical="center" wrapText="1"/>
    </xf>
    <xf numFmtId="10" fontId="73" fillId="0" borderId="26" xfId="0" applyNumberFormat="1" applyFont="1" applyFill="1" applyBorder="1" applyAlignment="1">
      <alignment horizontal="center" vertical="center" wrapText="1"/>
    </xf>
    <xf numFmtId="10" fontId="76" fillId="0" borderId="26" xfId="0" applyNumberFormat="1" applyFont="1" applyFill="1" applyBorder="1" applyAlignment="1">
      <alignment horizontal="center" vertical="center" wrapText="1"/>
    </xf>
    <xf numFmtId="10" fontId="76" fillId="0" borderId="4" xfId="0" applyNumberFormat="1" applyFont="1" applyFill="1" applyBorder="1" applyAlignment="1">
      <alignment horizontal="center" vertical="center" wrapText="1"/>
    </xf>
    <xf numFmtId="0" fontId="73" fillId="0" borderId="23" xfId="0" applyFont="1" applyBorder="1" applyAlignment="1">
      <alignment horizontal="center" vertical="center"/>
    </xf>
    <xf numFmtId="0" fontId="75" fillId="0" borderId="23" xfId="0" applyFont="1" applyBorder="1" applyAlignment="1">
      <alignment vertical="top"/>
    </xf>
    <xf numFmtId="0" fontId="73" fillId="0" borderId="26" xfId="0" applyFont="1" applyBorder="1" applyAlignment="1">
      <alignment vertical="center" wrapText="1"/>
    </xf>
    <xf numFmtId="10" fontId="73" fillId="0" borderId="26" xfId="0" applyNumberFormat="1" applyFont="1" applyBorder="1" applyAlignment="1">
      <alignment vertical="center" wrapText="1"/>
    </xf>
    <xf numFmtId="167" fontId="76" fillId="0" borderId="23" xfId="5" applyFont="1" applyFill="1" applyBorder="1"/>
    <xf numFmtId="167" fontId="76" fillId="0" borderId="24" xfId="5" applyFont="1" applyFill="1" applyBorder="1"/>
    <xf numFmtId="0" fontId="88" fillId="49" borderId="26" xfId="0" applyFont="1" applyFill="1" applyBorder="1" applyAlignment="1">
      <alignment vertical="center"/>
    </xf>
    <xf numFmtId="0" fontId="88" fillId="48" borderId="26" xfId="0" applyFont="1" applyFill="1" applyBorder="1" applyAlignment="1">
      <alignment vertical="center"/>
    </xf>
    <xf numFmtId="167" fontId="83" fillId="46" borderId="5" xfId="5" applyFont="1" applyFill="1" applyBorder="1"/>
    <xf numFmtId="0" fontId="73" fillId="0" borderId="4" xfId="0" applyFont="1" applyBorder="1" applyAlignment="1">
      <alignment horizontal="center" vertical="center" wrapText="1"/>
    </xf>
    <xf numFmtId="2" fontId="76" fillId="0" borderId="5" xfId="0" applyNumberFormat="1" applyFont="1" applyBorder="1" applyAlignment="1">
      <alignment horizontal="center" vertical="top"/>
    </xf>
    <xf numFmtId="0" fontId="89" fillId="0" borderId="0" xfId="0" applyFont="1" applyAlignment="1">
      <alignment vertical="top"/>
    </xf>
    <xf numFmtId="0" fontId="90" fillId="0" borderId="0" xfId="0" applyFont="1" applyAlignment="1">
      <alignment vertical="top"/>
    </xf>
    <xf numFmtId="0" fontId="90" fillId="0" borderId="0" xfId="0" applyFont="1" applyAlignment="1">
      <alignment vertical="top" wrapText="1"/>
    </xf>
    <xf numFmtId="10" fontId="73" fillId="0" borderId="22" xfId="0" applyNumberFormat="1" applyFont="1" applyFill="1" applyBorder="1" applyAlignment="1">
      <alignment horizontal="center" vertical="center" wrapText="1"/>
    </xf>
    <xf numFmtId="10" fontId="73" fillId="0" borderId="4" xfId="0" applyNumberFormat="1" applyFont="1" applyFill="1" applyBorder="1" applyAlignment="1">
      <alignment horizontal="center" vertical="center" wrapText="1"/>
    </xf>
    <xf numFmtId="167" fontId="76" fillId="0" borderId="5" xfId="5" applyFont="1" applyFill="1" applyBorder="1"/>
    <xf numFmtId="167" fontId="76" fillId="0" borderId="6" xfId="5" applyFont="1" applyFill="1" applyBorder="1"/>
    <xf numFmtId="0" fontId="73" fillId="0" borderId="5" xfId="0" applyFont="1" applyBorder="1" applyAlignment="1">
      <alignment horizontal="center" vertical="center"/>
    </xf>
    <xf numFmtId="167" fontId="76" fillId="0" borderId="6" xfId="5" applyFont="1" applyBorder="1"/>
    <xf numFmtId="0" fontId="73" fillId="0" borderId="22" xfId="0" applyFont="1" applyBorder="1" applyAlignment="1">
      <alignment horizontal="center" vertical="center" wrapText="1"/>
    </xf>
    <xf numFmtId="0" fontId="73" fillId="0" borderId="22" xfId="0" applyFont="1" applyBorder="1" applyAlignment="1">
      <alignment horizontal="center" vertical="center"/>
    </xf>
    <xf numFmtId="167" fontId="83" fillId="46" borderId="6" xfId="5" applyFont="1" applyFill="1" applyBorder="1"/>
    <xf numFmtId="10" fontId="73" fillId="38" borderId="3" xfId="0" applyNumberFormat="1" applyFont="1" applyFill="1" applyBorder="1" applyAlignment="1">
      <alignment horizontal="center" vertical="center" wrapText="1"/>
    </xf>
    <xf numFmtId="0" fontId="89" fillId="0" borderId="1" xfId="0" applyFont="1" applyBorder="1" applyAlignment="1">
      <alignment vertical="top"/>
    </xf>
    <xf numFmtId="168" fontId="76" fillId="0" borderId="7" xfId="0" applyNumberFormat="1" applyFont="1" applyFill="1" applyBorder="1" applyAlignment="1">
      <alignment horizontal="center" vertical="center"/>
    </xf>
    <xf numFmtId="168" fontId="76" fillId="0" borderId="7" xfId="0" applyNumberFormat="1" applyFont="1" applyFill="1" applyBorder="1" applyAlignment="1">
      <alignment horizontal="center" vertical="top"/>
    </xf>
    <xf numFmtId="0" fontId="73" fillId="0" borderId="4" xfId="0" applyFont="1" applyBorder="1" applyAlignment="1">
      <alignment horizontal="center" vertical="center"/>
    </xf>
    <xf numFmtId="10" fontId="91" fillId="0" borderId="26" xfId="0" applyNumberFormat="1" applyFont="1" applyFill="1" applyBorder="1" applyAlignment="1">
      <alignment horizontal="center" vertical="center" wrapText="1"/>
    </xf>
    <xf numFmtId="10" fontId="76" fillId="39" borderId="27" xfId="0" applyNumberFormat="1" applyFont="1" applyFill="1" applyBorder="1" applyAlignment="1">
      <alignment horizontal="center" vertical="top"/>
    </xf>
    <xf numFmtId="43" fontId="8" fillId="0" borderId="0" xfId="0" applyNumberFormat="1" applyFont="1"/>
    <xf numFmtId="0" fontId="76" fillId="40" borderId="5" xfId="0" applyFont="1" applyFill="1" applyBorder="1" applyAlignment="1">
      <alignment horizontal="center" vertical="top"/>
    </xf>
    <xf numFmtId="0" fontId="89" fillId="0" borderId="0" xfId="0" applyFont="1" applyBorder="1" applyAlignment="1">
      <alignment vertical="top"/>
    </xf>
    <xf numFmtId="10" fontId="73" fillId="0" borderId="4" xfId="0" applyNumberFormat="1" applyFont="1" applyBorder="1" applyAlignment="1">
      <alignment horizontal="center" vertical="center" wrapText="1"/>
    </xf>
    <xf numFmtId="10" fontId="76" fillId="39" borderId="23" xfId="0" applyNumberFormat="1" applyFont="1" applyFill="1" applyBorder="1" applyAlignment="1">
      <alignment horizontal="center" vertical="top"/>
    </xf>
    <xf numFmtId="0" fontId="75" fillId="0" borderId="23" xfId="0" applyFont="1" applyFill="1" applyBorder="1" applyAlignment="1">
      <alignment horizontal="left" vertical="center"/>
    </xf>
    <xf numFmtId="167" fontId="91" fillId="0" borderId="0" xfId="0" applyNumberFormat="1" applyFont="1" applyBorder="1" applyAlignment="1">
      <alignment vertical="top"/>
    </xf>
    <xf numFmtId="167" fontId="91" fillId="0" borderId="1" xfId="0" applyNumberFormat="1" applyFont="1" applyBorder="1" applyAlignment="1">
      <alignment vertical="top"/>
    </xf>
    <xf numFmtId="0" fontId="91" fillId="0" borderId="0" xfId="0" applyFont="1" applyAlignment="1">
      <alignment vertical="top"/>
    </xf>
    <xf numFmtId="0" fontId="73" fillId="2" borderId="7" xfId="0" applyFont="1" applyFill="1" applyBorder="1" applyAlignment="1">
      <alignment vertical="top"/>
    </xf>
    <xf numFmtId="167" fontId="91" fillId="2" borderId="7" xfId="0" applyNumberFormat="1" applyFont="1" applyFill="1" applyBorder="1" applyAlignment="1">
      <alignment vertical="top"/>
    </xf>
    <xf numFmtId="167" fontId="91" fillId="2" borderId="25" xfId="0" applyNumberFormat="1" applyFont="1" applyFill="1" applyBorder="1" applyAlignment="1">
      <alignment vertical="top"/>
    </xf>
    <xf numFmtId="0" fontId="93" fillId="0" borderId="0" xfId="0" applyFont="1" applyAlignment="1">
      <alignment vertical="top"/>
    </xf>
    <xf numFmtId="44" fontId="93" fillId="0" borderId="0" xfId="0" applyNumberFormat="1" applyFont="1" applyAlignment="1">
      <alignment vertical="top"/>
    </xf>
    <xf numFmtId="0" fontId="73" fillId="54" borderId="7" xfId="0" applyFont="1" applyFill="1" applyBorder="1" applyAlignment="1">
      <alignment vertical="top"/>
    </xf>
    <xf numFmtId="167" fontId="91" fillId="54" borderId="7" xfId="0" applyNumberFormat="1" applyFont="1" applyFill="1" applyBorder="1" applyAlignment="1">
      <alignment vertical="top"/>
    </xf>
    <xf numFmtId="167" fontId="91" fillId="54" borderId="25" xfId="0" applyNumberFormat="1" applyFont="1" applyFill="1" applyBorder="1" applyAlignment="1">
      <alignment vertical="top"/>
    </xf>
    <xf numFmtId="0" fontId="79" fillId="0" borderId="23" xfId="0" applyFont="1" applyFill="1" applyBorder="1" applyAlignment="1">
      <alignment horizontal="center" vertical="center" wrapText="1"/>
    </xf>
    <xf numFmtId="0" fontId="79" fillId="0" borderId="7" xfId="0" applyFont="1" applyFill="1" applyBorder="1" applyAlignment="1">
      <alignment horizontal="center" vertical="center" wrapText="1"/>
    </xf>
    <xf numFmtId="2" fontId="79" fillId="0" borderId="23" xfId="0" applyNumberFormat="1" applyFont="1" applyFill="1" applyBorder="1" applyAlignment="1">
      <alignment horizontal="center" vertical="center"/>
    </xf>
    <xf numFmtId="2" fontId="79" fillId="0" borderId="7" xfId="0" applyNumberFormat="1" applyFont="1" applyFill="1" applyBorder="1" applyAlignment="1">
      <alignment horizontal="center" vertical="center"/>
    </xf>
    <xf numFmtId="2" fontId="79" fillId="0" borderId="24" xfId="0" applyNumberFormat="1" applyFont="1" applyFill="1" applyBorder="1" applyAlignment="1">
      <alignment horizontal="center" vertical="center"/>
    </xf>
    <xf numFmtId="2" fontId="79" fillId="0" borderId="1" xfId="0" applyNumberFormat="1" applyFont="1" applyFill="1" applyBorder="1" applyAlignment="1">
      <alignment horizontal="center" vertical="center"/>
    </xf>
    <xf numFmtId="2" fontId="79" fillId="0" borderId="25" xfId="0" applyNumberFormat="1" applyFont="1" applyFill="1" applyBorder="1" applyAlignment="1">
      <alignment horizontal="center" vertical="center"/>
    </xf>
    <xf numFmtId="0" fontId="79" fillId="0" borderId="26" xfId="0"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27" xfId="0" applyFont="1" applyFill="1" applyBorder="1" applyAlignment="1">
      <alignment horizontal="center" vertical="center" wrapText="1"/>
    </xf>
    <xf numFmtId="2" fontId="79" fillId="0" borderId="7" xfId="0" applyNumberFormat="1" applyFont="1" applyFill="1" applyBorder="1" applyAlignment="1">
      <alignment horizontal="center" vertical="top"/>
    </xf>
    <xf numFmtId="0" fontId="8" fillId="0" borderId="0" xfId="0" applyFont="1" applyAlignment="1">
      <alignment horizontal="center" vertical="center" wrapText="1"/>
    </xf>
    <xf numFmtId="0" fontId="8" fillId="0" borderId="0" xfId="0" applyFont="1"/>
    <xf numFmtId="0" fontId="5" fillId="0" borderId="4" xfId="0" applyFont="1" applyFill="1" applyBorder="1" applyAlignment="1">
      <alignment vertical="center"/>
    </xf>
    <xf numFmtId="0" fontId="5" fillId="0" borderId="6" xfId="0" applyFont="1" applyFill="1" applyBorder="1" applyAlignment="1">
      <alignment vertical="center"/>
    </xf>
    <xf numFmtId="182" fontId="5" fillId="0" borderId="4" xfId="1" applyNumberFormat="1" applyFont="1" applyFill="1" applyBorder="1" applyAlignment="1">
      <alignment vertical="center"/>
    </xf>
    <xf numFmtId="182" fontId="80" fillId="0" borderId="4" xfId="1" applyNumberFormat="1" applyFont="1" applyFill="1" applyBorder="1" applyAlignment="1">
      <alignment vertical="center"/>
    </xf>
    <xf numFmtId="182" fontId="5" fillId="0" borderId="5" xfId="1" applyNumberFormat="1" applyFont="1" applyFill="1" applyBorder="1" applyAlignment="1">
      <alignment vertical="center"/>
    </xf>
    <xf numFmtId="182" fontId="80" fillId="0" borderId="5" xfId="1" applyNumberFormat="1" applyFont="1" applyFill="1" applyBorder="1" applyAlignment="1">
      <alignment vertical="center"/>
    </xf>
    <xf numFmtId="182" fontId="5" fillId="0" borderId="5" xfId="1" applyNumberFormat="1" applyFont="1" applyFill="1" applyBorder="1"/>
    <xf numFmtId="182" fontId="5" fillId="0" borderId="6" xfId="1" applyNumberFormat="1" applyFont="1" applyFill="1" applyBorder="1" applyAlignment="1">
      <alignment vertical="center"/>
    </xf>
    <xf numFmtId="182" fontId="5" fillId="0" borderId="6" xfId="1" applyNumberFormat="1" applyFont="1" applyFill="1" applyBorder="1"/>
    <xf numFmtId="182" fontId="5" fillId="0" borderId="0" xfId="1" applyNumberFormat="1" applyFont="1"/>
    <xf numFmtId="3" fontId="5" fillId="0" borderId="5" xfId="0" applyNumberFormat="1" applyFont="1" applyBorder="1"/>
    <xf numFmtId="3" fontId="5" fillId="0" borderId="4" xfId="0" applyNumberFormat="1" applyFont="1" applyBorder="1"/>
    <xf numFmtId="3" fontId="5" fillId="0" borderId="3" xfId="0" applyNumberFormat="1" applyFont="1" applyBorder="1"/>
    <xf numFmtId="3" fontId="5" fillId="0" borderId="4" xfId="0" applyNumberFormat="1" applyFont="1" applyBorder="1" applyAlignment="1">
      <alignment vertical="center"/>
    </xf>
    <xf numFmtId="3" fontId="5" fillId="0" borderId="3" xfId="0" applyNumberFormat="1" applyFont="1" applyBorder="1" applyAlignment="1">
      <alignment vertical="center"/>
    </xf>
    <xf numFmtId="3" fontId="5" fillId="0" borderId="5" xfId="0" applyNumberFormat="1" applyFont="1" applyBorder="1" applyAlignment="1">
      <alignment vertical="center"/>
    </xf>
    <xf numFmtId="3" fontId="5" fillId="0" borderId="4" xfId="0" applyNumberFormat="1" applyFont="1" applyFill="1" applyBorder="1" applyAlignment="1"/>
    <xf numFmtId="0" fontId="5" fillId="0" borderId="5" xfId="0" applyFont="1" applyBorder="1" applyAlignment="1"/>
    <xf numFmtId="3" fontId="5" fillId="0" borderId="5" xfId="0" applyNumberFormat="1" applyFont="1" applyFill="1" applyBorder="1" applyAlignment="1"/>
    <xf numFmtId="3" fontId="5" fillId="0" borderId="4" xfId="0" applyNumberFormat="1" applyFont="1" applyBorder="1" applyAlignment="1"/>
    <xf numFmtId="3" fontId="5" fillId="0" borderId="5" xfId="0" applyNumberFormat="1" applyFont="1" applyBorder="1" applyAlignment="1"/>
    <xf numFmtId="3" fontId="5" fillId="0" borderId="6" xfId="0" applyNumberFormat="1" applyFont="1" applyBorder="1" applyAlignment="1"/>
    <xf numFmtId="0" fontId="5" fillId="0" borderId="6" xfId="0" applyFont="1" applyBorder="1" applyAlignment="1"/>
    <xf numFmtId="3" fontId="5" fillId="0" borderId="5" xfId="0" applyNumberFormat="1" applyFont="1" applyFill="1" applyBorder="1" applyAlignment="1">
      <alignment vertical="center"/>
    </xf>
    <xf numFmtId="182" fontId="80" fillId="0" borderId="4" xfId="1" applyNumberFormat="1" applyFont="1" applyFill="1" applyBorder="1" applyAlignment="1">
      <alignment horizontal="center" vertical="center"/>
    </xf>
    <xf numFmtId="182" fontId="80" fillId="0" borderId="5" xfId="1" applyNumberFormat="1" applyFont="1" applyFill="1" applyBorder="1" applyAlignment="1">
      <alignment horizontal="center" vertical="center"/>
    </xf>
    <xf numFmtId="182" fontId="80" fillId="0" borderId="3" xfId="1" applyNumberFormat="1" applyFont="1" applyFill="1" applyBorder="1" applyAlignment="1">
      <alignment horizontal="center" vertical="center"/>
    </xf>
    <xf numFmtId="3" fontId="5" fillId="0" borderId="3" xfId="0" applyNumberFormat="1" applyFont="1" applyBorder="1" applyAlignment="1"/>
    <xf numFmtId="181" fontId="80" fillId="0" borderId="4" xfId="5" applyNumberFormat="1" applyFont="1" applyFill="1" applyBorder="1" applyAlignment="1">
      <alignment horizontal="center" vertical="center"/>
    </xf>
    <xf numFmtId="181" fontId="80" fillId="0" borderId="5" xfId="5" applyNumberFormat="1" applyFont="1" applyFill="1" applyBorder="1" applyAlignment="1">
      <alignment horizontal="center" vertical="center"/>
    </xf>
    <xf numFmtId="181" fontId="80" fillId="0" borderId="6" xfId="5" applyNumberFormat="1" applyFont="1" applyFill="1" applyBorder="1" applyAlignment="1">
      <alignment horizontal="center" vertical="center"/>
    </xf>
    <xf numFmtId="181" fontId="80" fillId="0" borderId="3" xfId="5" applyNumberFormat="1" applyFont="1" applyFill="1" applyBorder="1" applyAlignment="1">
      <alignment horizontal="center" vertical="center"/>
    </xf>
    <xf numFmtId="181" fontId="80" fillId="51" borderId="5" xfId="5" applyNumberFormat="1" applyFont="1" applyFill="1" applyBorder="1" applyAlignment="1">
      <alignment horizontal="center" vertical="center"/>
    </xf>
    <xf numFmtId="181" fontId="80" fillId="0" borderId="5" xfId="5" applyNumberFormat="1" applyFont="1" applyFill="1" applyBorder="1" applyAlignment="1">
      <alignment horizontal="center"/>
    </xf>
    <xf numFmtId="181" fontId="80" fillId="0" borderId="4" xfId="5" applyNumberFormat="1" applyFont="1" applyFill="1" applyBorder="1" applyAlignment="1"/>
    <xf numFmtId="181" fontId="80" fillId="0" borderId="5" xfId="5" applyNumberFormat="1" applyFont="1" applyFill="1" applyBorder="1" applyAlignment="1"/>
    <xf numFmtId="181" fontId="80" fillId="0" borderId="6" xfId="5" applyNumberFormat="1" applyFont="1" applyFill="1" applyBorder="1" applyAlignment="1"/>
    <xf numFmtId="181" fontId="80" fillId="0" borderId="5" xfId="5" applyNumberFormat="1" applyFont="1" applyFill="1" applyBorder="1" applyAlignment="1">
      <alignment horizontal="center" vertical="top"/>
    </xf>
    <xf numFmtId="181" fontId="80" fillId="0" borderId="0" xfId="5" applyNumberFormat="1" applyFont="1" applyFill="1" applyBorder="1" applyAlignment="1">
      <alignment horizontal="center" vertical="top"/>
    </xf>
    <xf numFmtId="181" fontId="79" fillId="43" borderId="3" xfId="334" applyNumberFormat="1" applyFont="1" applyFill="1" applyBorder="1" applyAlignment="1">
      <alignment horizontal="center" vertical="top" wrapText="1"/>
    </xf>
    <xf numFmtId="181" fontId="80" fillId="0" borderId="4" xfId="5" applyNumberFormat="1" applyFont="1" applyFill="1" applyBorder="1" applyAlignment="1">
      <alignment vertical="center"/>
    </xf>
    <xf numFmtId="181" fontId="80" fillId="0" borderId="5" xfId="5" applyNumberFormat="1" applyFont="1" applyFill="1" applyBorder="1" applyAlignment="1">
      <alignment vertical="center"/>
    </xf>
    <xf numFmtId="181" fontId="80" fillId="0" borderId="6" xfId="5" applyNumberFormat="1" applyFont="1" applyFill="1" applyBorder="1" applyAlignment="1">
      <alignment vertical="center"/>
    </xf>
    <xf numFmtId="181" fontId="80" fillId="0" borderId="6" xfId="5" applyNumberFormat="1" applyFont="1" applyFill="1" applyBorder="1" applyAlignment="1">
      <alignment horizontal="right" vertical="center"/>
    </xf>
    <xf numFmtId="181" fontId="0" fillId="0" borderId="0" xfId="0" applyNumberFormat="1"/>
    <xf numFmtId="181" fontId="80" fillId="0" borderId="3" xfId="5" applyNumberFormat="1" applyFont="1" applyFill="1" applyBorder="1" applyAlignment="1">
      <alignment horizontal="center"/>
    </xf>
    <xf numFmtId="181" fontId="80" fillId="51" borderId="4" xfId="5" applyNumberFormat="1" applyFont="1" applyFill="1" applyBorder="1" applyAlignment="1">
      <alignment horizontal="center" vertical="center"/>
    </xf>
    <xf numFmtId="181" fontId="80" fillId="38" borderId="4" xfId="5" applyNumberFormat="1" applyFont="1" applyFill="1" applyBorder="1" applyAlignment="1">
      <alignment horizontal="center" vertical="center"/>
    </xf>
    <xf numFmtId="181" fontId="80" fillId="0" borderId="6" xfId="5" applyNumberFormat="1" applyFont="1" applyFill="1" applyBorder="1" applyAlignment="1">
      <alignment horizontal="center"/>
    </xf>
    <xf numFmtId="181" fontId="80" fillId="0" borderId="4" xfId="5" applyNumberFormat="1" applyFont="1" applyFill="1" applyBorder="1" applyAlignment="1">
      <alignment horizontal="center"/>
    </xf>
    <xf numFmtId="181" fontId="80" fillId="0" borderId="4" xfId="5" applyNumberFormat="1" applyFont="1" applyFill="1" applyBorder="1" applyAlignment="1">
      <alignment horizontal="center" vertical="top"/>
    </xf>
    <xf numFmtId="181" fontId="80" fillId="0" borderId="3" xfId="5" applyNumberFormat="1" applyFont="1" applyFill="1" applyBorder="1" applyAlignment="1">
      <alignment horizontal="center" vertical="top"/>
    </xf>
    <xf numFmtId="181" fontId="80" fillId="0" borderId="6" xfId="5" applyNumberFormat="1" applyFont="1" applyFill="1" applyBorder="1" applyAlignment="1">
      <alignment horizontal="center" vertical="top"/>
    </xf>
    <xf numFmtId="3" fontId="5" fillId="0" borderId="6" xfId="0" applyNumberFormat="1" applyFont="1" applyBorder="1" applyAlignment="1">
      <alignment vertical="center"/>
    </xf>
    <xf numFmtId="181" fontId="5" fillId="0" borderId="5" xfId="0" applyNumberFormat="1" applyFont="1" applyBorder="1"/>
    <xf numFmtId="181" fontId="5" fillId="0" borderId="6" xfId="0" applyNumberFormat="1" applyFont="1" applyBorder="1"/>
    <xf numFmtId="4" fontId="80" fillId="50" borderId="5" xfId="5" applyNumberFormat="1" applyFont="1" applyFill="1" applyBorder="1" applyAlignment="1">
      <alignment horizontal="center" vertical="center"/>
    </xf>
    <xf numFmtId="0" fontId="80" fillId="0" borderId="5" xfId="334" applyFont="1" applyBorder="1" applyAlignment="1">
      <alignment horizontal="center" vertical="center" wrapText="1"/>
    </xf>
    <xf numFmtId="0" fontId="80" fillId="0" borderId="6" xfId="334" applyFont="1" applyBorder="1" applyAlignment="1">
      <alignment horizontal="center" vertical="center" wrapText="1"/>
    </xf>
    <xf numFmtId="10" fontId="73" fillId="39" borderId="26" xfId="0" applyNumberFormat="1" applyFont="1" applyFill="1" applyBorder="1" applyAlignment="1">
      <alignment horizontal="center" vertical="center" wrapText="1"/>
    </xf>
    <xf numFmtId="173" fontId="80" fillId="0" borderId="6" xfId="334" applyNumberFormat="1" applyFont="1" applyFill="1" applyBorder="1" applyAlignment="1">
      <alignment horizontal="left" vertical="top"/>
    </xf>
    <xf numFmtId="0" fontId="9" fillId="0" borderId="0" xfId="0" applyFont="1" applyFill="1" applyAlignment="1">
      <alignment horizontal="right"/>
    </xf>
    <xf numFmtId="10" fontId="80" fillId="0" borderId="1" xfId="5" applyNumberFormat="1" applyFont="1" applyFill="1" applyBorder="1" applyAlignment="1">
      <alignment horizontal="right" vertical="top"/>
    </xf>
    <xf numFmtId="10" fontId="80" fillId="0" borderId="25" xfId="5" applyNumberFormat="1" applyFont="1" applyFill="1" applyBorder="1" applyAlignment="1">
      <alignment horizontal="right" vertical="top"/>
    </xf>
    <xf numFmtId="167" fontId="80" fillId="0" borderId="24" xfId="5" applyFont="1" applyFill="1" applyBorder="1" applyAlignment="1">
      <alignment horizontal="center" vertical="top"/>
    </xf>
    <xf numFmtId="3" fontId="5" fillId="0" borderId="3" xfId="0" applyNumberFormat="1" applyFont="1" applyFill="1" applyBorder="1" applyAlignment="1">
      <alignment vertical="center"/>
    </xf>
    <xf numFmtId="0" fontId="80" fillId="0" borderId="3" xfId="334" applyFont="1" applyFill="1" applyBorder="1" applyAlignment="1">
      <alignment vertical="top" wrapText="1"/>
    </xf>
    <xf numFmtId="179" fontId="80" fillId="0" borderId="10" xfId="334" applyNumberFormat="1" applyFont="1" applyFill="1" applyBorder="1" applyAlignment="1">
      <alignment horizontal="center" vertical="center"/>
    </xf>
    <xf numFmtId="179" fontId="80" fillId="0" borderId="3" xfId="334" applyNumberFormat="1" applyFont="1" applyFill="1" applyBorder="1" applyAlignment="1">
      <alignment horizontal="center" vertical="center"/>
    </xf>
    <xf numFmtId="167" fontId="80" fillId="0" borderId="6" xfId="5"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80" fillId="0" borderId="24" xfId="334" applyFont="1" applyFill="1" applyBorder="1" applyAlignment="1">
      <alignment horizontal="center" vertical="center"/>
    </xf>
    <xf numFmtId="0" fontId="0" fillId="0" borderId="0" xfId="0" applyFill="1"/>
    <xf numFmtId="0" fontId="80" fillId="50" borderId="7" xfId="334" applyFont="1" applyFill="1" applyBorder="1" applyAlignment="1">
      <alignment horizontal="center" vertical="center" wrapText="1"/>
    </xf>
    <xf numFmtId="0" fontId="80" fillId="50" borderId="25" xfId="334" applyFont="1" applyFill="1" applyBorder="1" applyAlignment="1">
      <alignment horizontal="center" vertical="center" wrapText="1"/>
    </xf>
    <xf numFmtId="180" fontId="80" fillId="0" borderId="23" xfId="334" applyNumberFormat="1" applyFont="1" applyBorder="1" applyAlignment="1">
      <alignment horizontal="center" vertical="top"/>
    </xf>
    <xf numFmtId="173" fontId="80" fillId="0" borderId="23" xfId="334" applyNumberFormat="1" applyFont="1" applyFill="1" applyBorder="1" applyAlignment="1">
      <alignment horizontal="left" vertical="top"/>
    </xf>
    <xf numFmtId="180" fontId="80" fillId="0" borderId="4" xfId="334" applyNumberFormat="1" applyFont="1" applyFill="1" applyBorder="1" applyAlignment="1">
      <alignment horizontal="center" vertical="top"/>
    </xf>
    <xf numFmtId="180" fontId="80" fillId="0" borderId="5" xfId="334" applyNumberFormat="1" applyFont="1" applyFill="1" applyBorder="1" applyAlignment="1">
      <alignment horizontal="center" vertical="top"/>
    </xf>
    <xf numFmtId="180" fontId="80" fillId="0" borderId="6" xfId="334" applyNumberFormat="1" applyFont="1" applyFill="1" applyBorder="1" applyAlignment="1">
      <alignment horizontal="center" vertical="top"/>
    </xf>
    <xf numFmtId="173" fontId="80" fillId="0" borderId="3" xfId="334" applyNumberFormat="1" applyFont="1" applyFill="1" applyBorder="1" applyAlignment="1">
      <alignment horizontal="left" vertical="center"/>
    </xf>
    <xf numFmtId="3" fontId="5" fillId="0" borderId="5" xfId="0" applyNumberFormat="1" applyFont="1" applyFill="1" applyBorder="1" applyAlignment="1">
      <alignment horizontal="right" vertical="center"/>
    </xf>
    <xf numFmtId="181" fontId="80" fillId="38" borderId="5" xfId="5" applyNumberFormat="1" applyFont="1" applyFill="1" applyBorder="1" applyAlignment="1">
      <alignment horizontal="center" vertical="center"/>
    </xf>
    <xf numFmtId="182" fontId="80" fillId="0" borderId="26" xfId="1" applyNumberFormat="1" applyFont="1" applyFill="1" applyBorder="1" applyAlignment="1">
      <alignment horizontal="center" vertical="center"/>
    </xf>
    <xf numFmtId="182" fontId="80" fillId="0" borderId="23" xfId="1" applyNumberFormat="1" applyFont="1" applyFill="1" applyBorder="1" applyAlignment="1">
      <alignment horizontal="center" vertical="center"/>
    </xf>
    <xf numFmtId="182" fontId="80" fillId="0" borderId="23" xfId="1" applyNumberFormat="1" applyFont="1" applyFill="1" applyBorder="1" applyAlignment="1">
      <alignment vertical="center"/>
    </xf>
    <xf numFmtId="181" fontId="80" fillId="0" borderId="27" xfId="5" applyNumberFormat="1" applyFont="1" applyFill="1" applyBorder="1" applyAlignment="1">
      <alignment horizontal="center" vertical="center"/>
    </xf>
    <xf numFmtId="181" fontId="80" fillId="0" borderId="7" xfId="5" applyNumberFormat="1" applyFont="1" applyFill="1" applyBorder="1" applyAlignment="1">
      <alignment horizontal="center" vertical="center"/>
    </xf>
    <xf numFmtId="181" fontId="80" fillId="0" borderId="7" xfId="5" applyNumberFormat="1" applyFont="1" applyFill="1" applyBorder="1" applyAlignment="1">
      <alignment vertical="center"/>
    </xf>
    <xf numFmtId="181" fontId="80" fillId="38" borderId="6" xfId="5" applyNumberFormat="1" applyFont="1" applyFill="1" applyBorder="1" applyAlignment="1">
      <alignment horizontal="center" vertical="center"/>
    </xf>
    <xf numFmtId="2" fontId="79" fillId="0" borderId="26" xfId="0" applyNumberFormat="1" applyFont="1" applyFill="1" applyBorder="1" applyAlignment="1">
      <alignment horizontal="center" vertical="center"/>
    </xf>
    <xf numFmtId="2" fontId="79" fillId="0" borderId="22" xfId="0" applyNumberFormat="1" applyFont="1" applyFill="1" applyBorder="1" applyAlignment="1">
      <alignment horizontal="center" vertical="center"/>
    </xf>
    <xf numFmtId="2" fontId="79" fillId="0" borderId="27" xfId="0" applyNumberFormat="1" applyFont="1" applyFill="1" applyBorder="1" applyAlignment="1">
      <alignment horizontal="center" vertical="center"/>
    </xf>
    <xf numFmtId="10" fontId="79" fillId="0" borderId="0" xfId="0" applyNumberFormat="1" applyFont="1" applyFill="1" applyBorder="1" applyAlignment="1">
      <alignment horizontal="center"/>
    </xf>
    <xf numFmtId="0" fontId="79" fillId="50" borderId="23" xfId="0" applyFont="1" applyFill="1" applyBorder="1" applyAlignment="1">
      <alignment horizontal="center" vertical="center"/>
    </xf>
    <xf numFmtId="0" fontId="79" fillId="50" borderId="0" xfId="0" applyFont="1" applyFill="1" applyBorder="1" applyAlignment="1">
      <alignment horizontal="center" vertical="center"/>
    </xf>
    <xf numFmtId="0" fontId="79" fillId="50" borderId="7" xfId="0" applyFont="1" applyFill="1" applyBorder="1" applyAlignment="1">
      <alignment horizontal="center" vertical="center"/>
    </xf>
    <xf numFmtId="0" fontId="81" fillId="0" borderId="0" xfId="0" applyFont="1" applyFill="1" applyBorder="1" applyAlignment="1">
      <alignment horizontal="center" vertical="top"/>
    </xf>
    <xf numFmtId="9" fontId="73" fillId="0" borderId="0" xfId="4" applyFont="1" applyAlignment="1">
      <alignment vertical="top"/>
    </xf>
    <xf numFmtId="182" fontId="95" fillId="0" borderId="5" xfId="1" applyNumberFormat="1" applyFont="1" applyFill="1" applyBorder="1" applyAlignment="1">
      <alignment horizontal="center" vertical="center"/>
    </xf>
    <xf numFmtId="181" fontId="80" fillId="38" borderId="3" xfId="5" applyNumberFormat="1" applyFont="1" applyFill="1" applyBorder="1" applyAlignment="1">
      <alignment horizontal="center" vertical="center"/>
    </xf>
    <xf numFmtId="167" fontId="80" fillId="0" borderId="27" xfId="5" applyNumberFormat="1" applyFont="1" applyFill="1" applyBorder="1" applyAlignment="1">
      <alignment horizontal="center" vertical="top"/>
    </xf>
    <xf numFmtId="179" fontId="80" fillId="0" borderId="6" xfId="334" applyNumberFormat="1" applyFont="1" applyFill="1" applyBorder="1" applyAlignment="1">
      <alignment horizontal="center" vertical="top"/>
    </xf>
    <xf numFmtId="182" fontId="80" fillId="0" borderId="0" xfId="1" applyNumberFormat="1" applyFont="1" applyFill="1" applyBorder="1" applyAlignment="1">
      <alignment horizontal="center" vertical="center"/>
    </xf>
    <xf numFmtId="181" fontId="80" fillId="0" borderId="0" xfId="5" applyNumberFormat="1" applyFont="1" applyFill="1" applyBorder="1" applyAlignment="1">
      <alignment horizontal="center" vertical="center"/>
    </xf>
    <xf numFmtId="182" fontId="80" fillId="0" borderId="22" xfId="1" applyNumberFormat="1" applyFont="1" applyFill="1" applyBorder="1" applyAlignment="1">
      <alignment horizontal="center" vertical="center"/>
    </xf>
    <xf numFmtId="181" fontId="80" fillId="0" borderId="22" xfId="5" applyNumberFormat="1" applyFont="1" applyFill="1" applyBorder="1" applyAlignment="1">
      <alignment horizontal="center" vertical="center"/>
    </xf>
    <xf numFmtId="182" fontId="80" fillId="0" borderId="24" xfId="1" applyNumberFormat="1" applyFont="1" applyFill="1" applyBorder="1" applyAlignment="1">
      <alignment horizontal="center" vertical="center"/>
    </xf>
    <xf numFmtId="182" fontId="80" fillId="0" borderId="1" xfId="1" applyNumberFormat="1" applyFont="1" applyFill="1" applyBorder="1" applyAlignment="1">
      <alignment horizontal="center" vertical="center"/>
    </xf>
    <xf numFmtId="181" fontId="80" fillId="0" borderId="1" xfId="5" applyNumberFormat="1" applyFont="1" applyFill="1" applyBorder="1" applyAlignment="1">
      <alignment horizontal="center" vertical="center"/>
    </xf>
    <xf numFmtId="181" fontId="80" fillId="0" borderId="25" xfId="5" applyNumberFormat="1" applyFont="1" applyFill="1" applyBorder="1" applyAlignment="1">
      <alignment horizontal="center" vertical="center"/>
    </xf>
    <xf numFmtId="182" fontId="80" fillId="0" borderId="6" xfId="1" applyNumberFormat="1" applyFont="1" applyFill="1" applyBorder="1" applyAlignment="1">
      <alignment horizontal="center" vertical="center"/>
    </xf>
    <xf numFmtId="182" fontId="80" fillId="0" borderId="27" xfId="1" applyNumberFormat="1" applyFont="1" applyFill="1" applyBorder="1" applyAlignment="1">
      <alignment horizontal="center" vertical="center"/>
    </xf>
    <xf numFmtId="182" fontId="80" fillId="0" borderId="7" xfId="1" applyNumberFormat="1" applyFont="1" applyFill="1" applyBorder="1" applyAlignment="1">
      <alignment horizontal="center" vertical="center"/>
    </xf>
    <xf numFmtId="167" fontId="80" fillId="0" borderId="25" xfId="5" applyNumberFormat="1" applyFont="1" applyFill="1" applyBorder="1" applyAlignment="1">
      <alignment horizontal="center" vertical="top"/>
    </xf>
    <xf numFmtId="3" fontId="94" fillId="0" borderId="4" xfId="0" applyNumberFormat="1" applyFont="1" applyBorder="1" applyAlignment="1">
      <alignment vertical="center"/>
    </xf>
    <xf numFmtId="181" fontId="80" fillId="37" borderId="4" xfId="5" applyNumberFormat="1" applyFont="1" applyFill="1" applyBorder="1" applyAlignment="1">
      <alignment horizontal="center" vertical="center"/>
    </xf>
    <xf numFmtId="181" fontId="80" fillId="37" borderId="6" xfId="5" applyNumberFormat="1" applyFont="1" applyFill="1" applyBorder="1" applyAlignment="1">
      <alignment horizontal="center" vertical="center"/>
    </xf>
    <xf numFmtId="167" fontId="80" fillId="50" borderId="6" xfId="5" applyFont="1" applyFill="1" applyBorder="1" applyAlignment="1">
      <alignment horizontal="center" vertical="center"/>
    </xf>
    <xf numFmtId="181" fontId="80" fillId="38" borderId="4" xfId="5" applyNumberFormat="1" applyFont="1" applyFill="1" applyBorder="1" applyAlignment="1"/>
    <xf numFmtId="6" fontId="5" fillId="0" borderId="5" xfId="0" applyNumberFormat="1" applyFont="1" applyBorder="1" applyAlignment="1">
      <alignment vertical="center"/>
    </xf>
    <xf numFmtId="181" fontId="80" fillId="51" borderId="5" xfId="5" applyNumberFormat="1" applyFont="1" applyFill="1" applyBorder="1" applyAlignment="1">
      <alignment horizontal="right" vertical="center"/>
    </xf>
    <xf numFmtId="181" fontId="80" fillId="38" borderId="4" xfId="5" applyNumberFormat="1" applyFont="1" applyFill="1" applyBorder="1" applyAlignment="1">
      <alignment vertical="center"/>
    </xf>
    <xf numFmtId="181" fontId="80" fillId="38" borderId="5" xfId="5" applyNumberFormat="1" applyFont="1" applyFill="1" applyBorder="1" applyAlignment="1">
      <alignment vertical="center"/>
    </xf>
    <xf numFmtId="181" fontId="80" fillId="38" borderId="3" xfId="5" applyNumberFormat="1" applyFont="1" applyFill="1" applyBorder="1" applyAlignment="1">
      <alignment horizontal="center"/>
    </xf>
    <xf numFmtId="181" fontId="80" fillId="38" borderId="4" xfId="5" applyNumberFormat="1" applyFont="1" applyFill="1" applyBorder="1" applyAlignment="1">
      <alignment horizontal="center" vertical="top"/>
    </xf>
    <xf numFmtId="181" fontId="80" fillId="38" borderId="5" xfId="5" applyNumberFormat="1" applyFont="1" applyFill="1" applyBorder="1" applyAlignment="1">
      <alignment horizontal="center" vertical="top"/>
    </xf>
    <xf numFmtId="181" fontId="80" fillId="38" borderId="3" xfId="5" applyNumberFormat="1" applyFont="1" applyFill="1" applyBorder="1" applyAlignment="1">
      <alignment horizontal="center" vertical="top"/>
    </xf>
    <xf numFmtId="3" fontId="5" fillId="0" borderId="4" xfId="0" applyNumberFormat="1" applyFont="1" applyBorder="1" applyAlignment="1">
      <alignment horizontal="right" vertical="center"/>
    </xf>
    <xf numFmtId="181" fontId="80" fillId="0" borderId="4" xfId="5" applyNumberFormat="1" applyFont="1" applyFill="1" applyBorder="1" applyAlignment="1">
      <alignment horizontal="right" vertical="center"/>
    </xf>
    <xf numFmtId="3" fontId="5" fillId="0" borderId="3" xfId="0" applyNumberFormat="1" applyFont="1" applyBorder="1" applyAlignment="1">
      <alignment horizontal="right" vertical="center"/>
    </xf>
    <xf numFmtId="181" fontId="80" fillId="38" borderId="3" xfId="5" applyNumberFormat="1" applyFont="1" applyFill="1" applyBorder="1" applyAlignment="1">
      <alignment horizontal="right" vertical="center"/>
    </xf>
    <xf numFmtId="181" fontId="80" fillId="0" borderId="3" xfId="5" applyNumberFormat="1" applyFont="1" applyFill="1" applyBorder="1" applyAlignment="1">
      <alignment horizontal="right" vertical="center"/>
    </xf>
    <xf numFmtId="181" fontId="80" fillId="38" borderId="4" xfId="5" applyNumberFormat="1" applyFont="1" applyFill="1" applyBorder="1" applyAlignment="1">
      <alignment horizontal="right" vertical="center"/>
    </xf>
    <xf numFmtId="10" fontId="5" fillId="0" borderId="0" xfId="1" applyNumberFormat="1" applyFont="1" applyBorder="1" applyAlignment="1">
      <alignment vertical="center"/>
    </xf>
    <xf numFmtId="181" fontId="80" fillId="38" borderId="6" xfId="5" applyNumberFormat="1" applyFont="1" applyFill="1" applyBorder="1" applyAlignment="1">
      <alignment horizontal="center" vertical="top"/>
    </xf>
    <xf numFmtId="0" fontId="5" fillId="0" borderId="5" xfId="0" applyFont="1" applyFill="1" applyBorder="1" applyAlignment="1"/>
    <xf numFmtId="3" fontId="5" fillId="0" borderId="0" xfId="0" applyNumberFormat="1" applyFont="1" applyBorder="1"/>
    <xf numFmtId="3" fontId="5" fillId="0" borderId="23" xfId="0" applyNumberFormat="1" applyFont="1" applyBorder="1"/>
    <xf numFmtId="181" fontId="80" fillId="0" borderId="7" xfId="5" applyNumberFormat="1" applyFont="1" applyFill="1" applyBorder="1" applyAlignment="1">
      <alignment horizontal="center" vertical="top"/>
    </xf>
    <xf numFmtId="0" fontId="5" fillId="0" borderId="24" xfId="0" applyFont="1" applyBorder="1"/>
    <xf numFmtId="181" fontId="80" fillId="0" borderId="1" xfId="5" applyNumberFormat="1" applyFont="1" applyFill="1" applyBorder="1" applyAlignment="1">
      <alignment horizontal="center" vertical="top"/>
    </xf>
    <xf numFmtId="181" fontId="80" fillId="0" borderId="25" xfId="5" applyNumberFormat="1" applyFont="1" applyFill="1" applyBorder="1" applyAlignment="1">
      <alignment horizontal="center" vertical="top"/>
    </xf>
    <xf numFmtId="1" fontId="80" fillId="0" borderId="23" xfId="334" applyNumberFormat="1" applyFont="1" applyFill="1" applyBorder="1" applyAlignment="1">
      <alignment horizontal="right" vertical="top" wrapText="1"/>
    </xf>
    <xf numFmtId="1" fontId="80" fillId="0" borderId="5" xfId="334" applyNumberFormat="1" applyFont="1" applyFill="1" applyBorder="1" applyAlignment="1">
      <alignment horizontal="right" vertical="top" wrapText="1"/>
    </xf>
    <xf numFmtId="1" fontId="80" fillId="0" borderId="0" xfId="334" applyNumberFormat="1" applyFont="1" applyFill="1" applyBorder="1" applyAlignment="1">
      <alignment horizontal="right" vertical="top" wrapText="1"/>
    </xf>
    <xf numFmtId="1" fontId="80" fillId="0" borderId="26" xfId="334" applyNumberFormat="1" applyFont="1" applyFill="1" applyBorder="1" applyAlignment="1">
      <alignment horizontal="right" vertical="top"/>
    </xf>
    <xf numFmtId="1" fontId="80" fillId="0" borderId="4" xfId="334" applyNumberFormat="1" applyFont="1" applyFill="1" applyBorder="1" applyAlignment="1">
      <alignment horizontal="right" vertical="top"/>
    </xf>
    <xf numFmtId="1" fontId="80" fillId="0" borderId="22" xfId="334" applyNumberFormat="1" applyFont="1" applyFill="1" applyBorder="1" applyAlignment="1">
      <alignment horizontal="right" vertical="top"/>
    </xf>
    <xf numFmtId="181" fontId="5" fillId="38" borderId="5" xfId="0" applyNumberFormat="1" applyFont="1" applyFill="1" applyBorder="1"/>
    <xf numFmtId="0" fontId="5" fillId="38" borderId="5" xfId="0" applyFont="1" applyFill="1" applyBorder="1" applyAlignment="1">
      <alignment vertical="center"/>
    </xf>
    <xf numFmtId="181" fontId="80" fillId="52" borderId="5" xfId="5" applyNumberFormat="1" applyFont="1" applyFill="1" applyBorder="1" applyAlignment="1">
      <alignment horizontal="center" vertical="center"/>
    </xf>
    <xf numFmtId="181" fontId="80" fillId="52" borderId="4" xfId="5" applyNumberFormat="1" applyFont="1" applyFill="1" applyBorder="1" applyAlignment="1">
      <alignment horizontal="center" vertical="center"/>
    </xf>
    <xf numFmtId="175" fontId="80" fillId="0" borderId="4" xfId="1" applyNumberFormat="1" applyFont="1" applyFill="1" applyBorder="1" applyAlignment="1">
      <alignment vertical="center"/>
    </xf>
    <xf numFmtId="175" fontId="5" fillId="0" borderId="5" xfId="0" applyNumberFormat="1" applyFont="1" applyFill="1" applyBorder="1"/>
    <xf numFmtId="175" fontId="80" fillId="0" borderId="5" xfId="5" applyNumberFormat="1" applyFont="1" applyFill="1" applyBorder="1" applyAlignment="1">
      <alignment horizontal="center" vertical="center"/>
    </xf>
    <xf numFmtId="175" fontId="80" fillId="0" borderId="5" xfId="5" applyNumberFormat="1" applyFont="1" applyFill="1" applyBorder="1" applyAlignment="1">
      <alignment horizontal="center" vertical="top"/>
    </xf>
    <xf numFmtId="175" fontId="5" fillId="0" borderId="4" xfId="0" applyNumberFormat="1" applyFont="1" applyFill="1" applyBorder="1" applyAlignment="1">
      <alignment vertical="center"/>
    </xf>
    <xf numFmtId="175" fontId="80" fillId="0" borderId="4" xfId="5" applyNumberFormat="1" applyFont="1" applyFill="1" applyBorder="1" applyAlignment="1">
      <alignment vertical="center"/>
    </xf>
    <xf numFmtId="175" fontId="80" fillId="0" borderId="5" xfId="5" applyNumberFormat="1" applyFont="1" applyFill="1" applyBorder="1" applyAlignment="1">
      <alignment vertical="center"/>
    </xf>
    <xf numFmtId="175" fontId="5" fillId="0" borderId="5" xfId="0" applyNumberFormat="1" applyFont="1" applyFill="1" applyBorder="1" applyAlignment="1">
      <alignment horizontal="right" vertical="center"/>
    </xf>
    <xf numFmtId="167" fontId="80" fillId="38" borderId="5" xfId="5" applyFont="1" applyFill="1" applyBorder="1" applyAlignment="1">
      <alignment horizontal="center" vertical="center"/>
    </xf>
    <xf numFmtId="175" fontId="80" fillId="0" borderId="6" xfId="5" applyNumberFormat="1" applyFont="1" applyFill="1" applyBorder="1" applyAlignment="1">
      <alignment horizontal="center" vertical="center"/>
    </xf>
    <xf numFmtId="175" fontId="80" fillId="0" borderId="6" xfId="5" applyNumberFormat="1" applyFont="1" applyFill="1" applyBorder="1" applyAlignment="1">
      <alignment vertical="center"/>
    </xf>
    <xf numFmtId="167" fontId="80" fillId="38" borderId="6" xfId="5" applyFont="1" applyFill="1" applyBorder="1" applyAlignment="1">
      <alignment horizontal="center" vertical="center"/>
    </xf>
    <xf numFmtId="3" fontId="80" fillId="0" borderId="4" xfId="5" applyNumberFormat="1" applyFont="1" applyFill="1" applyBorder="1" applyAlignment="1">
      <alignment vertical="center"/>
    </xf>
    <xf numFmtId="3" fontId="80" fillId="0" borderId="5" xfId="5" applyNumberFormat="1" applyFont="1" applyFill="1" applyBorder="1" applyAlignment="1">
      <alignment vertical="center"/>
    </xf>
    <xf numFmtId="181" fontId="80" fillId="52" borderId="6" xfId="5" applyNumberFormat="1" applyFont="1" applyFill="1" applyBorder="1" applyAlignment="1">
      <alignment horizontal="center" vertical="center"/>
    </xf>
    <xf numFmtId="0" fontId="80" fillId="0" borderId="27" xfId="334" applyFont="1" applyFill="1" applyBorder="1" applyAlignment="1">
      <alignment vertical="top" wrapText="1"/>
    </xf>
    <xf numFmtId="0" fontId="79" fillId="0" borderId="6" xfId="334" applyFont="1" applyFill="1" applyBorder="1" applyAlignment="1">
      <alignment vertical="top"/>
    </xf>
    <xf numFmtId="181" fontId="80" fillId="37" borderId="26" xfId="5" applyNumberFormat="1" applyFont="1" applyFill="1" applyBorder="1" applyAlignment="1">
      <alignment horizontal="center" vertical="center"/>
    </xf>
    <xf numFmtId="181" fontId="80" fillId="37" borderId="24" xfId="5" applyNumberFormat="1" applyFont="1" applyFill="1" applyBorder="1" applyAlignment="1">
      <alignment horizontal="center" vertical="center"/>
    </xf>
    <xf numFmtId="181" fontId="80" fillId="38" borderId="26" xfId="5" applyNumberFormat="1" applyFont="1" applyFill="1" applyBorder="1" applyAlignment="1">
      <alignment horizontal="center" vertical="center"/>
    </xf>
    <xf numFmtId="181" fontId="80" fillId="38" borderId="24" xfId="5" applyNumberFormat="1" applyFont="1" applyFill="1" applyBorder="1" applyAlignment="1">
      <alignment horizontal="center" vertical="center"/>
    </xf>
    <xf numFmtId="3" fontId="5" fillId="0" borderId="6" xfId="0" applyNumberFormat="1" applyFont="1" applyFill="1" applyBorder="1" applyAlignment="1">
      <alignment vertical="center"/>
    </xf>
    <xf numFmtId="3" fontId="5" fillId="0" borderId="4"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182" fontId="97" fillId="0" borderId="5" xfId="1" applyNumberFormat="1" applyFont="1" applyFill="1" applyBorder="1" applyAlignment="1">
      <alignment vertical="center"/>
    </xf>
    <xf numFmtId="182" fontId="98" fillId="0" borderId="5" xfId="1" applyNumberFormat="1" applyFont="1" applyFill="1" applyBorder="1" applyAlignment="1">
      <alignment vertical="center"/>
    </xf>
    <xf numFmtId="167" fontId="80" fillId="38" borderId="5" xfId="5" applyFont="1" applyFill="1" applyBorder="1" applyAlignment="1">
      <alignment vertical="center"/>
    </xf>
    <xf numFmtId="0" fontId="75" fillId="41" borderId="26" xfId="0" applyFont="1" applyFill="1" applyBorder="1" applyAlignment="1">
      <alignment horizontal="center" vertical="center" wrapText="1"/>
    </xf>
    <xf numFmtId="0" fontId="75" fillId="41" borderId="4" xfId="0" applyFont="1" applyFill="1" applyBorder="1" applyAlignment="1">
      <alignment horizontal="center" vertical="center" wrapText="1"/>
    </xf>
    <xf numFmtId="168" fontId="73" fillId="41" borderId="5" xfId="0" applyNumberFormat="1" applyFont="1" applyFill="1" applyBorder="1" applyAlignment="1">
      <alignment vertical="top"/>
    </xf>
    <xf numFmtId="168" fontId="73" fillId="41" borderId="6" xfId="0" applyNumberFormat="1" applyFont="1" applyFill="1" applyBorder="1" applyAlignment="1">
      <alignment vertical="top"/>
    </xf>
    <xf numFmtId="179" fontId="80" fillId="0" borderId="27" xfId="334" applyNumberFormat="1" applyFont="1" applyFill="1" applyBorder="1" applyAlignment="1">
      <alignment horizontal="center" vertical="center"/>
    </xf>
    <xf numFmtId="181" fontId="80" fillId="38" borderId="5" xfId="5" applyNumberFormat="1" applyFont="1" applyFill="1" applyBorder="1" applyAlignment="1">
      <alignment horizontal="right" vertical="center"/>
    </xf>
    <xf numFmtId="0" fontId="79" fillId="0" borderId="27" xfId="334" applyFont="1" applyBorder="1" applyAlignment="1">
      <alignment horizontal="left" vertical="center" wrapText="1"/>
    </xf>
    <xf numFmtId="167" fontId="80" fillId="0" borderId="5" xfId="5" applyNumberFormat="1" applyFont="1" applyFill="1" applyBorder="1" applyAlignment="1">
      <alignment horizontal="left" vertical="center"/>
    </xf>
    <xf numFmtId="0" fontId="80" fillId="0" borderId="26" xfId="334" applyFont="1" applyBorder="1" applyAlignment="1">
      <alignment horizontal="left" vertical="center" wrapText="1"/>
    </xf>
    <xf numFmtId="0" fontId="80" fillId="0" borderId="0" xfId="334" applyFont="1" applyFill="1" applyBorder="1" applyAlignment="1">
      <alignment horizontal="left" vertical="center" wrapText="1"/>
    </xf>
    <xf numFmtId="167" fontId="80" fillId="0" borderId="0" xfId="5" applyNumberFormat="1" applyFont="1" applyFill="1" applyBorder="1" applyAlignment="1">
      <alignment horizontal="left" vertical="center"/>
    </xf>
    <xf numFmtId="182" fontId="80" fillId="0" borderId="5" xfId="1" applyNumberFormat="1" applyFont="1" applyFill="1" applyBorder="1" applyAlignment="1">
      <alignment horizontal="left" vertical="center"/>
    </xf>
    <xf numFmtId="181" fontId="80" fillId="38" borderId="5" xfId="5" applyNumberFormat="1" applyFont="1" applyFill="1" applyBorder="1" applyAlignment="1">
      <alignment horizontal="left" vertical="center"/>
    </xf>
    <xf numFmtId="181" fontId="80" fillId="0" borderId="5" xfId="5" applyNumberFormat="1" applyFont="1" applyFill="1" applyBorder="1" applyAlignment="1">
      <alignment horizontal="left" vertical="center"/>
    </xf>
    <xf numFmtId="3" fontId="5" fillId="0" borderId="0" xfId="0" applyNumberFormat="1" applyFont="1" applyAlignment="1">
      <alignment horizontal="left" vertical="center"/>
    </xf>
    <xf numFmtId="0" fontId="5" fillId="0" borderId="0" xfId="0" applyFont="1" applyAlignment="1">
      <alignment horizontal="left" vertical="center"/>
    </xf>
    <xf numFmtId="181" fontId="80" fillId="38" borderId="5" xfId="5" applyNumberFormat="1" applyFont="1" applyFill="1" applyBorder="1" applyAlignment="1">
      <alignment horizontal="center"/>
    </xf>
    <xf numFmtId="181" fontId="80" fillId="38" borderId="6" xfId="5" applyNumberFormat="1" applyFont="1" applyFill="1" applyBorder="1" applyAlignment="1">
      <alignment horizontal="center"/>
    </xf>
    <xf numFmtId="181" fontId="80" fillId="38" borderId="4" xfId="5" applyNumberFormat="1" applyFont="1" applyFill="1" applyBorder="1" applyAlignment="1">
      <alignment horizontal="center"/>
    </xf>
    <xf numFmtId="3" fontId="5" fillId="0" borderId="23" xfId="0" applyNumberFormat="1" applyFont="1" applyBorder="1" applyAlignment="1"/>
    <xf numFmtId="181" fontId="80" fillId="0" borderId="1" xfId="5" applyNumberFormat="1" applyFont="1" applyFill="1" applyBorder="1" applyAlignment="1"/>
    <xf numFmtId="181" fontId="80" fillId="38" borderId="24" xfId="5" applyNumberFormat="1" applyFont="1" applyFill="1" applyBorder="1" applyAlignment="1"/>
    <xf numFmtId="181" fontId="80" fillId="38" borderId="5" xfId="5" applyNumberFormat="1" applyFont="1" applyFill="1" applyBorder="1" applyAlignment="1"/>
    <xf numFmtId="181" fontId="80" fillId="38" borderId="6" xfId="5" applyNumberFormat="1" applyFont="1" applyFill="1" applyBorder="1" applyAlignment="1">
      <alignment vertical="center"/>
    </xf>
    <xf numFmtId="0" fontId="5" fillId="51" borderId="3" xfId="0" applyFont="1" applyFill="1" applyBorder="1" applyAlignment="1">
      <alignment vertical="center"/>
    </xf>
    <xf numFmtId="181" fontId="80" fillId="51" borderId="3" xfId="5" applyNumberFormat="1" applyFont="1" applyFill="1" applyBorder="1" applyAlignment="1">
      <alignment vertical="center"/>
    </xf>
    <xf numFmtId="181" fontId="80" fillId="38" borderId="6" xfId="5" applyNumberFormat="1" applyFont="1" applyFill="1" applyBorder="1" applyAlignment="1"/>
    <xf numFmtId="181" fontId="80" fillId="38" borderId="6" xfId="5" applyNumberFormat="1" applyFont="1" applyFill="1" applyBorder="1" applyAlignment="1">
      <alignment horizontal="right" vertical="center"/>
    </xf>
    <xf numFmtId="3" fontId="5" fillId="0" borderId="26" xfId="0" applyNumberFormat="1" applyFont="1" applyBorder="1" applyAlignment="1">
      <alignment vertical="center"/>
    </xf>
    <xf numFmtId="3" fontId="5" fillId="0" borderId="23" xfId="0" applyNumberFormat="1" applyFont="1" applyBorder="1" applyAlignment="1">
      <alignment vertical="center"/>
    </xf>
    <xf numFmtId="0" fontId="5" fillId="0" borderId="23" xfId="0" applyFont="1" applyBorder="1" applyAlignment="1">
      <alignment vertical="center"/>
    </xf>
    <xf numFmtId="181" fontId="79" fillId="43" borderId="4" xfId="334" applyNumberFormat="1" applyFont="1" applyFill="1" applyBorder="1" applyAlignment="1">
      <alignment horizontal="center" vertical="top" wrapText="1"/>
    </xf>
    <xf numFmtId="181" fontId="98" fillId="38" borderId="5" xfId="5" applyNumberFormat="1" applyFont="1" applyFill="1" applyBorder="1" applyAlignment="1">
      <alignment horizontal="center" vertical="center"/>
    </xf>
    <xf numFmtId="167" fontId="80" fillId="38" borderId="3" xfId="5" applyNumberFormat="1" applyFont="1" applyFill="1" applyBorder="1" applyAlignment="1">
      <alignment horizontal="center" vertical="center"/>
    </xf>
    <xf numFmtId="181" fontId="5" fillId="38" borderId="6" xfId="0" applyNumberFormat="1" applyFont="1" applyFill="1" applyBorder="1"/>
    <xf numFmtId="3" fontId="80" fillId="0" borderId="26" xfId="5" applyNumberFormat="1" applyFont="1" applyFill="1" applyBorder="1" applyAlignment="1">
      <alignment vertical="center"/>
    </xf>
    <xf numFmtId="3" fontId="80" fillId="0" borderId="23" xfId="5" applyNumberFormat="1" applyFont="1" applyFill="1" applyBorder="1" applyAlignment="1">
      <alignment vertical="center"/>
    </xf>
    <xf numFmtId="167" fontId="80" fillId="0" borderId="23" xfId="5" applyFont="1" applyFill="1" applyBorder="1" applyAlignment="1">
      <alignment vertical="center"/>
    </xf>
    <xf numFmtId="167" fontId="80" fillId="38" borderId="6" xfId="5" applyFont="1" applyFill="1" applyBorder="1" applyAlignment="1">
      <alignment vertical="center"/>
    </xf>
    <xf numFmtId="3" fontId="5" fillId="0" borderId="26" xfId="0" applyNumberFormat="1" applyFont="1" applyFill="1" applyBorder="1" applyAlignment="1">
      <alignment horizontal="right" vertical="center"/>
    </xf>
    <xf numFmtId="3" fontId="5" fillId="0" borderId="22" xfId="0" applyNumberFormat="1" applyFont="1" applyFill="1" applyBorder="1" applyAlignment="1">
      <alignment horizontal="right" vertical="center"/>
    </xf>
    <xf numFmtId="0" fontId="80" fillId="0" borderId="3" xfId="5" applyNumberFormat="1" applyFont="1" applyFill="1" applyBorder="1" applyAlignment="1">
      <alignment horizontal="center" vertical="center"/>
    </xf>
    <xf numFmtId="181" fontId="80" fillId="38" borderId="23" xfId="5" applyNumberFormat="1" applyFont="1" applyFill="1" applyBorder="1" applyAlignment="1">
      <alignment horizontal="center" vertical="center"/>
    </xf>
    <xf numFmtId="181" fontId="80" fillId="38" borderId="28" xfId="5" applyNumberFormat="1" applyFont="1" applyFill="1" applyBorder="1" applyAlignment="1">
      <alignment horizontal="center" vertical="center"/>
    </xf>
    <xf numFmtId="0" fontId="5" fillId="0" borderId="23" xfId="0" applyFont="1" applyFill="1" applyBorder="1" applyAlignment="1">
      <alignment vertical="center"/>
    </xf>
    <xf numFmtId="181" fontId="80" fillId="38" borderId="0" xfId="5" applyNumberFormat="1" applyFont="1" applyFill="1" applyBorder="1" applyAlignment="1">
      <alignment vertical="center"/>
    </xf>
    <xf numFmtId="181" fontId="80" fillId="0" borderId="0" xfId="5" applyNumberFormat="1" applyFont="1" applyFill="1" applyBorder="1" applyAlignment="1">
      <alignment vertical="center"/>
    </xf>
    <xf numFmtId="181" fontId="80" fillId="38" borderId="26" xfId="5" applyNumberFormat="1" applyFont="1" applyFill="1" applyBorder="1" applyAlignment="1">
      <alignment vertical="center"/>
    </xf>
    <xf numFmtId="181" fontId="80" fillId="0" borderId="22" xfId="5" applyNumberFormat="1" applyFont="1" applyFill="1" applyBorder="1" applyAlignment="1">
      <alignment vertical="center"/>
    </xf>
    <xf numFmtId="181" fontId="80" fillId="0" borderId="27" xfId="5" applyNumberFormat="1" applyFont="1" applyFill="1" applyBorder="1" applyAlignment="1">
      <alignment vertical="center"/>
    </xf>
    <xf numFmtId="181" fontId="80" fillId="38" borderId="23" xfId="5" applyNumberFormat="1" applyFont="1" applyFill="1" applyBorder="1" applyAlignment="1">
      <alignment vertical="center"/>
    </xf>
    <xf numFmtId="181" fontId="80" fillId="38" borderId="24" xfId="5" applyNumberFormat="1" applyFont="1" applyFill="1" applyBorder="1" applyAlignment="1">
      <alignment vertical="center"/>
    </xf>
    <xf numFmtId="181" fontId="80" fillId="0" borderId="1" xfId="5" applyNumberFormat="1" applyFont="1" applyFill="1" applyBorder="1" applyAlignment="1">
      <alignment vertical="center"/>
    </xf>
    <xf numFmtId="181" fontId="80" fillId="0" borderId="25" xfId="5" applyNumberFormat="1" applyFont="1" applyFill="1" applyBorder="1" applyAlignment="1">
      <alignment vertical="center"/>
    </xf>
    <xf numFmtId="181" fontId="80" fillId="38" borderId="22" xfId="5" applyNumberFormat="1" applyFont="1" applyFill="1" applyBorder="1" applyAlignment="1">
      <alignment vertical="center"/>
    </xf>
    <xf numFmtId="181" fontId="80" fillId="38" borderId="1" xfId="5" applyNumberFormat="1" applyFont="1" applyFill="1" applyBorder="1" applyAlignment="1">
      <alignment vertical="center"/>
    </xf>
    <xf numFmtId="181" fontId="80" fillId="38" borderId="7" xfId="5" applyNumberFormat="1" applyFont="1" applyFill="1" applyBorder="1" applyAlignment="1">
      <alignment horizontal="center" vertical="center"/>
    </xf>
    <xf numFmtId="3" fontId="5" fillId="0" borderId="6" xfId="0" applyNumberFormat="1" applyFont="1" applyBorder="1" applyAlignment="1">
      <alignment horizontal="right"/>
    </xf>
    <xf numFmtId="181" fontId="80" fillId="38" borderId="0" xfId="5" applyNumberFormat="1" applyFont="1" applyFill="1" applyBorder="1" applyAlignment="1">
      <alignment horizontal="center" vertical="top"/>
    </xf>
    <xf numFmtId="181" fontId="80" fillId="38" borderId="1" xfId="5" applyNumberFormat="1" applyFont="1" applyFill="1" applyBorder="1" applyAlignment="1">
      <alignment horizontal="center" vertical="top"/>
    </xf>
    <xf numFmtId="167" fontId="80" fillId="38" borderId="6" xfId="5" applyNumberFormat="1" applyFont="1" applyFill="1" applyBorder="1" applyAlignment="1">
      <alignment horizontal="center" vertical="top"/>
    </xf>
    <xf numFmtId="0" fontId="5" fillId="38" borderId="6" xfId="0" applyFont="1" applyFill="1" applyBorder="1" applyAlignment="1">
      <alignment vertical="center"/>
    </xf>
    <xf numFmtId="0" fontId="5" fillId="38" borderId="5" xfId="0" applyFont="1" applyFill="1" applyBorder="1"/>
    <xf numFmtId="0" fontId="5" fillId="38" borderId="6" xfId="0" applyFont="1" applyFill="1" applyBorder="1"/>
    <xf numFmtId="167" fontId="80" fillId="52" borderId="5" xfId="5" applyFont="1" applyFill="1" applyBorder="1" applyAlignment="1">
      <alignment horizontal="center" vertical="center"/>
    </xf>
    <xf numFmtId="167" fontId="80" fillId="52" borderId="5" xfId="5" applyFont="1" applyFill="1" applyBorder="1" applyAlignment="1">
      <alignment horizontal="center" vertical="top"/>
    </xf>
    <xf numFmtId="0" fontId="5" fillId="52" borderId="5" xfId="0" applyFont="1" applyFill="1" applyBorder="1"/>
    <xf numFmtId="0" fontId="5" fillId="52" borderId="4" xfId="0" applyFont="1" applyFill="1" applyBorder="1" applyAlignment="1">
      <alignment vertical="center"/>
    </xf>
    <xf numFmtId="0" fontId="5" fillId="52" borderId="5" xfId="0" applyFont="1" applyFill="1" applyBorder="1" applyAlignment="1">
      <alignment vertical="center"/>
    </xf>
    <xf numFmtId="167" fontId="80" fillId="38" borderId="6" xfId="5" applyFont="1" applyFill="1" applyBorder="1" applyAlignment="1">
      <alignment horizontal="center" vertical="top"/>
    </xf>
    <xf numFmtId="167" fontId="80" fillId="38" borderId="25" xfId="5" applyFont="1" applyFill="1" applyBorder="1" applyAlignment="1">
      <alignment vertical="center"/>
    </xf>
    <xf numFmtId="0" fontId="5" fillId="38" borderId="1" xfId="0" applyFont="1" applyFill="1" applyBorder="1"/>
    <xf numFmtId="181" fontId="80" fillId="51" borderId="0" xfId="5" applyNumberFormat="1" applyFont="1" applyFill="1" applyBorder="1" applyAlignment="1">
      <alignment horizontal="center" vertical="top"/>
    </xf>
    <xf numFmtId="181" fontId="80" fillId="51" borderId="5" xfId="5" applyNumberFormat="1" applyFont="1" applyFill="1" applyBorder="1" applyAlignment="1">
      <alignment horizontal="center" vertical="top"/>
    </xf>
    <xf numFmtId="181" fontId="5" fillId="51" borderId="5" xfId="0" applyNumberFormat="1" applyFont="1" applyFill="1" applyBorder="1"/>
    <xf numFmtId="44" fontId="5" fillId="51" borderId="5" xfId="0" applyNumberFormat="1" applyFont="1" applyFill="1" applyBorder="1" applyAlignment="1">
      <alignment vertical="center"/>
    </xf>
    <xf numFmtId="0" fontId="79" fillId="0" borderId="4" xfId="334" applyFont="1" applyBorder="1" applyAlignment="1">
      <alignment horizontal="left" vertical="top" wrapText="1"/>
    </xf>
    <xf numFmtId="173" fontId="80" fillId="0" borderId="6" xfId="5" applyNumberFormat="1" applyFont="1" applyFill="1" applyBorder="1" applyAlignment="1">
      <alignment horizontal="right" vertical="top"/>
    </xf>
    <xf numFmtId="0" fontId="80" fillId="0" borderId="28" xfId="334" applyFont="1" applyBorder="1" applyAlignment="1">
      <alignment horizontal="center" vertical="center" wrapText="1"/>
    </xf>
    <xf numFmtId="0" fontId="80" fillId="0" borderId="24" xfId="334" applyFont="1" applyFill="1" applyBorder="1" applyAlignment="1">
      <alignment horizontal="center" vertical="center" wrapText="1"/>
    </xf>
    <xf numFmtId="167" fontId="80" fillId="0" borderId="6" xfId="5" applyNumberFormat="1" applyFont="1" applyFill="1" applyBorder="1" applyAlignment="1">
      <alignment vertical="top"/>
    </xf>
    <xf numFmtId="0" fontId="80" fillId="0" borderId="26" xfId="334" applyFont="1" applyBorder="1" applyAlignment="1">
      <alignment vertical="center" wrapText="1"/>
    </xf>
    <xf numFmtId="0" fontId="80" fillId="0" borderId="24" xfId="334" applyFont="1" applyFill="1" applyBorder="1" applyAlignment="1">
      <alignment vertical="center" wrapText="1"/>
    </xf>
    <xf numFmtId="0" fontId="79" fillId="0" borderId="26" xfId="334" applyFont="1" applyBorder="1" applyAlignment="1">
      <alignment vertical="top"/>
    </xf>
    <xf numFmtId="167" fontId="80" fillId="0" borderId="2" xfId="5" applyFont="1" applyFill="1" applyBorder="1" applyAlignment="1">
      <alignment horizontal="center" vertical="top"/>
    </xf>
    <xf numFmtId="167" fontId="80" fillId="0" borderId="2" xfId="5" applyFont="1" applyFill="1" applyBorder="1" applyAlignment="1">
      <alignment horizontal="center" vertical="center"/>
    </xf>
    <xf numFmtId="167" fontId="80" fillId="0" borderId="2" xfId="5" applyNumberFormat="1" applyFont="1" applyFill="1" applyBorder="1" applyAlignment="1">
      <alignment horizontal="center" vertical="center"/>
    </xf>
    <xf numFmtId="167" fontId="80" fillId="0" borderId="2" xfId="5" applyNumberFormat="1" applyFont="1" applyFill="1" applyBorder="1" applyAlignment="1">
      <alignment horizontal="center" vertical="top"/>
    </xf>
    <xf numFmtId="167" fontId="80" fillId="0" borderId="1" xfId="5" applyFont="1" applyFill="1" applyBorder="1" applyAlignment="1">
      <alignment horizontal="center" vertical="center"/>
    </xf>
    <xf numFmtId="167" fontId="80" fillId="0" borderId="1" xfId="5" applyNumberFormat="1" applyFont="1" applyFill="1" applyBorder="1" applyAlignment="1">
      <alignment horizontal="center" vertical="center"/>
    </xf>
    <xf numFmtId="167" fontId="80" fillId="0" borderId="7" xfId="5" applyNumberFormat="1" applyFont="1" applyFill="1" applyBorder="1" applyAlignment="1">
      <alignment horizontal="center" vertical="top"/>
    </xf>
    <xf numFmtId="167" fontId="80" fillId="0" borderId="4" xfId="5" applyNumberFormat="1" applyFont="1" applyFill="1" applyBorder="1" applyAlignment="1">
      <alignment horizontal="right" vertical="center"/>
    </xf>
    <xf numFmtId="10" fontId="80" fillId="53" borderId="27" xfId="334" applyNumberFormat="1" applyFont="1" applyFill="1" applyBorder="1" applyAlignment="1">
      <alignment horizontal="right" vertical="center" wrapText="1"/>
    </xf>
    <xf numFmtId="167" fontId="80" fillId="0" borderId="7" xfId="5" applyFont="1" applyFill="1" applyBorder="1" applyAlignment="1">
      <alignment vertical="center"/>
    </xf>
    <xf numFmtId="10" fontId="80" fillId="0" borderId="7" xfId="334" applyNumberFormat="1" applyFont="1" applyBorder="1" applyAlignment="1">
      <alignment horizontal="right" vertical="center" wrapText="1"/>
    </xf>
    <xf numFmtId="167" fontId="80" fillId="0" borderId="25" xfId="5" applyFont="1" applyFill="1" applyBorder="1" applyAlignment="1">
      <alignment vertical="center"/>
    </xf>
    <xf numFmtId="10" fontId="80" fillId="53" borderId="6" xfId="5" applyNumberFormat="1" applyFont="1" applyFill="1" applyBorder="1" applyAlignment="1">
      <alignment vertical="center"/>
    </xf>
    <xf numFmtId="3" fontId="5" fillId="0" borderId="26" xfId="0" applyNumberFormat="1" applyFont="1" applyBorder="1"/>
    <xf numFmtId="3" fontId="5" fillId="0" borderId="2" xfId="0" applyNumberFormat="1" applyFont="1" applyBorder="1"/>
    <xf numFmtId="181" fontId="80" fillId="38" borderId="2" xfId="5" applyNumberFormat="1" applyFont="1" applyFill="1" applyBorder="1" applyAlignment="1">
      <alignment horizontal="center" vertical="top"/>
    </xf>
    <xf numFmtId="181" fontId="80" fillId="0" borderId="2" xfId="5" applyNumberFormat="1" applyFont="1" applyFill="1" applyBorder="1" applyAlignment="1">
      <alignment horizontal="center" vertical="top"/>
    </xf>
    <xf numFmtId="181" fontId="80" fillId="0" borderId="27" xfId="5" applyNumberFormat="1" applyFont="1" applyFill="1" applyBorder="1" applyAlignment="1">
      <alignment horizontal="center" vertical="top"/>
    </xf>
    <xf numFmtId="3" fontId="5" fillId="0" borderId="6" xfId="0" applyNumberFormat="1" applyFont="1" applyBorder="1"/>
    <xf numFmtId="3" fontId="5" fillId="0" borderId="24" xfId="0" applyNumberFormat="1" applyFont="1" applyBorder="1"/>
    <xf numFmtId="3" fontId="5" fillId="0" borderId="1" xfId="0" applyNumberFormat="1" applyFont="1" applyBorder="1"/>
    <xf numFmtId="173" fontId="80" fillId="0" borderId="24" xfId="334" applyNumberFormat="1" applyFont="1" applyFill="1" applyBorder="1" applyAlignment="1">
      <alignment horizontal="left" vertical="top"/>
    </xf>
    <xf numFmtId="173" fontId="79" fillId="0" borderId="4" xfId="334" applyNumberFormat="1" applyFont="1" applyFill="1" applyBorder="1" applyAlignment="1">
      <alignment vertical="center" wrapText="1"/>
    </xf>
    <xf numFmtId="3" fontId="5" fillId="0" borderId="6" xfId="0" applyNumberFormat="1" applyFont="1" applyBorder="1" applyAlignment="1">
      <alignment horizontal="right" vertical="center"/>
    </xf>
    <xf numFmtId="181" fontId="80" fillId="52" borderId="1" xfId="5" applyNumberFormat="1" applyFont="1" applyFill="1" applyBorder="1" applyAlignment="1">
      <alignment horizontal="center" vertical="top"/>
    </xf>
    <xf numFmtId="181" fontId="80" fillId="52" borderId="6" xfId="5" applyNumberFormat="1" applyFont="1" applyFill="1" applyBorder="1" applyAlignment="1">
      <alignment horizontal="center" vertical="top"/>
    </xf>
    <xf numFmtId="10" fontId="80" fillId="53" borderId="6" xfId="5" applyNumberFormat="1" applyFont="1" applyFill="1" applyBorder="1" applyAlignment="1">
      <alignment horizontal="right" vertical="center"/>
    </xf>
    <xf numFmtId="0" fontId="80" fillId="0" borderId="2" xfId="334" applyFont="1" applyFill="1" applyBorder="1" applyAlignment="1">
      <alignment horizontal="center" vertical="center" wrapText="1"/>
    </xf>
    <xf numFmtId="4" fontId="80" fillId="0" borderId="26" xfId="5" applyNumberFormat="1" applyFont="1" applyBorder="1" applyAlignment="1">
      <alignment horizontal="center" vertical="center"/>
    </xf>
    <xf numFmtId="4" fontId="80" fillId="0" borderId="2" xfId="5" applyNumberFormat="1" applyFont="1" applyBorder="1" applyAlignment="1">
      <alignment horizontal="center" vertical="center"/>
    </xf>
    <xf numFmtId="4" fontId="80" fillId="0" borderId="24" xfId="5" applyNumberFormat="1" applyFont="1" applyBorder="1" applyAlignment="1">
      <alignment horizontal="center" vertical="center"/>
    </xf>
    <xf numFmtId="4" fontId="80" fillId="0" borderId="1" xfId="5" applyNumberFormat="1" applyFont="1" applyBorder="1" applyAlignment="1">
      <alignment horizontal="center" vertical="center"/>
    </xf>
    <xf numFmtId="167" fontId="80" fillId="50" borderId="6" xfId="5" applyFont="1" applyFill="1" applyBorder="1" applyAlignment="1">
      <alignment vertical="center"/>
    </xf>
    <xf numFmtId="3" fontId="80" fillId="0" borderId="6" xfId="5" applyNumberFormat="1" applyFont="1" applyFill="1" applyBorder="1" applyAlignment="1">
      <alignment vertical="center"/>
    </xf>
    <xf numFmtId="0" fontId="80" fillId="0" borderId="5" xfId="334" applyFont="1" applyBorder="1" applyAlignment="1">
      <alignment horizontal="center" vertical="center" wrapText="1"/>
    </xf>
    <xf numFmtId="0" fontId="80" fillId="0" borderId="6" xfId="334" applyFont="1" applyBorder="1" applyAlignment="1">
      <alignment horizontal="center" vertical="center" wrapText="1"/>
    </xf>
    <xf numFmtId="182" fontId="80" fillId="0" borderId="28" xfId="1" applyNumberFormat="1" applyFont="1" applyFill="1" applyBorder="1" applyAlignment="1">
      <alignment horizontal="center" vertical="center"/>
    </xf>
    <xf numFmtId="3" fontId="5" fillId="0" borderId="26" xfId="0" applyNumberFormat="1" applyFont="1" applyBorder="1" applyAlignment="1">
      <alignment horizontal="right" vertical="center"/>
    </xf>
    <xf numFmtId="181" fontId="80" fillId="38" borderId="26" xfId="5" applyNumberFormat="1" applyFont="1" applyFill="1" applyBorder="1" applyAlignment="1">
      <alignment horizontal="right" vertical="center"/>
    </xf>
    <xf numFmtId="181" fontId="80" fillId="0" borderId="22" xfId="5" applyNumberFormat="1" applyFont="1" applyFill="1" applyBorder="1" applyAlignment="1">
      <alignment horizontal="right" vertical="center"/>
    </xf>
    <xf numFmtId="167" fontId="80" fillId="0" borderId="27" xfId="5" applyFont="1" applyFill="1" applyBorder="1" applyAlignment="1">
      <alignment horizontal="center" vertical="center"/>
    </xf>
    <xf numFmtId="173" fontId="80" fillId="0" borderId="28" xfId="334" applyNumberFormat="1" applyFont="1" applyFill="1" applyBorder="1" applyAlignment="1">
      <alignment horizontal="left" vertical="top"/>
    </xf>
    <xf numFmtId="179" fontId="80" fillId="0" borderId="23" xfId="334" applyNumberFormat="1" applyFont="1" applyBorder="1" applyAlignment="1">
      <alignment horizontal="center" vertical="top"/>
    </xf>
    <xf numFmtId="167" fontId="80" fillId="0" borderId="26" xfId="5" applyNumberFormat="1" applyFont="1" applyFill="1" applyBorder="1" applyAlignment="1">
      <alignment horizontal="center" vertical="center"/>
    </xf>
    <xf numFmtId="167" fontId="80" fillId="0" borderId="24" xfId="5" applyNumberFormat="1" applyFont="1" applyFill="1" applyBorder="1" applyAlignment="1">
      <alignment horizontal="center" vertical="center"/>
    </xf>
    <xf numFmtId="0" fontId="80" fillId="0" borderId="29" xfId="334" applyFont="1" applyBorder="1" applyAlignment="1">
      <alignment horizontal="center" vertical="center" wrapText="1"/>
    </xf>
    <xf numFmtId="167" fontId="80" fillId="0" borderId="22" xfId="5" applyNumberFormat="1" applyFont="1" applyFill="1" applyBorder="1" applyAlignment="1">
      <alignment horizontal="center" vertical="center"/>
    </xf>
    <xf numFmtId="167" fontId="80" fillId="0" borderId="27" xfId="5" applyNumberFormat="1" applyFont="1" applyFill="1" applyBorder="1" applyAlignment="1">
      <alignment horizontal="center" vertical="center"/>
    </xf>
    <xf numFmtId="167" fontId="80" fillId="50" borderId="6" xfId="5" applyFont="1" applyFill="1" applyBorder="1" applyAlignment="1">
      <alignment horizontal="center" vertical="top"/>
    </xf>
    <xf numFmtId="167" fontId="80" fillId="50" borderId="5" xfId="5" applyFont="1" applyFill="1" applyBorder="1" applyAlignment="1">
      <alignment horizontal="center" vertical="top"/>
    </xf>
    <xf numFmtId="167" fontId="80" fillId="0" borderId="4" xfId="5" applyFont="1" applyFill="1" applyBorder="1" applyAlignment="1">
      <alignment horizontal="left" vertical="center"/>
    </xf>
    <xf numFmtId="0" fontId="80" fillId="0" borderId="3" xfId="334" applyFont="1" applyFill="1" applyBorder="1" applyAlignment="1">
      <alignment horizontal="left" vertical="center" wrapText="1"/>
    </xf>
    <xf numFmtId="0" fontId="79" fillId="0" borderId="4" xfId="334" applyFont="1" applyFill="1" applyBorder="1" applyAlignment="1">
      <alignment vertical="top" wrapText="1"/>
    </xf>
    <xf numFmtId="0" fontId="79" fillId="0" borderId="5" xfId="334" applyFont="1" applyFill="1" applyBorder="1" applyAlignment="1">
      <alignment vertical="top" wrapText="1"/>
    </xf>
    <xf numFmtId="173" fontId="79" fillId="0" borderId="26" xfId="334" applyNumberFormat="1" applyFont="1" applyFill="1" applyBorder="1" applyAlignment="1">
      <alignment horizontal="left" vertical="center" wrapText="1"/>
    </xf>
    <xf numFmtId="0" fontId="79" fillId="0" borderId="4" xfId="334" applyFont="1" applyBorder="1" applyAlignment="1">
      <alignment horizontal="left" wrapText="1"/>
    </xf>
    <xf numFmtId="0" fontId="80" fillId="0" borderId="5" xfId="334" applyFont="1" applyBorder="1" applyAlignment="1">
      <alignment horizontal="center" vertical="center" wrapText="1"/>
    </xf>
    <xf numFmtId="0" fontId="81" fillId="0" borderId="0" xfId="0" applyFont="1" applyFill="1" applyBorder="1" applyAlignment="1">
      <alignment horizontal="center" vertical="top"/>
    </xf>
    <xf numFmtId="0" fontId="79" fillId="0" borderId="4" xfId="334" applyFont="1" applyFill="1" applyBorder="1" applyAlignment="1">
      <alignment vertical="top" wrapText="1"/>
    </xf>
    <xf numFmtId="0" fontId="79" fillId="0" borderId="5" xfId="334" applyFont="1" applyFill="1" applyBorder="1" applyAlignment="1">
      <alignment vertical="top" wrapText="1"/>
    </xf>
    <xf numFmtId="0" fontId="79" fillId="0" borderId="6" xfId="334" applyFont="1" applyFill="1" applyBorder="1" applyAlignment="1">
      <alignment vertical="top" wrapText="1"/>
    </xf>
    <xf numFmtId="0" fontId="80" fillId="0" borderId="10" xfId="334" applyFont="1" applyBorder="1" applyAlignment="1">
      <alignment horizontal="center" vertical="center" wrapText="1"/>
    </xf>
    <xf numFmtId="0" fontId="80" fillId="0" borderId="0" xfId="334" applyFont="1" applyBorder="1" applyAlignment="1">
      <alignment vertical="top"/>
    </xf>
    <xf numFmtId="178" fontId="79" fillId="43" borderId="26" xfId="334" applyNumberFormat="1" applyFont="1" applyFill="1" applyBorder="1" applyAlignment="1">
      <alignment horizontal="center" vertical="top" wrapText="1"/>
    </xf>
    <xf numFmtId="0" fontId="79" fillId="44" borderId="2" xfId="336" applyFont="1" applyFill="1" applyBorder="1" applyAlignment="1">
      <alignment horizontal="center" vertical="center" wrapText="1"/>
    </xf>
    <xf numFmtId="167" fontId="80" fillId="0" borderId="7" xfId="5" applyNumberFormat="1" applyFont="1" applyFill="1" applyBorder="1" applyAlignment="1">
      <alignment horizontal="left" vertical="center"/>
    </xf>
    <xf numFmtId="173" fontId="79" fillId="42" borderId="28" xfId="334" applyNumberFormat="1" applyFont="1" applyFill="1" applyBorder="1" applyAlignment="1">
      <alignment horizontal="center" vertical="top" wrapText="1"/>
    </xf>
    <xf numFmtId="179" fontId="80" fillId="0" borderId="2" xfId="334" applyNumberFormat="1" applyFont="1" applyFill="1" applyBorder="1" applyAlignment="1">
      <alignment horizontal="center" vertical="center"/>
    </xf>
    <xf numFmtId="179" fontId="80" fillId="0" borderId="2" xfId="334" applyNumberFormat="1" applyFont="1" applyFill="1" applyBorder="1" applyAlignment="1">
      <alignment horizontal="center" vertical="top"/>
    </xf>
    <xf numFmtId="179" fontId="80" fillId="0" borderId="1" xfId="334" applyNumberFormat="1" applyFont="1" applyFill="1" applyBorder="1" applyAlignment="1">
      <alignment horizontal="center" vertical="top"/>
    </xf>
    <xf numFmtId="179" fontId="80" fillId="0" borderId="10" xfId="334" applyNumberFormat="1" applyFont="1" applyFill="1" applyBorder="1" applyAlignment="1">
      <alignment horizontal="center" vertical="top"/>
    </xf>
    <xf numFmtId="179" fontId="80" fillId="0" borderId="0" xfId="334" applyNumberFormat="1" applyFont="1" applyBorder="1" applyAlignment="1">
      <alignment horizontal="center" vertical="top"/>
    </xf>
    <xf numFmtId="178" fontId="79" fillId="43" borderId="29" xfId="334" applyNumberFormat="1" applyFont="1" applyFill="1" applyBorder="1" applyAlignment="1">
      <alignment horizontal="center" vertical="center" wrapText="1"/>
    </xf>
    <xf numFmtId="167" fontId="80" fillId="0" borderId="7" xfId="5" applyNumberFormat="1" applyFont="1" applyFill="1" applyBorder="1" applyAlignment="1">
      <alignment horizontal="center" vertical="center"/>
    </xf>
    <xf numFmtId="167" fontId="80" fillId="0" borderId="25" xfId="5" applyNumberFormat="1" applyFont="1" applyFill="1" applyBorder="1" applyAlignment="1">
      <alignment horizontal="center" vertical="center"/>
    </xf>
    <xf numFmtId="167" fontId="80" fillId="0" borderId="29" xfId="5" applyNumberFormat="1" applyFont="1" applyFill="1" applyBorder="1" applyAlignment="1">
      <alignment horizontal="center" vertical="center"/>
    </xf>
    <xf numFmtId="167" fontId="80" fillId="0" borderId="7" xfId="5" applyNumberFormat="1" applyFont="1" applyFill="1" applyBorder="1" applyAlignment="1">
      <alignment vertical="center"/>
    </xf>
    <xf numFmtId="0" fontId="79" fillId="40" borderId="2" xfId="334" applyFont="1" applyFill="1" applyBorder="1" applyAlignment="1">
      <alignment horizontal="center" vertical="center" wrapText="1"/>
    </xf>
    <xf numFmtId="0" fontId="79" fillId="40" borderId="4" xfId="334" applyFont="1" applyFill="1" applyBorder="1" applyAlignment="1">
      <alignment horizontal="center" vertical="center" wrapText="1"/>
    </xf>
    <xf numFmtId="173" fontId="79" fillId="42" borderId="26" xfId="334" applyNumberFormat="1" applyFont="1" applyFill="1" applyBorder="1" applyAlignment="1">
      <alignment horizontal="center" vertical="top" wrapText="1"/>
    </xf>
    <xf numFmtId="173" fontId="80" fillId="0" borderId="26" xfId="334" applyNumberFormat="1" applyFont="1" applyFill="1" applyBorder="1" applyAlignment="1">
      <alignment horizontal="center" vertical="center"/>
    </xf>
    <xf numFmtId="173" fontId="80" fillId="0" borderId="24" xfId="334" applyNumberFormat="1" applyFont="1" applyFill="1" applyBorder="1" applyAlignment="1">
      <alignment horizontal="center" vertical="center"/>
    </xf>
    <xf numFmtId="173" fontId="80" fillId="0" borderId="23" xfId="334" applyNumberFormat="1" applyFont="1" applyFill="1" applyBorder="1" applyAlignment="1">
      <alignment horizontal="center" vertical="center"/>
    </xf>
    <xf numFmtId="178" fontId="79" fillId="43" borderId="27" xfId="334" applyNumberFormat="1" applyFont="1" applyFill="1" applyBorder="1" applyAlignment="1">
      <alignment horizontal="center" vertical="center" wrapText="1"/>
    </xf>
    <xf numFmtId="173" fontId="80" fillId="0" borderId="2" xfId="334" applyNumberFormat="1" applyFont="1" applyFill="1" applyBorder="1" applyAlignment="1">
      <alignment horizontal="center" vertical="top"/>
    </xf>
    <xf numFmtId="173" fontId="80" fillId="0" borderId="1" xfId="334" applyNumberFormat="1" applyFont="1" applyFill="1" applyBorder="1" applyAlignment="1">
      <alignment horizontal="center" vertical="top"/>
    </xf>
    <xf numFmtId="173" fontId="80" fillId="0" borderId="2" xfId="334" applyNumberFormat="1" applyFont="1" applyFill="1" applyBorder="1" applyAlignment="1">
      <alignment horizontal="center" vertical="center"/>
    </xf>
    <xf numFmtId="167" fontId="80" fillId="0" borderId="27" xfId="5" applyFont="1" applyFill="1" applyBorder="1" applyAlignment="1">
      <alignment vertical="center"/>
    </xf>
    <xf numFmtId="0" fontId="79" fillId="40" borderId="3" xfId="334" applyFont="1" applyFill="1" applyBorder="1" applyAlignment="1">
      <alignment vertical="center" wrapText="1"/>
    </xf>
    <xf numFmtId="179" fontId="80" fillId="0" borderId="28" xfId="334" applyNumberFormat="1" applyFont="1" applyFill="1" applyBorder="1" applyAlignment="1">
      <alignment horizontal="center" vertical="center"/>
    </xf>
    <xf numFmtId="10" fontId="80" fillId="0" borderId="27" xfId="5" applyNumberFormat="1" applyFont="1" applyFill="1" applyBorder="1" applyAlignment="1">
      <alignment vertical="center"/>
    </xf>
    <xf numFmtId="10" fontId="80" fillId="0" borderId="7" xfId="5" applyNumberFormat="1" applyFont="1" applyFill="1" applyBorder="1" applyAlignment="1">
      <alignment horizontal="right" vertical="center"/>
    </xf>
    <xf numFmtId="10" fontId="80" fillId="0" borderId="25" xfId="5" applyNumberFormat="1" applyFont="1" applyFill="1" applyBorder="1" applyAlignment="1">
      <alignment horizontal="right" vertical="center"/>
    </xf>
    <xf numFmtId="0" fontId="79" fillId="0" borderId="0" xfId="334" applyFont="1" applyFill="1" applyBorder="1" applyAlignment="1">
      <alignment vertical="top"/>
    </xf>
    <xf numFmtId="0" fontId="79" fillId="40" borderId="4" xfId="334" applyFont="1" applyFill="1" applyBorder="1" applyAlignment="1">
      <alignment vertical="center" wrapText="1"/>
    </xf>
    <xf numFmtId="167" fontId="80" fillId="0" borderId="29" xfId="5" applyFont="1" applyFill="1" applyBorder="1" applyAlignment="1">
      <alignment vertical="center"/>
    </xf>
    <xf numFmtId="10" fontId="80" fillId="0" borderId="7" xfId="5" applyNumberFormat="1" applyFont="1" applyFill="1" applyBorder="1" applyAlignment="1">
      <alignment vertical="center"/>
    </xf>
    <xf numFmtId="167" fontId="80" fillId="0" borderId="27" xfId="5" applyFont="1" applyFill="1" applyBorder="1" applyAlignment="1">
      <alignment horizontal="left" vertical="center"/>
    </xf>
    <xf numFmtId="10" fontId="80" fillId="0" borderId="25" xfId="5" applyNumberFormat="1" applyFont="1" applyFill="1" applyBorder="1" applyAlignment="1">
      <alignment vertical="center"/>
    </xf>
    <xf numFmtId="173" fontId="80" fillId="0" borderId="28" xfId="334" applyNumberFormat="1" applyFont="1" applyFill="1" applyBorder="1" applyAlignment="1">
      <alignment horizontal="center" vertical="top"/>
    </xf>
    <xf numFmtId="168" fontId="5" fillId="0" borderId="1" xfId="1" applyFont="1" applyBorder="1" applyAlignment="1">
      <alignment horizontal="center" vertical="center"/>
    </xf>
    <xf numFmtId="167" fontId="80" fillId="0" borderId="29" xfId="5" applyFont="1" applyFill="1" applyBorder="1" applyAlignment="1">
      <alignment horizontal="center" vertical="center"/>
    </xf>
    <xf numFmtId="173" fontId="80" fillId="0" borderId="28" xfId="334" applyNumberFormat="1" applyFont="1" applyFill="1" applyBorder="1" applyAlignment="1">
      <alignment horizontal="center" vertical="center"/>
    </xf>
    <xf numFmtId="0" fontId="80" fillId="0" borderId="10" xfId="334" applyFont="1" applyFill="1" applyBorder="1" applyAlignment="1">
      <alignment horizontal="center" vertical="center" wrapText="1"/>
    </xf>
    <xf numFmtId="0" fontId="5" fillId="0" borderId="7" xfId="0" applyFont="1" applyBorder="1" applyAlignment="1">
      <alignment vertical="center"/>
    </xf>
    <xf numFmtId="173" fontId="79" fillId="0" borderId="2" xfId="334" applyNumberFormat="1" applyFont="1" applyFill="1" applyBorder="1" applyAlignment="1">
      <alignment vertical="center" wrapText="1"/>
    </xf>
    <xf numFmtId="0" fontId="79" fillId="40" borderId="26" xfId="334" applyFont="1" applyFill="1" applyBorder="1" applyAlignment="1">
      <alignment vertical="center" wrapText="1"/>
    </xf>
    <xf numFmtId="0" fontId="79" fillId="40" borderId="27" xfId="334" applyFont="1" applyFill="1" applyBorder="1" applyAlignment="1">
      <alignment horizontal="center" vertical="center" wrapText="1"/>
    </xf>
    <xf numFmtId="0" fontId="5" fillId="0" borderId="25" xfId="0" applyFont="1" applyBorder="1" applyAlignment="1">
      <alignment vertical="center"/>
    </xf>
    <xf numFmtId="0" fontId="5" fillId="0" borderId="27" xfId="0" applyFont="1" applyBorder="1" applyAlignment="1">
      <alignment vertical="center"/>
    </xf>
    <xf numFmtId="168" fontId="5" fillId="0" borderId="27" xfId="1" applyFont="1" applyBorder="1" applyAlignment="1">
      <alignment vertical="center"/>
    </xf>
    <xf numFmtId="0" fontId="79" fillId="40" borderId="3" xfId="334" applyFont="1" applyFill="1" applyBorder="1" applyAlignment="1">
      <alignment horizontal="center" vertical="center" wrapText="1"/>
    </xf>
    <xf numFmtId="173" fontId="80" fillId="0" borderId="27" xfId="334" applyNumberFormat="1" applyFont="1" applyFill="1" applyBorder="1" applyAlignment="1">
      <alignment vertical="top"/>
    </xf>
    <xf numFmtId="0" fontId="79" fillId="40" borderId="29" xfId="334" applyFont="1" applyFill="1" applyBorder="1" applyAlignment="1">
      <alignment horizontal="center" vertical="center" wrapText="1"/>
    </xf>
    <xf numFmtId="167" fontId="5" fillId="0" borderId="4" xfId="5" applyFont="1" applyFill="1" applyBorder="1" applyAlignment="1">
      <alignment horizontal="center" vertical="center"/>
    </xf>
    <xf numFmtId="167" fontId="5" fillId="0" borderId="5" xfId="5" applyFont="1" applyFill="1" applyBorder="1" applyAlignment="1">
      <alignment horizontal="center" vertical="center"/>
    </xf>
    <xf numFmtId="10" fontId="5" fillId="0" borderId="5" xfId="5" applyNumberFormat="1" applyFont="1" applyFill="1" applyBorder="1" applyAlignment="1">
      <alignment horizontal="right" vertical="center"/>
    </xf>
    <xf numFmtId="167" fontId="5" fillId="0" borderId="6" xfId="5" applyFont="1" applyFill="1" applyBorder="1" applyAlignment="1">
      <alignment horizontal="center" vertical="center"/>
    </xf>
    <xf numFmtId="167" fontId="5" fillId="0" borderId="5" xfId="5" applyFont="1" applyFill="1" applyBorder="1" applyAlignment="1">
      <alignment horizontal="center" vertical="top"/>
    </xf>
    <xf numFmtId="10" fontId="5" fillId="0" borderId="5" xfId="5" applyNumberFormat="1" applyFont="1" applyFill="1" applyBorder="1" applyAlignment="1">
      <alignment horizontal="right" vertical="top"/>
    </xf>
    <xf numFmtId="167" fontId="5" fillId="0" borderId="4" xfId="0" applyNumberFormat="1" applyFont="1" applyBorder="1" applyAlignment="1">
      <alignment vertical="center"/>
    </xf>
    <xf numFmtId="167" fontId="5" fillId="0" borderId="5" xfId="0" applyNumberFormat="1" applyFont="1" applyBorder="1" applyAlignment="1">
      <alignment vertical="center"/>
    </xf>
    <xf numFmtId="167" fontId="5" fillId="0" borderId="4" xfId="5" applyFont="1" applyFill="1" applyBorder="1" applyAlignment="1">
      <alignment horizontal="center" vertical="top"/>
    </xf>
    <xf numFmtId="167" fontId="5" fillId="0" borderId="6" xfId="5" applyFont="1" applyFill="1" applyBorder="1" applyAlignment="1">
      <alignment horizontal="center" vertical="top"/>
    </xf>
    <xf numFmtId="167" fontId="5" fillId="0" borderId="27" xfId="1" applyNumberFormat="1" applyFont="1" applyBorder="1" applyAlignment="1">
      <alignment vertical="center"/>
    </xf>
    <xf numFmtId="167" fontId="5" fillId="50" borderId="7" xfId="1" applyNumberFormat="1" applyFont="1" applyFill="1" applyBorder="1" applyAlignment="1">
      <alignment vertical="center"/>
    </xf>
    <xf numFmtId="167" fontId="5" fillId="50" borderId="25" xfId="1" applyNumberFormat="1" applyFont="1" applyFill="1" applyBorder="1" applyAlignment="1">
      <alignment vertical="center"/>
    </xf>
    <xf numFmtId="167" fontId="5" fillId="0" borderId="4" xfId="1" applyNumberFormat="1" applyFont="1" applyBorder="1" applyAlignment="1">
      <alignment vertical="center"/>
    </xf>
    <xf numFmtId="167" fontId="5" fillId="0" borderId="5" xfId="1" applyNumberFormat="1" applyFont="1" applyBorder="1" applyAlignment="1">
      <alignment vertical="center"/>
    </xf>
    <xf numFmtId="167" fontId="5" fillId="0" borderId="7" xfId="0" applyNumberFormat="1" applyFont="1" applyBorder="1" applyAlignment="1">
      <alignment vertical="center"/>
    </xf>
    <xf numFmtId="167" fontId="5" fillId="0" borderId="7" xfId="0" applyNumberFormat="1" applyFont="1" applyFill="1" applyBorder="1" applyAlignment="1">
      <alignment vertical="center"/>
    </xf>
    <xf numFmtId="167" fontId="5" fillId="0" borderId="27" xfId="0" applyNumberFormat="1" applyFont="1" applyBorder="1" applyAlignment="1">
      <alignment vertical="center"/>
    </xf>
    <xf numFmtId="167" fontId="5" fillId="0" borderId="7" xfId="1" applyNumberFormat="1" applyFont="1" applyBorder="1" applyAlignment="1">
      <alignment vertical="center"/>
    </xf>
    <xf numFmtId="167" fontId="5" fillId="53" borderId="5" xfId="0" applyNumberFormat="1" applyFont="1" applyFill="1" applyBorder="1" applyAlignment="1">
      <alignment vertical="center"/>
    </xf>
    <xf numFmtId="167" fontId="80" fillId="53" borderId="5" xfId="5" applyNumberFormat="1" applyFont="1" applyFill="1" applyBorder="1" applyAlignment="1">
      <alignment vertical="center"/>
    </xf>
    <xf numFmtId="167" fontId="5" fillId="0" borderId="5" xfId="0" applyNumberFormat="1" applyFont="1" applyBorder="1"/>
    <xf numFmtId="167" fontId="5" fillId="53" borderId="4" xfId="0" applyNumberFormat="1" applyFont="1" applyFill="1" applyBorder="1" applyAlignment="1">
      <alignment vertical="center"/>
    </xf>
    <xf numFmtId="167" fontId="5" fillId="0" borderId="4" xfId="0" applyNumberFormat="1" applyFont="1" applyBorder="1"/>
    <xf numFmtId="167" fontId="80" fillId="0" borderId="4" xfId="5" applyNumberFormat="1" applyFont="1" applyFill="1" applyBorder="1" applyAlignment="1">
      <alignment vertical="center"/>
    </xf>
    <xf numFmtId="167" fontId="5" fillId="0" borderId="6" xfId="0" applyNumberFormat="1" applyFont="1" applyBorder="1" applyAlignment="1">
      <alignment vertical="center"/>
    </xf>
    <xf numFmtId="167" fontId="5" fillId="0" borderId="6" xfId="0" applyNumberFormat="1" applyFont="1" applyBorder="1"/>
    <xf numFmtId="167" fontId="5" fillId="0" borderId="25" xfId="0" applyNumberFormat="1" applyFont="1" applyBorder="1" applyAlignment="1">
      <alignment vertical="center"/>
    </xf>
    <xf numFmtId="167" fontId="5" fillId="0" borderId="4" xfId="5" applyNumberFormat="1" applyFont="1" applyFill="1" applyBorder="1" applyAlignment="1">
      <alignment horizontal="center" vertical="center"/>
    </xf>
    <xf numFmtId="167" fontId="5" fillId="0" borderId="5" xfId="5" applyNumberFormat="1" applyFont="1" applyFill="1" applyBorder="1" applyAlignment="1">
      <alignment horizontal="center" vertical="center"/>
    </xf>
    <xf numFmtId="167" fontId="5" fillId="0" borderId="0" xfId="1" applyNumberFormat="1" applyFont="1" applyBorder="1" applyAlignment="1">
      <alignment vertical="center"/>
    </xf>
    <xf numFmtId="168" fontId="5" fillId="0" borderId="6" xfId="1" applyFont="1" applyBorder="1" applyAlignment="1">
      <alignment vertical="center"/>
    </xf>
    <xf numFmtId="167" fontId="5" fillId="0" borderId="2" xfId="1" applyNumberFormat="1" applyFont="1" applyBorder="1" applyAlignment="1">
      <alignment vertical="center"/>
    </xf>
    <xf numFmtId="167" fontId="5" fillId="0" borderId="1" xfId="1" applyNumberFormat="1" applyFont="1" applyBorder="1" applyAlignment="1">
      <alignment vertical="center"/>
    </xf>
    <xf numFmtId="167" fontId="80" fillId="0" borderId="6" xfId="5" applyNumberFormat="1" applyFont="1" applyFill="1" applyBorder="1" applyAlignment="1">
      <alignment vertical="center"/>
    </xf>
    <xf numFmtId="167" fontId="80" fillId="0" borderId="3" xfId="5" applyNumberFormat="1" applyFont="1" applyFill="1" applyBorder="1" applyAlignment="1">
      <alignment horizontal="left" vertical="center"/>
    </xf>
    <xf numFmtId="167" fontId="80" fillId="0" borderId="27" xfId="5" applyNumberFormat="1" applyFont="1" applyFill="1" applyBorder="1" applyAlignment="1">
      <alignment vertical="center"/>
    </xf>
    <xf numFmtId="167" fontId="5" fillId="0" borderId="22" xfId="1" applyNumberFormat="1" applyFont="1" applyBorder="1" applyAlignment="1">
      <alignment vertical="center"/>
    </xf>
    <xf numFmtId="167" fontId="80" fillId="0" borderId="0" xfId="5" applyNumberFormat="1" applyFont="1" applyFill="1" applyBorder="1" applyAlignment="1">
      <alignment vertical="center"/>
    </xf>
    <xf numFmtId="0" fontId="96" fillId="0" borderId="4" xfId="334" applyFont="1" applyBorder="1" applyAlignment="1">
      <alignment vertical="top" wrapText="1"/>
    </xf>
    <xf numFmtId="0" fontId="96" fillId="0" borderId="5" xfId="334" applyFont="1" applyFill="1" applyBorder="1" applyAlignment="1">
      <alignment vertical="top" wrapText="1"/>
    </xf>
    <xf numFmtId="0" fontId="96" fillId="0" borderId="5" xfId="334" applyFont="1" applyBorder="1" applyAlignment="1">
      <alignment vertical="top" wrapText="1"/>
    </xf>
    <xf numFmtId="2" fontId="80" fillId="0" borderId="5" xfId="334" applyNumberFormat="1" applyFont="1" applyBorder="1" applyAlignment="1">
      <alignment horizontal="center" vertical="center" wrapText="1"/>
    </xf>
    <xf numFmtId="173" fontId="95" fillId="0" borderId="4" xfId="334" applyNumberFormat="1" applyFont="1" applyFill="1" applyBorder="1" applyAlignment="1">
      <alignment vertical="center"/>
    </xf>
    <xf numFmtId="167" fontId="80" fillId="0" borderId="3" xfId="5" applyNumberFormat="1" applyFont="1" applyFill="1" applyBorder="1" applyAlignment="1">
      <alignment vertical="center"/>
    </xf>
    <xf numFmtId="167" fontId="5" fillId="0" borderId="10" xfId="1" applyNumberFormat="1" applyFont="1" applyBorder="1" applyAlignment="1">
      <alignment vertical="center"/>
    </xf>
    <xf numFmtId="167" fontId="80" fillId="53" borderId="3" xfId="5" applyNumberFormat="1" applyFont="1" applyFill="1" applyBorder="1" applyAlignment="1">
      <alignment vertical="center"/>
    </xf>
    <xf numFmtId="167" fontId="14" fillId="0" borderId="0" xfId="5" applyFont="1" applyFill="1" applyBorder="1"/>
    <xf numFmtId="167" fontId="14" fillId="0" borderId="7" xfId="5" applyFont="1" applyFill="1" applyBorder="1"/>
    <xf numFmtId="0" fontId="96" fillId="0" borderId="26" xfId="336" applyFont="1" applyFill="1" applyBorder="1" applyAlignment="1">
      <alignment horizontal="left" vertical="top" wrapText="1"/>
    </xf>
    <xf numFmtId="0" fontId="96" fillId="0" borderId="4" xfId="334" applyFont="1" applyBorder="1" applyAlignment="1">
      <alignment vertical="center"/>
    </xf>
    <xf numFmtId="0" fontId="96" fillId="0" borderId="4" xfId="334" applyFont="1" applyBorder="1" applyAlignment="1">
      <alignment vertical="center" wrapText="1"/>
    </xf>
    <xf numFmtId="168" fontId="5" fillId="0" borderId="0" xfId="1" applyFont="1" applyBorder="1" applyAlignment="1">
      <alignment vertical="center"/>
    </xf>
    <xf numFmtId="167" fontId="80" fillId="0" borderId="23" xfId="5" applyFont="1" applyFill="1" applyBorder="1" applyAlignment="1">
      <alignment horizontal="right" vertical="top"/>
    </xf>
    <xf numFmtId="167" fontId="80" fillId="0" borderId="7" xfId="5" applyFont="1" applyFill="1" applyBorder="1" applyAlignment="1">
      <alignment horizontal="right" vertical="top"/>
    </xf>
    <xf numFmtId="167" fontId="80" fillId="0" borderId="7" xfId="5" applyFont="1" applyFill="1" applyBorder="1" applyAlignment="1">
      <alignment horizontal="center" vertical="top"/>
    </xf>
    <xf numFmtId="0" fontId="5" fillId="0" borderId="25" xfId="0" applyFont="1" applyBorder="1"/>
    <xf numFmtId="167" fontId="80" fillId="38" borderId="24" xfId="5" applyNumberFormat="1" applyFont="1" applyFill="1" applyBorder="1" applyAlignment="1">
      <alignment horizontal="center" vertical="top"/>
    </xf>
    <xf numFmtId="167" fontId="80" fillId="38" borderId="1" xfId="5" applyNumberFormat="1" applyFont="1" applyFill="1" applyBorder="1" applyAlignment="1">
      <alignment horizontal="center" vertical="top"/>
    </xf>
    <xf numFmtId="0" fontId="0" fillId="0" borderId="0" xfId="0" applyFill="1" applyAlignment="1">
      <alignment wrapText="1"/>
    </xf>
    <xf numFmtId="0" fontId="96" fillId="0" borderId="0" xfId="0" applyFont="1" applyFill="1" applyBorder="1" applyAlignment="1">
      <alignment vertical="top"/>
    </xf>
    <xf numFmtId="0" fontId="79" fillId="0" borderId="0" xfId="0" applyFont="1" applyFill="1" applyBorder="1" applyAlignment="1">
      <alignment vertical="top"/>
    </xf>
    <xf numFmtId="0" fontId="12" fillId="0" borderId="3" xfId="0" applyFont="1" applyBorder="1" applyAlignment="1">
      <alignment horizontal="left" vertical="center" wrapText="1"/>
    </xf>
    <xf numFmtId="0" fontId="12" fillId="0" borderId="0" xfId="0" applyFont="1" applyAlignment="1"/>
    <xf numFmtId="0" fontId="12" fillId="0" borderId="0" xfId="0" applyFont="1"/>
    <xf numFmtId="0" fontId="12" fillId="0" borderId="0" xfId="0" applyFont="1" applyAlignment="1">
      <alignment horizontal="left"/>
    </xf>
    <xf numFmtId="0" fontId="102" fillId="0" borderId="0" xfId="0" applyFont="1" applyAlignment="1">
      <alignment horizontal="center"/>
    </xf>
    <xf numFmtId="0" fontId="60" fillId="0" borderId="3"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left" vertical="center" wrapText="1"/>
    </xf>
    <xf numFmtId="0" fontId="12" fillId="0" borderId="6" xfId="0" applyFont="1" applyBorder="1" applyAlignment="1">
      <alignment vertical="center" wrapText="1"/>
    </xf>
    <xf numFmtId="0" fontId="60" fillId="0" borderId="6" xfId="0" applyFont="1" applyBorder="1" applyAlignment="1">
      <alignment horizontal="center"/>
    </xf>
    <xf numFmtId="0" fontId="12" fillId="0" borderId="6" xfId="0" applyFont="1" applyBorder="1" applyAlignment="1">
      <alignment horizontal="center"/>
    </xf>
    <xf numFmtId="0" fontId="12" fillId="0" borderId="3" xfId="0" applyFont="1" applyBorder="1" applyAlignment="1">
      <alignment horizontal="left" vertical="center"/>
    </xf>
    <xf numFmtId="0" fontId="12" fillId="0" borderId="3" xfId="0" applyFont="1" applyBorder="1" applyAlignment="1">
      <alignment vertical="center" wrapText="1"/>
    </xf>
    <xf numFmtId="0" fontId="12" fillId="0" borderId="3" xfId="0" applyFont="1" applyBorder="1" applyAlignment="1">
      <alignment horizontal="center"/>
    </xf>
    <xf numFmtId="0" fontId="12" fillId="0" borderId="3" xfId="0" applyFont="1" applyBorder="1" applyAlignment="1">
      <alignment horizontal="center" vertical="center" wrapText="1"/>
    </xf>
    <xf numFmtId="0" fontId="12" fillId="0" borderId="0" xfId="0" applyFont="1" applyAlignment="1">
      <alignment vertical="center"/>
    </xf>
    <xf numFmtId="0" fontId="12" fillId="0" borderId="3" xfId="0" applyFont="1" applyBorder="1" applyAlignment="1">
      <alignment vertical="center"/>
    </xf>
    <xf numFmtId="0" fontId="104" fillId="0" borderId="0" xfId="0" applyFont="1" applyFill="1" applyBorder="1" applyAlignment="1">
      <alignment vertical="top"/>
    </xf>
    <xf numFmtId="0" fontId="105" fillId="0" borderId="24" xfId="334" applyFont="1" applyFill="1" applyBorder="1" applyAlignment="1">
      <alignment vertical="top" wrapText="1"/>
    </xf>
    <xf numFmtId="0" fontId="105" fillId="0" borderId="5" xfId="334" applyFont="1" applyBorder="1" applyAlignment="1">
      <alignment horizontal="left" vertical="center" wrapText="1"/>
    </xf>
    <xf numFmtId="173" fontId="80" fillId="0" borderId="3" xfId="334" applyNumberFormat="1" applyFont="1" applyFill="1" applyBorder="1" applyAlignment="1">
      <alignment vertical="center"/>
    </xf>
    <xf numFmtId="167" fontId="80" fillId="0" borderId="3" xfId="5" applyFont="1" applyFill="1" applyBorder="1" applyAlignment="1">
      <alignment horizontal="right" vertical="center"/>
    </xf>
    <xf numFmtId="0" fontId="95" fillId="0" borderId="26" xfId="334" applyFont="1" applyFill="1" applyBorder="1" applyAlignment="1">
      <alignment horizontal="left" vertical="center" wrapText="1"/>
    </xf>
    <xf numFmtId="0" fontId="95" fillId="0" borderId="23" xfId="334" applyFont="1" applyFill="1" applyBorder="1" applyAlignment="1">
      <alignment horizontal="left" vertical="top" wrapText="1"/>
    </xf>
    <xf numFmtId="168" fontId="5" fillId="0" borderId="26" xfId="1" applyFont="1" applyBorder="1" applyAlignment="1">
      <alignment vertical="center"/>
    </xf>
    <xf numFmtId="168" fontId="5" fillId="0" borderId="23" xfId="1" applyFont="1" applyBorder="1" applyAlignment="1">
      <alignment vertical="center"/>
    </xf>
    <xf numFmtId="10" fontId="5" fillId="0" borderId="5" xfId="1" applyNumberFormat="1" applyFont="1" applyBorder="1" applyAlignment="1">
      <alignment vertical="center"/>
    </xf>
    <xf numFmtId="167" fontId="80" fillId="0" borderId="26" xfId="5" applyFont="1" applyFill="1" applyBorder="1" applyAlignment="1">
      <alignment vertical="center"/>
    </xf>
    <xf numFmtId="167" fontId="80" fillId="0" borderId="2" xfId="5" applyFont="1" applyFill="1" applyBorder="1" applyAlignment="1">
      <alignment vertical="center"/>
    </xf>
    <xf numFmtId="0" fontId="96" fillId="0" borderId="26" xfId="334" applyFont="1" applyFill="1" applyBorder="1" applyAlignment="1">
      <alignment vertical="top" wrapText="1"/>
    </xf>
    <xf numFmtId="0" fontId="96" fillId="0" borderId="23" xfId="334" applyFont="1" applyFill="1" applyBorder="1" applyAlignment="1">
      <alignment vertical="top" wrapText="1"/>
    </xf>
    <xf numFmtId="10" fontId="80" fillId="0" borderId="23" xfId="5" applyNumberFormat="1" applyFont="1" applyFill="1" applyBorder="1" applyAlignment="1">
      <alignment vertical="center"/>
    </xf>
    <xf numFmtId="0" fontId="80" fillId="0" borderId="3" xfId="334" applyFont="1" applyFill="1" applyBorder="1" applyAlignment="1">
      <alignment vertical="center" wrapText="1"/>
    </xf>
    <xf numFmtId="168" fontId="5" fillId="0" borderId="29" xfId="1" applyFont="1" applyFill="1" applyBorder="1" applyAlignment="1">
      <alignment vertical="center"/>
    </xf>
    <xf numFmtId="0" fontId="12" fillId="0" borderId="3" xfId="0" applyFont="1" applyFill="1" applyBorder="1" applyAlignment="1">
      <alignment horizontal="left" vertical="center" wrapText="1"/>
    </xf>
    <xf numFmtId="0" fontId="80" fillId="0" borderId="27" xfId="334" applyFont="1" applyBorder="1" applyAlignment="1">
      <alignment vertical="top" wrapText="1"/>
    </xf>
    <xf numFmtId="0" fontId="105" fillId="0" borderId="7" xfId="334" applyFont="1" applyBorder="1" applyAlignment="1">
      <alignment vertical="top" wrapText="1"/>
    </xf>
    <xf numFmtId="0" fontId="105" fillId="0" borderId="7" xfId="334" applyFont="1" applyFill="1" applyBorder="1" applyAlignment="1">
      <alignment vertical="top" wrapText="1"/>
    </xf>
    <xf numFmtId="0" fontId="12" fillId="0" borderId="3" xfId="0" applyFont="1" applyFill="1" applyBorder="1" applyAlignment="1">
      <alignment vertical="top" wrapText="1"/>
    </xf>
    <xf numFmtId="0" fontId="105" fillId="0" borderId="4" xfId="334" applyFont="1" applyFill="1" applyBorder="1" applyAlignment="1">
      <alignment vertical="top" wrapText="1"/>
    </xf>
    <xf numFmtId="0" fontId="105" fillId="0" borderId="5" xfId="334" applyFont="1" applyFill="1" applyBorder="1" applyAlignment="1">
      <alignment vertical="top" wrapText="1"/>
    </xf>
    <xf numFmtId="0" fontId="91" fillId="0" borderId="10" xfId="0" applyFont="1" applyBorder="1" applyAlignment="1">
      <alignment horizontal="center" vertical="center" wrapText="1"/>
    </xf>
    <xf numFmtId="0" fontId="91" fillId="54" borderId="29" xfId="0" applyFont="1" applyFill="1" applyBorder="1" applyAlignment="1">
      <alignment horizontal="center" vertical="center" wrapText="1"/>
    </xf>
    <xf numFmtId="0" fontId="91" fillId="2" borderId="29" xfId="0" applyFont="1" applyFill="1" applyBorder="1" applyAlignment="1">
      <alignment horizontal="center" vertical="center" wrapText="1"/>
    </xf>
    <xf numFmtId="0" fontId="109" fillId="0" borderId="0" xfId="0" applyFont="1"/>
    <xf numFmtId="182" fontId="91" fillId="0" borderId="0" xfId="1" applyNumberFormat="1" applyFont="1" applyAlignment="1">
      <alignment vertical="top"/>
    </xf>
    <xf numFmtId="10" fontId="91" fillId="0" borderId="0" xfId="4" applyNumberFormat="1" applyFont="1" applyAlignment="1">
      <alignment vertical="top"/>
    </xf>
    <xf numFmtId="10" fontId="76" fillId="0" borderId="0" xfId="0" applyNumberFormat="1" applyFont="1"/>
    <xf numFmtId="0" fontId="80" fillId="0" borderId="5" xfId="334" applyFont="1" applyBorder="1" applyAlignment="1">
      <alignment horizontal="center" vertical="center" wrapText="1"/>
    </xf>
    <xf numFmtId="0" fontId="80" fillId="0" borderId="6" xfId="334" applyFont="1" applyBorder="1" applyAlignment="1">
      <alignment horizontal="center" vertical="center" wrapText="1"/>
    </xf>
    <xf numFmtId="0" fontId="91" fillId="0" borderId="26" xfId="0" applyFont="1" applyBorder="1" applyAlignment="1">
      <alignment horizontal="left" vertical="center"/>
    </xf>
    <xf numFmtId="0" fontId="91" fillId="0" borderId="24" xfId="0" applyFont="1" applyBorder="1" applyAlignment="1">
      <alignment horizontal="left" vertical="center"/>
    </xf>
    <xf numFmtId="10" fontId="73" fillId="38" borderId="28" xfId="0" applyNumberFormat="1" applyFont="1" applyFill="1" applyBorder="1" applyAlignment="1">
      <alignment horizontal="center" vertical="center" wrapText="1"/>
    </xf>
    <xf numFmtId="10" fontId="73" fillId="38" borderId="29" xfId="0" applyNumberFormat="1" applyFont="1" applyFill="1" applyBorder="1" applyAlignment="1">
      <alignment horizontal="center" vertical="center" wrapText="1"/>
    </xf>
    <xf numFmtId="0" fontId="73" fillId="0" borderId="26" xfId="0" applyFont="1" applyBorder="1" applyAlignment="1">
      <alignment horizontal="center" vertical="center"/>
    </xf>
    <xf numFmtId="0" fontId="73" fillId="0" borderId="27" xfId="0" applyFont="1" applyBorder="1" applyAlignment="1">
      <alignment horizontal="center" vertical="center"/>
    </xf>
    <xf numFmtId="10" fontId="76" fillId="0" borderId="26" xfId="0" applyNumberFormat="1" applyFont="1" applyFill="1" applyBorder="1" applyAlignment="1">
      <alignment horizontal="center" vertical="center" wrapText="1"/>
    </xf>
    <xf numFmtId="10" fontId="76" fillId="0" borderId="22" xfId="0" applyNumberFormat="1" applyFont="1" applyFill="1" applyBorder="1" applyAlignment="1">
      <alignment horizontal="center" vertical="center" wrapText="1"/>
    </xf>
    <xf numFmtId="172" fontId="76" fillId="0" borderId="0" xfId="4" applyNumberFormat="1" applyFont="1" applyFill="1" applyBorder="1" applyAlignment="1">
      <alignment horizontal="center" vertical="top"/>
    </xf>
    <xf numFmtId="0" fontId="92" fillId="48" borderId="23" xfId="0" applyFont="1" applyFill="1" applyBorder="1" applyAlignment="1">
      <alignment horizontal="center" vertical="center"/>
    </xf>
    <xf numFmtId="0" fontId="92" fillId="48" borderId="0" xfId="0" applyFont="1" applyFill="1" applyBorder="1" applyAlignment="1">
      <alignment horizontal="center" vertical="center"/>
    </xf>
    <xf numFmtId="0" fontId="92" fillId="49" borderId="23" xfId="0" applyFont="1" applyFill="1" applyBorder="1" applyAlignment="1">
      <alignment horizontal="center" vertical="center"/>
    </xf>
    <xf numFmtId="0" fontId="92" fillId="49" borderId="0" xfId="0" applyFont="1" applyFill="1" applyBorder="1" applyAlignment="1">
      <alignment horizontal="center" vertical="center"/>
    </xf>
    <xf numFmtId="0" fontId="92" fillId="49" borderId="7" xfId="0" applyFont="1" applyFill="1" applyBorder="1" applyAlignment="1">
      <alignment horizontal="center" vertical="center"/>
    </xf>
    <xf numFmtId="0" fontId="79" fillId="40" borderId="26" xfId="334" applyFont="1" applyFill="1" applyBorder="1" applyAlignment="1">
      <alignment horizontal="center" vertical="center"/>
    </xf>
    <xf numFmtId="0" fontId="79" fillId="40" borderId="22" xfId="334" applyFont="1" applyFill="1" applyBorder="1" applyAlignment="1">
      <alignment horizontal="center" vertical="center"/>
    </xf>
    <xf numFmtId="0" fontId="79" fillId="40" borderId="27" xfId="334" applyFont="1" applyFill="1" applyBorder="1" applyAlignment="1">
      <alignment horizontal="center" vertical="center"/>
    </xf>
    <xf numFmtId="0" fontId="79" fillId="40" borderId="26" xfId="334" applyFont="1" applyFill="1" applyBorder="1" applyAlignment="1">
      <alignment horizontal="center" vertical="top"/>
    </xf>
    <xf numFmtId="0" fontId="79" fillId="40" borderId="2" xfId="334" applyFont="1" applyFill="1" applyBorder="1" applyAlignment="1">
      <alignment horizontal="center" vertical="top"/>
    </xf>
    <xf numFmtId="0" fontId="79" fillId="40" borderId="27" xfId="334" applyFont="1" applyFill="1" applyBorder="1" applyAlignment="1">
      <alignment horizontal="center" vertical="top"/>
    </xf>
    <xf numFmtId="0" fontId="79" fillId="40" borderId="2" xfId="334" applyFont="1" applyFill="1" applyBorder="1" applyAlignment="1">
      <alignment horizontal="center" vertical="center"/>
    </xf>
    <xf numFmtId="0" fontId="79" fillId="40" borderId="28" xfId="334" applyFont="1" applyFill="1" applyBorder="1" applyAlignment="1">
      <alignment horizontal="center" vertical="top"/>
    </xf>
    <xf numFmtId="0" fontId="79" fillId="40" borderId="10" xfId="334" applyFont="1" applyFill="1" applyBorder="1" applyAlignment="1">
      <alignment horizontal="center" vertical="top"/>
    </xf>
    <xf numFmtId="0" fontId="79" fillId="40" borderId="29" xfId="334" applyFont="1" applyFill="1" applyBorder="1" applyAlignment="1">
      <alignment horizontal="center" vertical="top"/>
    </xf>
    <xf numFmtId="0" fontId="79" fillId="40" borderId="28" xfId="334" applyFont="1" applyFill="1" applyBorder="1" applyAlignment="1">
      <alignment horizontal="center" vertical="center"/>
    </xf>
    <xf numFmtId="0" fontId="79" fillId="40" borderId="10" xfId="334" applyFont="1" applyFill="1" applyBorder="1" applyAlignment="1">
      <alignment horizontal="center" vertical="center"/>
    </xf>
    <xf numFmtId="0" fontId="79" fillId="40" borderId="29" xfId="334" applyFont="1" applyFill="1" applyBorder="1" applyAlignment="1">
      <alignment horizontal="center" vertical="center"/>
    </xf>
    <xf numFmtId="0" fontId="84" fillId="47" borderId="28" xfId="334" applyFont="1" applyFill="1" applyBorder="1" applyAlignment="1">
      <alignment horizontal="center" vertical="center"/>
    </xf>
    <xf numFmtId="0" fontId="84" fillId="47" borderId="10" xfId="334" applyFont="1" applyFill="1" applyBorder="1" applyAlignment="1">
      <alignment horizontal="center" vertical="center"/>
    </xf>
    <xf numFmtId="0" fontId="84" fillId="47" borderId="29" xfId="334" applyFont="1" applyFill="1" applyBorder="1" applyAlignment="1">
      <alignment horizontal="center" vertical="center"/>
    </xf>
    <xf numFmtId="0" fontId="84" fillId="47" borderId="28" xfId="334" applyFont="1" applyFill="1" applyBorder="1" applyAlignment="1">
      <alignment horizontal="center" vertical="top"/>
    </xf>
    <xf numFmtId="0" fontId="84" fillId="47" borderId="10" xfId="334" applyFont="1" applyFill="1" applyBorder="1" applyAlignment="1">
      <alignment horizontal="center" vertical="top"/>
    </xf>
    <xf numFmtId="0" fontId="84" fillId="47" borderId="29" xfId="334" applyFont="1" applyFill="1" applyBorder="1" applyAlignment="1">
      <alignment horizontal="center" vertical="top"/>
    </xf>
    <xf numFmtId="0" fontId="84" fillId="47" borderId="3" xfId="334" applyFont="1" applyFill="1" applyBorder="1" applyAlignment="1">
      <alignment horizontal="center" vertical="top"/>
    </xf>
    <xf numFmtId="0" fontId="74" fillId="0" borderId="0" xfId="0" applyFont="1" applyFill="1" applyBorder="1" applyAlignment="1">
      <alignment horizontal="center" vertical="top"/>
    </xf>
    <xf numFmtId="0" fontId="84" fillId="48" borderId="24" xfId="334" applyFont="1" applyFill="1" applyBorder="1" applyAlignment="1">
      <alignment horizontal="center" vertical="top"/>
    </xf>
    <xf numFmtId="0" fontId="84" fillId="48" borderId="1" xfId="334" applyFont="1" applyFill="1" applyBorder="1" applyAlignment="1">
      <alignment horizontal="center" vertical="top"/>
    </xf>
    <xf numFmtId="0" fontId="84" fillId="49" borderId="24" xfId="334" applyFont="1" applyFill="1" applyBorder="1" applyAlignment="1">
      <alignment horizontal="center" vertical="top"/>
    </xf>
    <xf numFmtId="0" fontId="84" fillId="49" borderId="1" xfId="334" applyFont="1" applyFill="1" applyBorder="1" applyAlignment="1">
      <alignment horizontal="center" vertical="top"/>
    </xf>
    <xf numFmtId="0" fontId="74" fillId="41" borderId="0" xfId="0" applyFont="1" applyFill="1" applyAlignment="1">
      <alignment horizontal="center" vertical="top"/>
    </xf>
    <xf numFmtId="0" fontId="79" fillId="40" borderId="22" xfId="334" applyFont="1" applyFill="1" applyBorder="1" applyAlignment="1">
      <alignment horizontal="center" vertical="top"/>
    </xf>
    <xf numFmtId="181" fontId="84" fillId="48" borderId="24" xfId="334" applyNumberFormat="1" applyFont="1" applyFill="1" applyBorder="1" applyAlignment="1">
      <alignment horizontal="center" vertical="top"/>
    </xf>
    <xf numFmtId="181" fontId="84" fillId="48" borderId="1" xfId="334" applyNumberFormat="1" applyFont="1" applyFill="1" applyBorder="1" applyAlignment="1">
      <alignment horizontal="center" vertical="top"/>
    </xf>
    <xf numFmtId="181" fontId="84" fillId="49" borderId="24" xfId="334" applyNumberFormat="1" applyFont="1" applyFill="1" applyBorder="1" applyAlignment="1">
      <alignment horizontal="center" vertical="top"/>
    </xf>
    <xf numFmtId="181" fontId="84" fillId="49" borderId="1" xfId="334" applyNumberFormat="1" applyFont="1" applyFill="1" applyBorder="1" applyAlignment="1">
      <alignment horizontal="center" vertical="top"/>
    </xf>
    <xf numFmtId="0" fontId="81" fillId="0" borderId="0" xfId="0" applyFont="1" applyFill="1" applyBorder="1" applyAlignment="1">
      <alignment horizontal="center" vertical="top"/>
    </xf>
    <xf numFmtId="0" fontId="10" fillId="0" borderId="1" xfId="0" applyFont="1" applyBorder="1" applyAlignment="1">
      <alignment horizontal="center" vertical="center"/>
    </xf>
    <xf numFmtId="0" fontId="86" fillId="53" borderId="0" xfId="0" applyFont="1" applyFill="1" applyBorder="1" applyAlignment="1">
      <alignment horizontal="center" vertical="center" wrapText="1"/>
    </xf>
    <xf numFmtId="0" fontId="79" fillId="50" borderId="23" xfId="0" applyFont="1" applyFill="1" applyBorder="1" applyAlignment="1">
      <alignment horizontal="center" vertical="center"/>
    </xf>
    <xf numFmtId="0" fontId="79" fillId="50" borderId="0" xfId="0" applyFont="1" applyFill="1" applyBorder="1" applyAlignment="1">
      <alignment horizontal="center" vertical="center"/>
    </xf>
    <xf numFmtId="0" fontId="79" fillId="50" borderId="7" xfId="0" applyFont="1" applyFill="1" applyBorder="1" applyAlignment="1">
      <alignment horizontal="center" vertical="center"/>
    </xf>
    <xf numFmtId="0" fontId="84" fillId="48" borderId="24" xfId="334" applyFont="1" applyFill="1" applyBorder="1" applyAlignment="1">
      <alignment horizontal="center" vertical="center"/>
    </xf>
    <xf numFmtId="0" fontId="84" fillId="48" borderId="1" xfId="334" applyFont="1" applyFill="1" applyBorder="1" applyAlignment="1">
      <alignment horizontal="center" vertical="center"/>
    </xf>
    <xf numFmtId="0" fontId="84" fillId="49" borderId="24" xfId="334" applyFont="1" applyFill="1" applyBorder="1" applyAlignment="1">
      <alignment horizontal="center" vertical="center"/>
    </xf>
    <xf numFmtId="0" fontId="84" fillId="49" borderId="1" xfId="334" applyFont="1" applyFill="1" applyBorder="1" applyAlignment="1">
      <alignment horizontal="center" vertical="center"/>
    </xf>
    <xf numFmtId="0" fontId="84" fillId="48" borderId="3" xfId="334" applyFont="1" applyFill="1" applyBorder="1" applyAlignment="1">
      <alignment horizontal="center" vertical="top"/>
    </xf>
    <xf numFmtId="0" fontId="84" fillId="49" borderId="3" xfId="334" applyFont="1" applyFill="1" applyBorder="1" applyAlignment="1">
      <alignment horizontal="center" vertical="top"/>
    </xf>
    <xf numFmtId="0" fontId="101" fillId="0" borderId="0" xfId="0" applyFont="1" applyAlignment="1">
      <alignment horizontal="center"/>
    </xf>
  </cellXfs>
  <cellStyles count="338">
    <cellStyle name="******************************************" xfId="26" xr:uid="{00000000-0005-0000-0000-000000000000}"/>
    <cellStyle name="20% - Accent1 2" xfId="27" xr:uid="{00000000-0005-0000-0000-000001000000}"/>
    <cellStyle name="20% - Accent2 2" xfId="28" xr:uid="{00000000-0005-0000-0000-000002000000}"/>
    <cellStyle name="20% - Accent3 2" xfId="29" xr:uid="{00000000-0005-0000-0000-000003000000}"/>
    <cellStyle name="20% - Accent4 2" xfId="30" xr:uid="{00000000-0005-0000-0000-000004000000}"/>
    <cellStyle name="20% - Accent5 2" xfId="31" xr:uid="{00000000-0005-0000-0000-000005000000}"/>
    <cellStyle name="20% - Accent6 2" xfId="32" xr:uid="{00000000-0005-0000-0000-000006000000}"/>
    <cellStyle name="40% - Accent1 2" xfId="33" xr:uid="{00000000-0005-0000-0000-000007000000}"/>
    <cellStyle name="40% - Accent2 2" xfId="34" xr:uid="{00000000-0005-0000-0000-000008000000}"/>
    <cellStyle name="40% - Accent2 3" xfId="35" xr:uid="{00000000-0005-0000-0000-000009000000}"/>
    <cellStyle name="40% - Accent3 2" xfId="36" xr:uid="{00000000-0005-0000-0000-00000A000000}"/>
    <cellStyle name="40% - Accent4 2" xfId="37" xr:uid="{00000000-0005-0000-0000-00000B000000}"/>
    <cellStyle name="40% - Accent5 2" xfId="38" xr:uid="{00000000-0005-0000-0000-00000C000000}"/>
    <cellStyle name="40% - Accent6 2" xfId="39" xr:uid="{00000000-0005-0000-0000-00000D000000}"/>
    <cellStyle name="60% - Accent1 2" xfId="40" xr:uid="{00000000-0005-0000-0000-00000E000000}"/>
    <cellStyle name="60% - Accent2 2" xfId="41" xr:uid="{00000000-0005-0000-0000-00000F000000}"/>
    <cellStyle name="60% - Accent3 2" xfId="42" xr:uid="{00000000-0005-0000-0000-000010000000}"/>
    <cellStyle name="60% - Accent4 2" xfId="43" xr:uid="{00000000-0005-0000-0000-000011000000}"/>
    <cellStyle name="60% - Accent5 2" xfId="44" xr:uid="{00000000-0005-0000-0000-000012000000}"/>
    <cellStyle name="60% - Accent6 2" xfId="45" xr:uid="{00000000-0005-0000-0000-000013000000}"/>
    <cellStyle name="Accent1 2" xfId="46" xr:uid="{00000000-0005-0000-0000-000014000000}"/>
    <cellStyle name="Accent2 2" xfId="47" xr:uid="{00000000-0005-0000-0000-000015000000}"/>
    <cellStyle name="Accent3 2" xfId="48" xr:uid="{00000000-0005-0000-0000-000016000000}"/>
    <cellStyle name="Accent4 2" xfId="49" xr:uid="{00000000-0005-0000-0000-000017000000}"/>
    <cellStyle name="Accent5 2" xfId="50" xr:uid="{00000000-0005-0000-0000-000018000000}"/>
    <cellStyle name="Accent6 2" xfId="51" xr:uid="{00000000-0005-0000-0000-000019000000}"/>
    <cellStyle name="Bad 2" xfId="52" xr:uid="{00000000-0005-0000-0000-00001A000000}"/>
    <cellStyle name="Blockout" xfId="53" xr:uid="{00000000-0005-0000-0000-00001B000000}"/>
    <cellStyle name="Body" xfId="54" xr:uid="{00000000-0005-0000-0000-00001C000000}"/>
    <cellStyle name="Brand style" xfId="55" xr:uid="{00000000-0005-0000-0000-00001D000000}"/>
    <cellStyle name="C00A" xfId="56" xr:uid="{00000000-0005-0000-0000-00001E000000}"/>
    <cellStyle name="C00B" xfId="57" xr:uid="{00000000-0005-0000-0000-00001F000000}"/>
    <cellStyle name="C00L" xfId="58" xr:uid="{00000000-0005-0000-0000-000020000000}"/>
    <cellStyle name="C01A" xfId="59" xr:uid="{00000000-0005-0000-0000-000021000000}"/>
    <cellStyle name="C01B" xfId="60" xr:uid="{00000000-0005-0000-0000-000022000000}"/>
    <cellStyle name="C01H" xfId="61" xr:uid="{00000000-0005-0000-0000-000023000000}"/>
    <cellStyle name="C01L" xfId="62" xr:uid="{00000000-0005-0000-0000-000024000000}"/>
    <cellStyle name="C02A" xfId="63" xr:uid="{00000000-0005-0000-0000-000025000000}"/>
    <cellStyle name="C02B" xfId="64" xr:uid="{00000000-0005-0000-0000-000026000000}"/>
    <cellStyle name="C02H" xfId="65" xr:uid="{00000000-0005-0000-0000-000027000000}"/>
    <cellStyle name="C02L" xfId="66" xr:uid="{00000000-0005-0000-0000-000028000000}"/>
    <cellStyle name="C03A" xfId="67" xr:uid="{00000000-0005-0000-0000-000029000000}"/>
    <cellStyle name="C03B" xfId="68" xr:uid="{00000000-0005-0000-0000-00002A000000}"/>
    <cellStyle name="C03H" xfId="69" xr:uid="{00000000-0005-0000-0000-00002B000000}"/>
    <cellStyle name="C03L" xfId="70" xr:uid="{00000000-0005-0000-0000-00002C000000}"/>
    <cellStyle name="C04A" xfId="71" xr:uid="{00000000-0005-0000-0000-00002D000000}"/>
    <cellStyle name="C04B" xfId="72" xr:uid="{00000000-0005-0000-0000-00002E000000}"/>
    <cellStyle name="C04H" xfId="73" xr:uid="{00000000-0005-0000-0000-00002F000000}"/>
    <cellStyle name="C04L" xfId="74" xr:uid="{00000000-0005-0000-0000-000030000000}"/>
    <cellStyle name="C05A" xfId="75" xr:uid="{00000000-0005-0000-0000-000031000000}"/>
    <cellStyle name="C05B" xfId="76" xr:uid="{00000000-0005-0000-0000-000032000000}"/>
    <cellStyle name="C05H" xfId="77" xr:uid="{00000000-0005-0000-0000-000033000000}"/>
    <cellStyle name="C05L" xfId="78" xr:uid="{00000000-0005-0000-0000-000034000000}"/>
    <cellStyle name="C06A" xfId="79" xr:uid="{00000000-0005-0000-0000-000035000000}"/>
    <cellStyle name="C06B" xfId="80" xr:uid="{00000000-0005-0000-0000-000036000000}"/>
    <cellStyle name="C06H" xfId="81" xr:uid="{00000000-0005-0000-0000-000037000000}"/>
    <cellStyle name="C06L" xfId="82" xr:uid="{00000000-0005-0000-0000-000038000000}"/>
    <cellStyle name="C07A" xfId="83" xr:uid="{00000000-0005-0000-0000-000039000000}"/>
    <cellStyle name="C07B" xfId="84" xr:uid="{00000000-0005-0000-0000-00003A000000}"/>
    <cellStyle name="C07H" xfId="85" xr:uid="{00000000-0005-0000-0000-00003B000000}"/>
    <cellStyle name="C07L" xfId="86" xr:uid="{00000000-0005-0000-0000-00003C000000}"/>
    <cellStyle name="Calculation 2" xfId="87" xr:uid="{00000000-0005-0000-0000-00003D000000}"/>
    <cellStyle name="Check Cell 2" xfId="88" xr:uid="{00000000-0005-0000-0000-00003E000000}"/>
    <cellStyle name="Comma" xfId="1" builtinId="3"/>
    <cellStyle name="Comma (2)" xfId="89" xr:uid="{00000000-0005-0000-0000-000040000000}"/>
    <cellStyle name="Comma 10" xfId="90" xr:uid="{00000000-0005-0000-0000-000041000000}"/>
    <cellStyle name="Comma 11" xfId="91" xr:uid="{00000000-0005-0000-0000-000042000000}"/>
    <cellStyle name="Comma 12" xfId="92" xr:uid="{00000000-0005-0000-0000-000043000000}"/>
    <cellStyle name="Comma 13" xfId="93" xr:uid="{00000000-0005-0000-0000-000044000000}"/>
    <cellStyle name="Comma 14" xfId="94" xr:uid="{00000000-0005-0000-0000-000045000000}"/>
    <cellStyle name="Comma 15" xfId="95" xr:uid="{00000000-0005-0000-0000-000046000000}"/>
    <cellStyle name="Comma 16" xfId="96" xr:uid="{00000000-0005-0000-0000-000047000000}"/>
    <cellStyle name="Comma 17" xfId="97" xr:uid="{00000000-0005-0000-0000-000048000000}"/>
    <cellStyle name="Comma 18" xfId="98" xr:uid="{00000000-0005-0000-0000-000049000000}"/>
    <cellStyle name="Comma 19" xfId="99" xr:uid="{00000000-0005-0000-0000-00004A000000}"/>
    <cellStyle name="Comma 2" xfId="7" xr:uid="{00000000-0005-0000-0000-00004B000000}"/>
    <cellStyle name="Comma 2 2" xfId="15" xr:uid="{00000000-0005-0000-0000-00004C000000}"/>
    <cellStyle name="Comma 2 2 2" xfId="100" xr:uid="{00000000-0005-0000-0000-00004D000000}"/>
    <cellStyle name="Comma 2 3" xfId="101" xr:uid="{00000000-0005-0000-0000-00004E000000}"/>
    <cellStyle name="Comma 2_Book3" xfId="102" xr:uid="{00000000-0005-0000-0000-00004F000000}"/>
    <cellStyle name="Comma 20" xfId="103" xr:uid="{00000000-0005-0000-0000-000050000000}"/>
    <cellStyle name="Comma 21" xfId="104" xr:uid="{00000000-0005-0000-0000-000051000000}"/>
    <cellStyle name="Comma 22" xfId="105" xr:uid="{00000000-0005-0000-0000-000052000000}"/>
    <cellStyle name="Comma 23" xfId="106" xr:uid="{00000000-0005-0000-0000-000053000000}"/>
    <cellStyle name="Comma 24" xfId="332" xr:uid="{00000000-0005-0000-0000-000054000000}"/>
    <cellStyle name="Comma 3" xfId="20" xr:uid="{00000000-0005-0000-0000-000055000000}"/>
    <cellStyle name="Comma 3 2" xfId="107" xr:uid="{00000000-0005-0000-0000-000056000000}"/>
    <cellStyle name="Comma 3 3" xfId="108" xr:uid="{00000000-0005-0000-0000-000057000000}"/>
    <cellStyle name="Comma 4" xfId="23" xr:uid="{00000000-0005-0000-0000-000058000000}"/>
    <cellStyle name="Comma 4 2" xfId="109" xr:uid="{00000000-0005-0000-0000-000059000000}"/>
    <cellStyle name="Comma 4 3" xfId="110" xr:uid="{00000000-0005-0000-0000-00005A000000}"/>
    <cellStyle name="Comma 5" xfId="111" xr:uid="{00000000-0005-0000-0000-00005B000000}"/>
    <cellStyle name="Comma 5 2" xfId="112" xr:uid="{00000000-0005-0000-0000-00005C000000}"/>
    <cellStyle name="Comma 5 3" xfId="113" xr:uid="{00000000-0005-0000-0000-00005D000000}"/>
    <cellStyle name="Comma 6" xfId="114" xr:uid="{00000000-0005-0000-0000-00005E000000}"/>
    <cellStyle name="Comma 6 2" xfId="115" xr:uid="{00000000-0005-0000-0000-00005F000000}"/>
    <cellStyle name="Comma 6 3" xfId="116" xr:uid="{00000000-0005-0000-0000-000060000000}"/>
    <cellStyle name="Comma 7" xfId="117" xr:uid="{00000000-0005-0000-0000-000061000000}"/>
    <cellStyle name="Comma 8" xfId="118" xr:uid="{00000000-0005-0000-0000-000062000000}"/>
    <cellStyle name="Comma 9" xfId="119" xr:uid="{00000000-0005-0000-0000-000063000000}"/>
    <cellStyle name="Currency" xfId="5" builtinId="4"/>
    <cellStyle name="Currency 2" xfId="10" xr:uid="{00000000-0005-0000-0000-000065000000}"/>
    <cellStyle name="Currency 2 2" xfId="120" xr:uid="{00000000-0005-0000-0000-000066000000}"/>
    <cellStyle name="Currency 2 3" xfId="121" xr:uid="{00000000-0005-0000-0000-000067000000}"/>
    <cellStyle name="Currency 3" xfId="19" xr:uid="{00000000-0005-0000-0000-000068000000}"/>
    <cellStyle name="Currency 4" xfId="122" xr:uid="{00000000-0005-0000-0000-000069000000}"/>
    <cellStyle name="Currency 5" xfId="123" xr:uid="{00000000-0005-0000-0000-00006A000000}"/>
    <cellStyle name="Currency 6" xfId="24" xr:uid="{00000000-0005-0000-0000-00006B000000}"/>
    <cellStyle name="CurreŮcy_graph template1.xls Chart 2" xfId="124" xr:uid="{00000000-0005-0000-0000-00006C000000}"/>
    <cellStyle name="Explanatory Text 2" xfId="125" xr:uid="{00000000-0005-0000-0000-00006D000000}"/>
    <cellStyle name="Good 2" xfId="126" xr:uid="{00000000-0005-0000-0000-00006E000000}"/>
    <cellStyle name="GreenBackYellowTxt" xfId="127" xr:uid="{00000000-0005-0000-0000-00006F000000}"/>
    <cellStyle name="Grey" xfId="128" xr:uid="{00000000-0005-0000-0000-000070000000}"/>
    <cellStyle name="hard no" xfId="129" xr:uid="{00000000-0005-0000-0000-000071000000}"/>
    <cellStyle name="hard no 2" xfId="130" xr:uid="{00000000-0005-0000-0000-000072000000}"/>
    <cellStyle name="Header Total_Cash Flow Forecast, 12 Months" xfId="131" xr:uid="{00000000-0005-0000-0000-000073000000}"/>
    <cellStyle name="Header1" xfId="132" xr:uid="{00000000-0005-0000-0000-000074000000}"/>
    <cellStyle name="Header2" xfId="133" xr:uid="{00000000-0005-0000-0000-000075000000}"/>
    <cellStyle name="Heading 1 2" xfId="134" xr:uid="{00000000-0005-0000-0000-000076000000}"/>
    <cellStyle name="Heading 2 2" xfId="135" xr:uid="{00000000-0005-0000-0000-000077000000}"/>
    <cellStyle name="Heading 3 2" xfId="136" xr:uid="{00000000-0005-0000-0000-000078000000}"/>
    <cellStyle name="Heading 4 2" xfId="137" xr:uid="{00000000-0005-0000-0000-000079000000}"/>
    <cellStyle name="Hyperlink 2" xfId="138" xr:uid="{00000000-0005-0000-0000-00007A000000}"/>
    <cellStyle name="Hyperlink 3" xfId="139" xr:uid="{00000000-0005-0000-0000-00007B000000}"/>
    <cellStyle name="Import" xfId="140" xr:uid="{00000000-0005-0000-0000-00007C000000}"/>
    <cellStyle name="Import 2" xfId="141" xr:uid="{00000000-0005-0000-0000-00007D000000}"/>
    <cellStyle name="Import 3" xfId="142" xr:uid="{00000000-0005-0000-0000-00007E000000}"/>
    <cellStyle name="Import%" xfId="143" xr:uid="{00000000-0005-0000-0000-00007F000000}"/>
    <cellStyle name="Import% 2" xfId="144" xr:uid="{00000000-0005-0000-0000-000080000000}"/>
    <cellStyle name="Import% 3" xfId="145" xr:uid="{00000000-0005-0000-0000-000081000000}"/>
    <cellStyle name="Input (2)" xfId="146" xr:uid="{00000000-0005-0000-0000-000082000000}"/>
    <cellStyle name="Input [yellow]" xfId="147" xr:uid="{00000000-0005-0000-0000-000083000000}"/>
    <cellStyle name="Input 2" xfId="148" xr:uid="{00000000-0005-0000-0000-000084000000}"/>
    <cellStyle name="Input 3" xfId="149" xr:uid="{00000000-0005-0000-0000-000085000000}"/>
    <cellStyle name="Input 4" xfId="150" xr:uid="{00000000-0005-0000-0000-000086000000}"/>
    <cellStyle name="Input1" xfId="151" xr:uid="{00000000-0005-0000-0000-000087000000}"/>
    <cellStyle name="Input1 2" xfId="152" xr:uid="{00000000-0005-0000-0000-000088000000}"/>
    <cellStyle name="Input1 2 2" xfId="153" xr:uid="{00000000-0005-0000-0000-000089000000}"/>
    <cellStyle name="Input1 2 3" xfId="154" xr:uid="{00000000-0005-0000-0000-00008A000000}"/>
    <cellStyle name="Input1 3" xfId="155" xr:uid="{00000000-0005-0000-0000-00008B000000}"/>
    <cellStyle name="Input1 4" xfId="156" xr:uid="{00000000-0005-0000-0000-00008C000000}"/>
    <cellStyle name="Input1 5" xfId="157" xr:uid="{00000000-0005-0000-0000-00008D000000}"/>
    <cellStyle name="Input1%" xfId="158" xr:uid="{00000000-0005-0000-0000-00008E000000}"/>
    <cellStyle name="Input1% 2" xfId="159" xr:uid="{00000000-0005-0000-0000-00008F000000}"/>
    <cellStyle name="Input1% 2 2" xfId="160" xr:uid="{00000000-0005-0000-0000-000090000000}"/>
    <cellStyle name="Input1% 2 3" xfId="161" xr:uid="{00000000-0005-0000-0000-000091000000}"/>
    <cellStyle name="Input1% 3" xfId="162" xr:uid="{00000000-0005-0000-0000-000092000000}"/>
    <cellStyle name="Input1% 4" xfId="163" xr:uid="{00000000-0005-0000-0000-000093000000}"/>
    <cellStyle name="Input1% 5" xfId="164" xr:uid="{00000000-0005-0000-0000-000094000000}"/>
    <cellStyle name="Input1_18-Specific Analysis" xfId="165" xr:uid="{00000000-0005-0000-0000-000095000000}"/>
    <cellStyle name="Input1default%" xfId="166" xr:uid="{00000000-0005-0000-0000-000096000000}"/>
    <cellStyle name="Input2" xfId="167" xr:uid="{00000000-0005-0000-0000-000097000000}"/>
    <cellStyle name="Input2 2" xfId="168" xr:uid="{00000000-0005-0000-0000-000098000000}"/>
    <cellStyle name="Input2 3" xfId="169" xr:uid="{00000000-0005-0000-0000-000099000000}"/>
    <cellStyle name="Input2%" xfId="170" xr:uid="{00000000-0005-0000-0000-00009A000000}"/>
    <cellStyle name="Input2_Country Energy 2002 Retail Review info request v3.0" xfId="171" xr:uid="{00000000-0005-0000-0000-00009B000000}"/>
    <cellStyle name="Input3" xfId="172" xr:uid="{00000000-0005-0000-0000-00009C000000}"/>
    <cellStyle name="Input3 2" xfId="173" xr:uid="{00000000-0005-0000-0000-00009D000000}"/>
    <cellStyle name="Input3 3" xfId="174" xr:uid="{00000000-0005-0000-0000-00009E000000}"/>
    <cellStyle name="Input3%" xfId="175" xr:uid="{00000000-0005-0000-0000-00009F000000}"/>
    <cellStyle name="Input3_Country Energy 2002 Retail Review info request v3.0" xfId="176" xr:uid="{00000000-0005-0000-0000-0000A0000000}"/>
    <cellStyle name="Linked Cell 2" xfId="177" xr:uid="{00000000-0005-0000-0000-0000A1000000}"/>
    <cellStyle name="Neutral 2" xfId="178" xr:uid="{00000000-0005-0000-0000-0000A2000000}"/>
    <cellStyle name="no dec" xfId="179" xr:uid="{00000000-0005-0000-0000-0000A3000000}"/>
    <cellStyle name="No input" xfId="180" xr:uid="{00000000-0005-0000-0000-0000A4000000}"/>
    <cellStyle name="Normal" xfId="0" builtinId="0"/>
    <cellStyle name="Normal - Style1" xfId="181" xr:uid="{00000000-0005-0000-0000-0000A6000000}"/>
    <cellStyle name="Normal - Style1 2" xfId="182" xr:uid="{00000000-0005-0000-0000-0000A7000000}"/>
    <cellStyle name="Normal 10" xfId="183" xr:uid="{00000000-0005-0000-0000-0000A8000000}"/>
    <cellStyle name="Normal 10 2" xfId="184" xr:uid="{00000000-0005-0000-0000-0000A9000000}"/>
    <cellStyle name="Normal 11" xfId="185" xr:uid="{00000000-0005-0000-0000-0000AA000000}"/>
    <cellStyle name="Normal 11 2" xfId="186" xr:uid="{00000000-0005-0000-0000-0000AB000000}"/>
    <cellStyle name="Normal 12" xfId="187" xr:uid="{00000000-0005-0000-0000-0000AC000000}"/>
    <cellStyle name="Normal 12 2" xfId="188" xr:uid="{00000000-0005-0000-0000-0000AD000000}"/>
    <cellStyle name="Normal 13" xfId="189" xr:uid="{00000000-0005-0000-0000-0000AE000000}"/>
    <cellStyle name="Normal 13 2" xfId="190" xr:uid="{00000000-0005-0000-0000-0000AF000000}"/>
    <cellStyle name="Normal 14" xfId="191" xr:uid="{00000000-0005-0000-0000-0000B0000000}"/>
    <cellStyle name="Normal 14 2" xfId="192" xr:uid="{00000000-0005-0000-0000-0000B1000000}"/>
    <cellStyle name="Normal 15" xfId="193" xr:uid="{00000000-0005-0000-0000-0000B2000000}"/>
    <cellStyle name="Normal 16" xfId="194" xr:uid="{00000000-0005-0000-0000-0000B3000000}"/>
    <cellStyle name="Normal 17" xfId="195" xr:uid="{00000000-0005-0000-0000-0000B4000000}"/>
    <cellStyle name="Normal 18" xfId="196" xr:uid="{00000000-0005-0000-0000-0000B5000000}"/>
    <cellStyle name="Normal 19" xfId="197" xr:uid="{00000000-0005-0000-0000-0000B6000000}"/>
    <cellStyle name="Normal 2" xfId="2" xr:uid="{00000000-0005-0000-0000-0000B7000000}"/>
    <cellStyle name="Normal 2 2" xfId="13" xr:uid="{00000000-0005-0000-0000-0000B8000000}"/>
    <cellStyle name="Normal 2 2 2" xfId="198" xr:uid="{00000000-0005-0000-0000-0000B9000000}"/>
    <cellStyle name="Normal 2 2 3" xfId="336" xr:uid="{F75C3F0E-8CF0-44B4-8EAA-95429D6C70FB}"/>
    <cellStyle name="Normal 2 3" xfId="21" xr:uid="{00000000-0005-0000-0000-0000BA000000}"/>
    <cellStyle name="Normal 2 4" xfId="199" xr:uid="{00000000-0005-0000-0000-0000BB000000}"/>
    <cellStyle name="Normal 2 5" xfId="200" xr:uid="{00000000-0005-0000-0000-0000BC000000}"/>
    <cellStyle name="Normal 2 6" xfId="6" xr:uid="{00000000-0005-0000-0000-0000BD000000}"/>
    <cellStyle name="Normal 2 7" xfId="335" xr:uid="{D789A08C-C2F9-4AA8-A852-46EBB03D31A7}"/>
    <cellStyle name="Normal 2 8" xfId="337" xr:uid="{324DC981-4B8D-4018-B730-8F2ABD00EF06}"/>
    <cellStyle name="Normal 20" xfId="201" xr:uid="{00000000-0005-0000-0000-0000BE000000}"/>
    <cellStyle name="Normal 21" xfId="202" xr:uid="{00000000-0005-0000-0000-0000BF000000}"/>
    <cellStyle name="Normal 22" xfId="203" xr:uid="{00000000-0005-0000-0000-0000C0000000}"/>
    <cellStyle name="Normal 23" xfId="204" xr:uid="{00000000-0005-0000-0000-0000C1000000}"/>
    <cellStyle name="Normal 24" xfId="205" xr:uid="{00000000-0005-0000-0000-0000C2000000}"/>
    <cellStyle name="Normal 25" xfId="206" xr:uid="{00000000-0005-0000-0000-0000C3000000}"/>
    <cellStyle name="Normal 26" xfId="207" xr:uid="{00000000-0005-0000-0000-0000C4000000}"/>
    <cellStyle name="Normal 27" xfId="208" xr:uid="{00000000-0005-0000-0000-0000C5000000}"/>
    <cellStyle name="Normal 28" xfId="209" xr:uid="{00000000-0005-0000-0000-0000C6000000}"/>
    <cellStyle name="Normal 29" xfId="210" xr:uid="{00000000-0005-0000-0000-0000C7000000}"/>
    <cellStyle name="Normal 29 2" xfId="211" xr:uid="{00000000-0005-0000-0000-0000C8000000}"/>
    <cellStyle name="Normal 3" xfId="11" xr:uid="{00000000-0005-0000-0000-0000C9000000}"/>
    <cellStyle name="Normal 3 2" xfId="16" xr:uid="{00000000-0005-0000-0000-0000CA000000}"/>
    <cellStyle name="Normal 3 3" xfId="212" xr:uid="{00000000-0005-0000-0000-0000CB000000}"/>
    <cellStyle name="Normal 3 4" xfId="213" xr:uid="{00000000-0005-0000-0000-0000CC000000}"/>
    <cellStyle name="Normal 30" xfId="214" xr:uid="{00000000-0005-0000-0000-0000CD000000}"/>
    <cellStyle name="Normal 31" xfId="215" xr:uid="{00000000-0005-0000-0000-0000CE000000}"/>
    <cellStyle name="Normal 32" xfId="216" xr:uid="{00000000-0005-0000-0000-0000CF000000}"/>
    <cellStyle name="Normal 33" xfId="217" xr:uid="{00000000-0005-0000-0000-0000D0000000}"/>
    <cellStyle name="Normal 34" xfId="218" xr:uid="{00000000-0005-0000-0000-0000D1000000}"/>
    <cellStyle name="Normal 35" xfId="219" xr:uid="{00000000-0005-0000-0000-0000D2000000}"/>
    <cellStyle name="Normal 36" xfId="220" xr:uid="{00000000-0005-0000-0000-0000D3000000}"/>
    <cellStyle name="Normal 37" xfId="221" xr:uid="{00000000-0005-0000-0000-0000D4000000}"/>
    <cellStyle name="Normal 38" xfId="222" xr:uid="{00000000-0005-0000-0000-0000D5000000}"/>
    <cellStyle name="Normal 39" xfId="223" xr:uid="{00000000-0005-0000-0000-0000D6000000}"/>
    <cellStyle name="Normal 4" xfId="12" xr:uid="{00000000-0005-0000-0000-0000D7000000}"/>
    <cellStyle name="Normal 4 2" xfId="224" xr:uid="{00000000-0005-0000-0000-0000D8000000}"/>
    <cellStyle name="Normal 4 2 2" xfId="225" xr:uid="{00000000-0005-0000-0000-0000D9000000}"/>
    <cellStyle name="Normal 4 3" xfId="226" xr:uid="{00000000-0005-0000-0000-0000DA000000}"/>
    <cellStyle name="Normal 40" xfId="227" xr:uid="{00000000-0005-0000-0000-0000DB000000}"/>
    <cellStyle name="Normal 41" xfId="228" xr:uid="{00000000-0005-0000-0000-0000DC000000}"/>
    <cellStyle name="Normal 42" xfId="229" xr:uid="{00000000-0005-0000-0000-0000DD000000}"/>
    <cellStyle name="Normal 43" xfId="230" xr:uid="{00000000-0005-0000-0000-0000DE000000}"/>
    <cellStyle name="Normal 44" xfId="231" xr:uid="{00000000-0005-0000-0000-0000DF000000}"/>
    <cellStyle name="Normal 45" xfId="232" xr:uid="{00000000-0005-0000-0000-0000E0000000}"/>
    <cellStyle name="Normal 46" xfId="233" xr:uid="{00000000-0005-0000-0000-0000E1000000}"/>
    <cellStyle name="Normal 46 2" xfId="234" xr:uid="{00000000-0005-0000-0000-0000E2000000}"/>
    <cellStyle name="Normal 47" xfId="235" xr:uid="{00000000-0005-0000-0000-0000E3000000}"/>
    <cellStyle name="Normal 48" xfId="331" xr:uid="{00000000-0005-0000-0000-0000E4000000}"/>
    <cellStyle name="Normal 5" xfId="25" xr:uid="{00000000-0005-0000-0000-0000E5000000}"/>
    <cellStyle name="Normal 5 2" xfId="236" xr:uid="{00000000-0005-0000-0000-0000E6000000}"/>
    <cellStyle name="Normal 5 3" xfId="237" xr:uid="{00000000-0005-0000-0000-0000E7000000}"/>
    <cellStyle name="Normal 6" xfId="3" xr:uid="{00000000-0005-0000-0000-0000E8000000}"/>
    <cellStyle name="Normal 6 2" xfId="238" xr:uid="{00000000-0005-0000-0000-0000E9000000}"/>
    <cellStyle name="Normal 6 3" xfId="239" xr:uid="{00000000-0005-0000-0000-0000EA000000}"/>
    <cellStyle name="Normal 6 4" xfId="240" xr:uid="{00000000-0005-0000-0000-0000EB000000}"/>
    <cellStyle name="Normal 7" xfId="241" xr:uid="{00000000-0005-0000-0000-0000EC000000}"/>
    <cellStyle name="Normal 7 2" xfId="242" xr:uid="{00000000-0005-0000-0000-0000ED000000}"/>
    <cellStyle name="Normal 8" xfId="243" xr:uid="{00000000-0005-0000-0000-0000EE000000}"/>
    <cellStyle name="Normal 8 2" xfId="244" xr:uid="{00000000-0005-0000-0000-0000EF000000}"/>
    <cellStyle name="Normal 9" xfId="245" xr:uid="{00000000-0005-0000-0000-0000F0000000}"/>
    <cellStyle name="Normal 9 2" xfId="246" xr:uid="{00000000-0005-0000-0000-0000F1000000}"/>
    <cellStyle name="Normal 9 3" xfId="334" xr:uid="{67C98EAA-B717-441D-A7E9-C8161D66F457}"/>
    <cellStyle name="Normale_blended" xfId="247" xr:uid="{00000000-0005-0000-0000-0000F2000000}"/>
    <cellStyle name="Note 2" xfId="248" xr:uid="{00000000-0005-0000-0000-0000F3000000}"/>
    <cellStyle name="Note 3" xfId="249" xr:uid="{00000000-0005-0000-0000-0000F4000000}"/>
    <cellStyle name="Output 2" xfId="250" xr:uid="{00000000-0005-0000-0000-0000F5000000}"/>
    <cellStyle name="Percent" xfId="4" builtinId="5"/>
    <cellStyle name="Percent [2]" xfId="251" xr:uid="{00000000-0005-0000-0000-0000F7000000}"/>
    <cellStyle name="Percent [2] 2" xfId="252" xr:uid="{00000000-0005-0000-0000-0000F8000000}"/>
    <cellStyle name="Percent [2] 2 2" xfId="253" xr:uid="{00000000-0005-0000-0000-0000F9000000}"/>
    <cellStyle name="Percent [2] 2 3" xfId="254" xr:uid="{00000000-0005-0000-0000-0000FA000000}"/>
    <cellStyle name="Percent [2] 3" xfId="255" xr:uid="{00000000-0005-0000-0000-0000FB000000}"/>
    <cellStyle name="Percent 10" xfId="256" xr:uid="{00000000-0005-0000-0000-0000FC000000}"/>
    <cellStyle name="Percent 11" xfId="257" xr:uid="{00000000-0005-0000-0000-0000FD000000}"/>
    <cellStyle name="Percent 12" xfId="258" xr:uid="{00000000-0005-0000-0000-0000FE000000}"/>
    <cellStyle name="Percent 13" xfId="259" xr:uid="{00000000-0005-0000-0000-0000FF000000}"/>
    <cellStyle name="Percent 14" xfId="260" xr:uid="{00000000-0005-0000-0000-000000010000}"/>
    <cellStyle name="Percent 15" xfId="261" xr:uid="{00000000-0005-0000-0000-000001010000}"/>
    <cellStyle name="Percent 16" xfId="262" xr:uid="{00000000-0005-0000-0000-000002010000}"/>
    <cellStyle name="Percent 17" xfId="263" xr:uid="{00000000-0005-0000-0000-000003010000}"/>
    <cellStyle name="Percent 18" xfId="264" xr:uid="{00000000-0005-0000-0000-000004010000}"/>
    <cellStyle name="Percent 19" xfId="265" xr:uid="{00000000-0005-0000-0000-000005010000}"/>
    <cellStyle name="Percent 2" xfId="8" xr:uid="{00000000-0005-0000-0000-000006010000}"/>
    <cellStyle name="Percent 2 2" xfId="14" xr:uid="{00000000-0005-0000-0000-000007010000}"/>
    <cellStyle name="Percent 2 3" xfId="266" xr:uid="{00000000-0005-0000-0000-000008010000}"/>
    <cellStyle name="Percent 2 3 2" xfId="267" xr:uid="{00000000-0005-0000-0000-000009010000}"/>
    <cellStyle name="Percent 2 3 3" xfId="268" xr:uid="{00000000-0005-0000-0000-00000A010000}"/>
    <cellStyle name="Percent 2 4" xfId="269" xr:uid="{00000000-0005-0000-0000-00000B010000}"/>
    <cellStyle name="Percent 2 5" xfId="270" xr:uid="{00000000-0005-0000-0000-00000C010000}"/>
    <cellStyle name="Percent 2 6" xfId="271" xr:uid="{00000000-0005-0000-0000-00000D010000}"/>
    <cellStyle name="Percent 2 7" xfId="272" xr:uid="{00000000-0005-0000-0000-00000E010000}"/>
    <cellStyle name="Percent 20" xfId="273" xr:uid="{00000000-0005-0000-0000-00000F010000}"/>
    <cellStyle name="Percent 21" xfId="274" xr:uid="{00000000-0005-0000-0000-000010010000}"/>
    <cellStyle name="Percent 22" xfId="275" xr:uid="{00000000-0005-0000-0000-000011010000}"/>
    <cellStyle name="Percent 23" xfId="276" xr:uid="{00000000-0005-0000-0000-000012010000}"/>
    <cellStyle name="Percent 24" xfId="333" xr:uid="{00000000-0005-0000-0000-000013010000}"/>
    <cellStyle name="Percent 3" xfId="17" xr:uid="{00000000-0005-0000-0000-000014010000}"/>
    <cellStyle name="Percent 3 2" xfId="277" xr:uid="{00000000-0005-0000-0000-000015010000}"/>
    <cellStyle name="Percent 4" xfId="18" xr:uid="{00000000-0005-0000-0000-000016010000}"/>
    <cellStyle name="Percent 4 2" xfId="278" xr:uid="{00000000-0005-0000-0000-000017010000}"/>
    <cellStyle name="Percent 5" xfId="22" xr:uid="{00000000-0005-0000-0000-000018010000}"/>
    <cellStyle name="Percent 5 2" xfId="279" xr:uid="{00000000-0005-0000-0000-000019010000}"/>
    <cellStyle name="Percent 6" xfId="280" xr:uid="{00000000-0005-0000-0000-00001A010000}"/>
    <cellStyle name="Percent 7" xfId="281" xr:uid="{00000000-0005-0000-0000-00001B010000}"/>
    <cellStyle name="Percent 8" xfId="282" xr:uid="{00000000-0005-0000-0000-00001C010000}"/>
    <cellStyle name="Percent 9" xfId="283" xr:uid="{00000000-0005-0000-0000-00001D010000}"/>
    <cellStyle name="PSChar" xfId="284" xr:uid="{00000000-0005-0000-0000-00001E010000}"/>
    <cellStyle name="PSDate" xfId="285" xr:uid="{00000000-0005-0000-0000-00001F010000}"/>
    <cellStyle name="PSDec" xfId="286" xr:uid="{00000000-0005-0000-0000-000020010000}"/>
    <cellStyle name="PSHeading" xfId="287" xr:uid="{00000000-0005-0000-0000-000021010000}"/>
    <cellStyle name="PSInt" xfId="288" xr:uid="{00000000-0005-0000-0000-000022010000}"/>
    <cellStyle name="PSSpacer" xfId="289" xr:uid="{00000000-0005-0000-0000-000023010000}"/>
    <cellStyle name="R00A" xfId="290" xr:uid="{00000000-0005-0000-0000-000024010000}"/>
    <cellStyle name="R00B" xfId="291" xr:uid="{00000000-0005-0000-0000-000025010000}"/>
    <cellStyle name="R00L" xfId="292" xr:uid="{00000000-0005-0000-0000-000026010000}"/>
    <cellStyle name="R01A" xfId="293" xr:uid="{00000000-0005-0000-0000-000027010000}"/>
    <cellStyle name="R01B" xfId="294" xr:uid="{00000000-0005-0000-0000-000028010000}"/>
    <cellStyle name="R01H" xfId="295" xr:uid="{00000000-0005-0000-0000-000029010000}"/>
    <cellStyle name="R01L" xfId="296" xr:uid="{00000000-0005-0000-0000-00002A010000}"/>
    <cellStyle name="R02A" xfId="297" xr:uid="{00000000-0005-0000-0000-00002B010000}"/>
    <cellStyle name="R02B" xfId="298" xr:uid="{00000000-0005-0000-0000-00002C010000}"/>
    <cellStyle name="R02H" xfId="299" xr:uid="{00000000-0005-0000-0000-00002D010000}"/>
    <cellStyle name="R02L" xfId="300" xr:uid="{00000000-0005-0000-0000-00002E010000}"/>
    <cellStyle name="R03A" xfId="301" xr:uid="{00000000-0005-0000-0000-00002F010000}"/>
    <cellStyle name="R03B" xfId="302" xr:uid="{00000000-0005-0000-0000-000030010000}"/>
    <cellStyle name="R03H" xfId="303" xr:uid="{00000000-0005-0000-0000-000031010000}"/>
    <cellStyle name="R03L" xfId="304" xr:uid="{00000000-0005-0000-0000-000032010000}"/>
    <cellStyle name="R04A" xfId="305" xr:uid="{00000000-0005-0000-0000-000033010000}"/>
    <cellStyle name="R04B" xfId="306" xr:uid="{00000000-0005-0000-0000-000034010000}"/>
    <cellStyle name="R04H" xfId="307" xr:uid="{00000000-0005-0000-0000-000035010000}"/>
    <cellStyle name="R04L" xfId="308" xr:uid="{00000000-0005-0000-0000-000036010000}"/>
    <cellStyle name="R05A" xfId="309" xr:uid="{00000000-0005-0000-0000-000037010000}"/>
    <cellStyle name="R05B" xfId="310" xr:uid="{00000000-0005-0000-0000-000038010000}"/>
    <cellStyle name="R05H" xfId="311" xr:uid="{00000000-0005-0000-0000-000039010000}"/>
    <cellStyle name="R05L" xfId="312" xr:uid="{00000000-0005-0000-0000-00003A010000}"/>
    <cellStyle name="R06A" xfId="313" xr:uid="{00000000-0005-0000-0000-00003B010000}"/>
    <cellStyle name="R06B" xfId="314" xr:uid="{00000000-0005-0000-0000-00003C010000}"/>
    <cellStyle name="R06H" xfId="315" xr:uid="{00000000-0005-0000-0000-00003D010000}"/>
    <cellStyle name="R06L" xfId="316" xr:uid="{00000000-0005-0000-0000-00003E010000}"/>
    <cellStyle name="R07A" xfId="317" xr:uid="{00000000-0005-0000-0000-00003F010000}"/>
    <cellStyle name="R07B" xfId="318" xr:uid="{00000000-0005-0000-0000-000040010000}"/>
    <cellStyle name="R07H" xfId="319" xr:uid="{00000000-0005-0000-0000-000041010000}"/>
    <cellStyle name="R07L" xfId="320" xr:uid="{00000000-0005-0000-0000-000042010000}"/>
    <cellStyle name="Style 1" xfId="321" xr:uid="{00000000-0005-0000-0000-000043010000}"/>
    <cellStyle name="Style 1 2" xfId="322" xr:uid="{00000000-0005-0000-0000-000044010000}"/>
    <cellStyle name="Times New Roman" xfId="323" xr:uid="{00000000-0005-0000-0000-000045010000}"/>
    <cellStyle name="Title 2" xfId="324" xr:uid="{00000000-0005-0000-0000-000046010000}"/>
    <cellStyle name="Total 2" xfId="325" xr:uid="{00000000-0005-0000-0000-000047010000}"/>
    <cellStyle name="Valuta (0)_spies97" xfId="326" xr:uid="{00000000-0005-0000-0000-000048010000}"/>
    <cellStyle name="Warning Text 2" xfId="327" xr:uid="{00000000-0005-0000-0000-000049010000}"/>
    <cellStyle name="White rows" xfId="9" xr:uid="{00000000-0005-0000-0000-00004A010000}"/>
    <cellStyle name="White rows 2" xfId="328" xr:uid="{00000000-0005-0000-0000-00004B010000}"/>
    <cellStyle name="YELLOW" xfId="329" xr:uid="{00000000-0005-0000-0000-00004C010000}"/>
    <cellStyle name="YellowBackGreenTxt" xfId="330" xr:uid="{00000000-0005-0000-0000-00004D01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1707092</xdr:colOff>
      <xdr:row>10</xdr:row>
      <xdr:rowOff>899583</xdr:rowOff>
    </xdr:from>
    <xdr:to>
      <xdr:col>6</xdr:col>
      <xdr:colOff>2069042</xdr:colOff>
      <xdr:row>10</xdr:row>
      <xdr:rowOff>899583</xdr:rowOff>
    </xdr:to>
    <xdr:cxnSp macro="">
      <xdr:nvCxnSpPr>
        <xdr:cNvPr id="2" name="Straight Connector 1">
          <a:extLst>
            <a:ext uri="{FF2B5EF4-FFF2-40B4-BE49-F238E27FC236}">
              <a16:creationId xmlns:a16="http://schemas.microsoft.com/office/drawing/2014/main" id="{0914301C-26A9-4FDD-BF31-A4268EF919F2}"/>
            </a:ext>
          </a:extLst>
        </xdr:cNvPr>
        <xdr:cNvCxnSpPr/>
      </xdr:nvCxnSpPr>
      <xdr:spPr>
        <a:xfrm>
          <a:off x="13285259" y="8509000"/>
          <a:ext cx="36195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381000</xdr:colOff>
      <xdr:row>10</xdr:row>
      <xdr:rowOff>1043517</xdr:rowOff>
    </xdr:from>
    <xdr:to>
      <xdr:col>6</xdr:col>
      <xdr:colOff>742950</xdr:colOff>
      <xdr:row>10</xdr:row>
      <xdr:rowOff>1043517</xdr:rowOff>
    </xdr:to>
    <xdr:cxnSp macro="">
      <xdr:nvCxnSpPr>
        <xdr:cNvPr id="3" name="Straight Connector 2">
          <a:extLst>
            <a:ext uri="{FF2B5EF4-FFF2-40B4-BE49-F238E27FC236}">
              <a16:creationId xmlns:a16="http://schemas.microsoft.com/office/drawing/2014/main" id="{0FB39682-0E05-4AAB-954A-5D197178264A}"/>
            </a:ext>
          </a:extLst>
        </xdr:cNvPr>
        <xdr:cNvCxnSpPr/>
      </xdr:nvCxnSpPr>
      <xdr:spPr>
        <a:xfrm>
          <a:off x="11959167" y="8652934"/>
          <a:ext cx="361950" cy="0"/>
        </a:xfrm>
        <a:prstGeom prst="line">
          <a:avLst/>
        </a:prstGeom>
        <a:noFill/>
        <a:ln w="12700" cap="flat" cmpd="sng" algn="ctr">
          <a:solidFill>
            <a:srgbClr val="FF0000"/>
          </a:solidFill>
          <a:prstDash val="solid"/>
          <a:miter lim="800000"/>
        </a:ln>
        <a:effectLst/>
      </xdr:spPr>
    </xdr:cxnSp>
    <xdr:clientData/>
  </xdr:twoCellAnchor>
  <xdr:twoCellAnchor>
    <xdr:from>
      <xdr:col>6</xdr:col>
      <xdr:colOff>1695451</xdr:colOff>
      <xdr:row>10</xdr:row>
      <xdr:rowOff>1176867</xdr:rowOff>
    </xdr:from>
    <xdr:to>
      <xdr:col>6</xdr:col>
      <xdr:colOff>2946400</xdr:colOff>
      <xdr:row>10</xdr:row>
      <xdr:rowOff>1195916</xdr:rowOff>
    </xdr:to>
    <xdr:cxnSp macro="">
      <xdr:nvCxnSpPr>
        <xdr:cNvPr id="10" name="Straight Connector 9">
          <a:extLst>
            <a:ext uri="{FF2B5EF4-FFF2-40B4-BE49-F238E27FC236}">
              <a16:creationId xmlns:a16="http://schemas.microsoft.com/office/drawing/2014/main" id="{9715CEB7-25AC-4DB3-963F-5555ABBB4753}"/>
            </a:ext>
          </a:extLst>
        </xdr:cNvPr>
        <xdr:cNvCxnSpPr/>
      </xdr:nvCxnSpPr>
      <xdr:spPr>
        <a:xfrm flipV="1">
          <a:off x="13582651" y="8669867"/>
          <a:ext cx="1250949" cy="19049"/>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IMDATA\TRIM\TEMP\HPTRIM.1380\D13%20149663%20%20FINAL%20-%20United%20Energy%20STPIS%20Compliance%20Model%202012%20including%20amended%20telephone%20answering%20data%20-%202013102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IMDATA\TRIM\TEMP\HPTRIM.284\t0MZHKP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tilnsw-my.sharepoint.com/Coy1-Fin/Reg_Affairs/2014%20Determination/1-Substantive%20Reg%20Proposal%20(SRP)/2-%20SRP/PTRM%20SRP%20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Inputs"/>
      <sheetName val="Actual Performance"/>
      <sheetName val="S-factor"/>
      <sheetName val="Customer numbers"/>
      <sheetName val="2011 - STPIS Exclusions"/>
      <sheetName val="2012 - STPIS Exclusions"/>
      <sheetName val="2011 - Major Event Days"/>
      <sheetName val="2012 - Major Event Days"/>
      <sheetName val="2011 - Daily Performance Data"/>
      <sheetName val="2012 - Telephone Answering"/>
      <sheetName val="2012 - Daily Performance Data"/>
      <sheetName val="2011 - Telephone Answering"/>
      <sheetName val="STPIS Performance Calculations"/>
    </sheetNames>
    <sheetDataSet>
      <sheetData sheetId="0">
        <row r="6">
          <cell r="D6">
            <v>0.05</v>
          </cell>
        </row>
        <row r="7">
          <cell r="D7">
            <v>-0.05</v>
          </cell>
        </row>
        <row r="9">
          <cell r="D9">
            <v>0.01</v>
          </cell>
        </row>
        <row r="10">
          <cell r="D10">
            <v>-0.01</v>
          </cell>
        </row>
        <row r="12">
          <cell r="D12">
            <v>5.0000000000000001E-3</v>
          </cell>
        </row>
        <row r="13">
          <cell r="D13">
            <v>-5.0000000000000001E-3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 1"/>
      <sheetName val="WORKING SHEET 2"/>
      <sheetName val="Contents"/>
      <sheetName val="1.1 Instructions"/>
      <sheetName val="1.3 Business &amp; other details  "/>
      <sheetName val="1.2 Definitions"/>
      <sheetName val="4. Outputs to PTRM "/>
      <sheetName val="2.Expenditure Summary"/>
      <sheetName val="2.1 Capex"/>
      <sheetName val="2.1.1 Repex"/>
      <sheetName val="2.1.2 Repex Age Profile"/>
      <sheetName val="2.1.2.1 Augex"/>
      <sheetName val="2.1.2.2 Augex model"/>
      <sheetName val="2.1.3 Connections"/>
      <sheetName val="2.1.4 Metering"/>
      <sheetName val="2.1.5 Public lighting"/>
      <sheetName val="2.1.6 Fee &amp; quoted - Dx"/>
      <sheetName val="2.1.7 Non-network"/>
      <sheetName val="2.2 Opex "/>
      <sheetName val="2.2.1 Veg. management zones"/>
      <sheetName val="2.2.2 Vegetation Management"/>
      <sheetName val="2.2.3 Maintenance"/>
      <sheetName val="2.2.4 Emergency Response"/>
      <sheetName val="2.2.5 Overheads"/>
      <sheetName val="3. Network Information"/>
      <sheetName val="3.1 Customer Numbers"/>
      <sheetName val="3.2 Energy Consumption"/>
      <sheetName val="3.3 Network Demand"/>
      <sheetName val="3.3.1  Demand - System level"/>
      <sheetName val="3.3.2 Demand - Terminal station"/>
      <sheetName val="3.3.3 Demand - Zone sub station"/>
      <sheetName val="3.3.4 Demand - Feeder"/>
      <sheetName val="3.3.5 Demand - Weather data"/>
      <sheetName val="3.4 Aging Asset Schedule"/>
      <sheetName val="3.5 Asset Capacity"/>
      <sheetName val="3.6 Material Projects"/>
      <sheetName val="3.7 Contributions"/>
      <sheetName val="3.8 Services -Indicative  Price"/>
      <sheetName val="3.9 Service standards (STIPIS)"/>
      <sheetName val="3.10 Daily Performance Data"/>
      <sheetName val="5.1 Regulatory obligations"/>
      <sheetName val="5.2 Major Projects"/>
      <sheetName val="5.3 Expenditure with other pers"/>
      <sheetName val="6. Other Templates"/>
      <sheetName val="6.1  Policies and Procedures"/>
      <sheetName val="6.2 Key Assumptions"/>
      <sheetName val="6.3 Confidentiality"/>
      <sheetName val="7. Incentive Schemes"/>
      <sheetName val="7.1 EBSS"/>
      <sheetName val="7.2 CESS"/>
      <sheetName val="7.3 Cost of Capital"/>
      <sheetName val="7.4 Shared Assets"/>
      <sheetName val="3.6 Consumption"/>
      <sheetName val="3.7 Pricing"/>
      <sheetName val="8.1 Revenue"/>
      <sheetName val="8.2 Assets (RAB)"/>
      <sheetName val="8.3 Operational data"/>
      <sheetName val="8.4 Physical assets"/>
      <sheetName val="8.5 Quality of services"/>
      <sheetName val="8.6 Environmental factors"/>
      <sheetName val="9. Assumptions"/>
      <sheetName val="10. Confidentiality"/>
    </sheetNames>
    <sheetDataSet>
      <sheetData sheetId="0"/>
      <sheetData sheetId="1"/>
      <sheetData sheetId="2"/>
      <sheetData sheetId="3"/>
      <sheetData sheetId="4"/>
      <sheetData sheetId="5"/>
      <sheetData sheetId="6">
        <row r="9">
          <cell r="D9" t="str">
            <v>Asset Class Name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Forecast revenues"/>
      <sheetName val="Equity raising cost-capex"/>
      <sheetName val="X factor"/>
      <sheetName val="Chart2"/>
      <sheetName val="Chart3"/>
      <sheetName val="Chart4"/>
    </sheetNames>
    <sheetDataSet>
      <sheetData sheetId="0"/>
      <sheetData sheetId="1">
        <row r="186">
          <cell r="G186">
            <v>4.7800000000000002E-2</v>
          </cell>
        </row>
        <row r="187">
          <cell r="G187">
            <v>2.5000000000000001E-2</v>
          </cell>
        </row>
        <row r="188">
          <cell r="G188">
            <v>3.2000000000000008E-2</v>
          </cell>
        </row>
        <row r="189">
          <cell r="G189">
            <v>6.5000000000000002E-2</v>
          </cell>
        </row>
        <row r="190">
          <cell r="G190">
            <v>0.25</v>
          </cell>
        </row>
        <row r="191">
          <cell r="G191">
            <v>0.6</v>
          </cell>
        </row>
        <row r="192">
          <cell r="G192">
            <v>0.82</v>
          </cell>
        </row>
      </sheetData>
      <sheetData sheetId="2"/>
      <sheetData sheetId="3"/>
      <sheetData sheetId="4">
        <row r="70">
          <cell r="D70">
            <v>0.3000000000000026</v>
          </cell>
        </row>
      </sheetData>
      <sheetData sheetId="5"/>
      <sheetData sheetId="6"/>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Essential Energy">
  <a:themeElements>
    <a:clrScheme name="Essential Energy">
      <a:dk1>
        <a:srgbClr val="F58025"/>
      </a:dk1>
      <a:lt1>
        <a:sysClr val="window" lastClr="FFFFFF"/>
      </a:lt1>
      <a:dk2>
        <a:srgbClr val="4D4D4F"/>
      </a:dk2>
      <a:lt2>
        <a:srgbClr val="F58025"/>
      </a:lt2>
      <a:accent1>
        <a:srgbClr val="006A71"/>
      </a:accent1>
      <a:accent2>
        <a:srgbClr val="77957D"/>
      </a:accent2>
      <a:accent3>
        <a:srgbClr val="5D87A1"/>
      </a:accent3>
      <a:accent4>
        <a:srgbClr val="84373C"/>
      </a:accent4>
      <a:accent5>
        <a:srgbClr val="807F83"/>
      </a:accent5>
      <a:accent6>
        <a:srgbClr val="FAB819"/>
      </a:accent6>
      <a:hlink>
        <a:srgbClr val="000000"/>
      </a:hlink>
      <a:folHlink>
        <a:srgbClr val="4D4D4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AE109-7AAF-4FCA-952E-237B86BC2D15}">
  <sheetPr>
    <tabColor rgb="FFFFFF00"/>
  </sheetPr>
  <dimension ref="B2:J18"/>
  <sheetViews>
    <sheetView zoomScale="90" zoomScaleNormal="90" workbookViewId="0">
      <selection activeCell="F16" sqref="F16"/>
    </sheetView>
  </sheetViews>
  <sheetFormatPr defaultColWidth="9.109375" defaultRowHeight="11.4"/>
  <cols>
    <col min="1" max="1" width="9.109375" style="920"/>
    <col min="2" max="2" width="32.88671875" style="921" customWidth="1"/>
    <col min="3" max="3" width="37.6640625" style="920" customWidth="1"/>
    <col min="4" max="4" width="34.44140625" style="920" customWidth="1"/>
    <col min="5" max="5" width="12" style="920" customWidth="1"/>
    <col min="6" max="6" width="47.33203125" style="920" customWidth="1"/>
    <col min="7" max="7" width="45.88671875" style="920" customWidth="1"/>
    <col min="8" max="8" width="56.33203125" style="920" customWidth="1"/>
    <col min="9" max="16384" width="9.109375" style="920"/>
  </cols>
  <sheetData>
    <row r="2" spans="2:10" ht="13.2">
      <c r="B2" s="1025" t="s">
        <v>466</v>
      </c>
      <c r="C2" s="1025"/>
      <c r="D2" s="1025"/>
      <c r="E2" s="1025"/>
      <c r="F2" s="1025"/>
      <c r="G2" s="1025"/>
      <c r="H2" s="1025"/>
      <c r="I2" s="919"/>
      <c r="J2" s="919"/>
    </row>
    <row r="3" spans="2:10" ht="12">
      <c r="C3" s="922"/>
      <c r="D3" s="922"/>
      <c r="E3" s="922"/>
      <c r="F3" s="922"/>
      <c r="G3" s="922"/>
      <c r="H3" s="922"/>
      <c r="I3" s="919"/>
      <c r="J3" s="919"/>
    </row>
    <row r="4" spans="2:10" s="924" customFormat="1" ht="12">
      <c r="B4" s="923" t="s">
        <v>467</v>
      </c>
      <c r="C4" s="923" t="s">
        <v>468</v>
      </c>
      <c r="D4" s="923" t="s">
        <v>469</v>
      </c>
      <c r="E4" s="923" t="s">
        <v>470</v>
      </c>
      <c r="F4" s="923" t="s">
        <v>29</v>
      </c>
      <c r="G4" s="923" t="s">
        <v>30</v>
      </c>
      <c r="H4" s="923" t="s">
        <v>471</v>
      </c>
    </row>
    <row r="5" spans="2:10" s="924" customFormat="1" ht="52.8" customHeight="1">
      <c r="B5" s="925" t="s">
        <v>513</v>
      </c>
      <c r="C5" s="925" t="s">
        <v>513</v>
      </c>
      <c r="D5" s="926" t="s">
        <v>549</v>
      </c>
      <c r="E5" s="927"/>
      <c r="F5" s="928"/>
      <c r="G5" s="925" t="s">
        <v>472</v>
      </c>
      <c r="H5" s="925" t="s">
        <v>473</v>
      </c>
    </row>
    <row r="6" spans="2:10" s="924" customFormat="1" ht="79.8">
      <c r="B6" s="929" t="s">
        <v>474</v>
      </c>
      <c r="C6" s="929" t="s">
        <v>475</v>
      </c>
      <c r="D6" s="930" t="s">
        <v>548</v>
      </c>
      <c r="E6" s="923"/>
      <c r="F6" s="931"/>
      <c r="G6" s="918" t="s">
        <v>476</v>
      </c>
      <c r="H6" s="918" t="s">
        <v>477</v>
      </c>
    </row>
    <row r="7" spans="2:10" s="924" customFormat="1" ht="171.75" customHeight="1">
      <c r="B7" s="929" t="s">
        <v>478</v>
      </c>
      <c r="C7" s="929" t="s">
        <v>96</v>
      </c>
      <c r="D7" s="918" t="s">
        <v>550</v>
      </c>
      <c r="E7" s="932" t="s">
        <v>517</v>
      </c>
      <c r="F7" s="918" t="s">
        <v>479</v>
      </c>
      <c r="G7" s="918" t="s">
        <v>480</v>
      </c>
      <c r="H7" s="956" t="s">
        <v>531</v>
      </c>
    </row>
    <row r="8" spans="2:10" s="924" customFormat="1" ht="66" customHeight="1">
      <c r="B8" s="929" t="s">
        <v>478</v>
      </c>
      <c r="C8" s="929" t="s">
        <v>96</v>
      </c>
      <c r="D8" s="918" t="s">
        <v>551</v>
      </c>
      <c r="E8" s="932" t="s">
        <v>481</v>
      </c>
      <c r="F8" s="918" t="s">
        <v>482</v>
      </c>
      <c r="G8" s="918" t="s">
        <v>483</v>
      </c>
      <c r="H8" s="918" t="s">
        <v>484</v>
      </c>
    </row>
    <row r="9" spans="2:10" s="933" customFormat="1" ht="102.6">
      <c r="B9" s="929" t="s">
        <v>478</v>
      </c>
      <c r="C9" s="930" t="s">
        <v>236</v>
      </c>
      <c r="D9" s="930" t="s">
        <v>552</v>
      </c>
      <c r="E9" s="932" t="s">
        <v>485</v>
      </c>
      <c r="F9" s="930" t="s">
        <v>486</v>
      </c>
      <c r="G9" s="930" t="s">
        <v>487</v>
      </c>
      <c r="H9" s="930" t="s">
        <v>488</v>
      </c>
    </row>
    <row r="10" spans="2:10" s="933" customFormat="1" ht="68.400000000000006">
      <c r="B10" s="929" t="s">
        <v>478</v>
      </c>
      <c r="C10" s="930" t="s">
        <v>318</v>
      </c>
      <c r="D10" s="918" t="s">
        <v>553</v>
      </c>
      <c r="E10" s="932" t="s">
        <v>481</v>
      </c>
      <c r="F10" s="918" t="s">
        <v>489</v>
      </c>
      <c r="G10" s="930" t="s">
        <v>490</v>
      </c>
      <c r="H10" s="930" t="s">
        <v>491</v>
      </c>
    </row>
    <row r="11" spans="2:10" ht="151.5" customHeight="1">
      <c r="B11" s="929" t="s">
        <v>478</v>
      </c>
      <c r="C11" s="930" t="s">
        <v>318</v>
      </c>
      <c r="D11" s="918" t="s">
        <v>559</v>
      </c>
      <c r="E11" s="932" t="s">
        <v>521</v>
      </c>
      <c r="F11" s="930" t="s">
        <v>493</v>
      </c>
      <c r="G11" s="930" t="s">
        <v>539</v>
      </c>
      <c r="H11" s="918" t="s">
        <v>522</v>
      </c>
    </row>
    <row r="12" spans="2:10" ht="84.75" customHeight="1">
      <c r="B12" s="929" t="s">
        <v>478</v>
      </c>
      <c r="C12" s="930" t="s">
        <v>515</v>
      </c>
      <c r="D12" s="918" t="s">
        <v>516</v>
      </c>
      <c r="E12" s="932" t="s">
        <v>481</v>
      </c>
      <c r="F12" s="930" t="s">
        <v>532</v>
      </c>
      <c r="G12" s="930" t="s">
        <v>533</v>
      </c>
      <c r="H12" s="952" t="s">
        <v>545</v>
      </c>
    </row>
    <row r="13" spans="2:10" ht="79.8">
      <c r="B13" s="929" t="s">
        <v>478</v>
      </c>
      <c r="C13" s="930" t="s">
        <v>494</v>
      </c>
      <c r="D13" s="918" t="s">
        <v>554</v>
      </c>
      <c r="E13" s="932" t="s">
        <v>485</v>
      </c>
      <c r="F13" s="930" t="s">
        <v>562</v>
      </c>
      <c r="G13" s="930" t="s">
        <v>563</v>
      </c>
      <c r="H13" s="918" t="s">
        <v>495</v>
      </c>
    </row>
    <row r="14" spans="2:10" ht="239.4">
      <c r="B14" s="929" t="s">
        <v>478</v>
      </c>
      <c r="C14" s="930" t="s">
        <v>496</v>
      </c>
      <c r="D14" s="918" t="s">
        <v>555</v>
      </c>
      <c r="E14" s="932" t="s">
        <v>497</v>
      </c>
      <c r="F14" s="930" t="s">
        <v>498</v>
      </c>
      <c r="G14" s="930" t="s">
        <v>499</v>
      </c>
      <c r="H14" s="918" t="s">
        <v>500</v>
      </c>
    </row>
    <row r="15" spans="2:10" ht="102.6">
      <c r="B15" s="929" t="s">
        <v>501</v>
      </c>
      <c r="C15" s="934" t="s">
        <v>502</v>
      </c>
      <c r="D15" s="918" t="s">
        <v>556</v>
      </c>
      <c r="E15" s="932" t="s">
        <v>492</v>
      </c>
      <c r="F15" s="930" t="s">
        <v>503</v>
      </c>
      <c r="G15" s="930" t="s">
        <v>504</v>
      </c>
      <c r="H15" s="918" t="s">
        <v>505</v>
      </c>
    </row>
    <row r="16" spans="2:10" ht="101.4" customHeight="1">
      <c r="B16" s="929" t="s">
        <v>506</v>
      </c>
      <c r="C16" s="934" t="s">
        <v>507</v>
      </c>
      <c r="D16" s="930" t="s">
        <v>557</v>
      </c>
      <c r="E16" s="932" t="s">
        <v>485</v>
      </c>
      <c r="F16" s="930" t="s">
        <v>508</v>
      </c>
      <c r="G16" s="918" t="s">
        <v>509</v>
      </c>
      <c r="H16" s="918" t="s">
        <v>505</v>
      </c>
    </row>
    <row r="17" spans="2:8" ht="102.6">
      <c r="B17" s="929" t="s">
        <v>506</v>
      </c>
      <c r="C17" s="934" t="s">
        <v>510</v>
      </c>
      <c r="D17" s="930" t="s">
        <v>558</v>
      </c>
      <c r="E17" s="932" t="s">
        <v>485</v>
      </c>
      <c r="F17" s="930" t="s">
        <v>511</v>
      </c>
      <c r="G17" s="930" t="s">
        <v>512</v>
      </c>
      <c r="H17" s="918" t="s">
        <v>505</v>
      </c>
    </row>
    <row r="18" spans="2:8" ht="136.80000000000001">
      <c r="B18" s="918" t="s">
        <v>506</v>
      </c>
      <c r="C18" s="918" t="s">
        <v>561</v>
      </c>
      <c r="D18" s="930" t="s">
        <v>560</v>
      </c>
      <c r="E18" s="932" t="s">
        <v>485</v>
      </c>
      <c r="F18" s="918" t="s">
        <v>542</v>
      </c>
      <c r="G18" s="930" t="s">
        <v>541</v>
      </c>
      <c r="H18" s="918" t="s">
        <v>505</v>
      </c>
    </row>
  </sheetData>
  <mergeCells count="1">
    <mergeCell ref="B2:H2"/>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25D6D-BAD6-4C02-B080-CF58964C4B7A}">
  <sheetPr>
    <tabColor theme="2"/>
  </sheetPr>
  <dimension ref="A1:AG95"/>
  <sheetViews>
    <sheetView zoomScale="96" zoomScaleNormal="96" workbookViewId="0">
      <pane ySplit="2" topLeftCell="A3" activePane="bottomLeft" state="frozenSplit"/>
      <selection pane="bottomLeft" activeCell="C11" sqref="C11"/>
    </sheetView>
  </sheetViews>
  <sheetFormatPr defaultColWidth="10.88671875" defaultRowHeight="13.2"/>
  <cols>
    <col min="1" max="1" width="34" style="3" customWidth="1"/>
    <col min="2" max="2" width="13.109375" style="3" bestFit="1" customWidth="1"/>
    <col min="3" max="3" width="12.109375" style="3" customWidth="1"/>
    <col min="4" max="4" width="11.44140625" style="3" bestFit="1" customWidth="1"/>
    <col min="5" max="5" width="13.33203125" style="3" bestFit="1" customWidth="1"/>
    <col min="6" max="6" width="11.44140625" style="3" bestFit="1" customWidth="1"/>
    <col min="7" max="7" width="10" style="3" customWidth="1"/>
    <col min="8" max="8" width="12.33203125" style="3" customWidth="1"/>
    <col min="9" max="9" width="12" style="3" customWidth="1"/>
    <col min="10" max="12" width="10" style="3" customWidth="1"/>
    <col min="13" max="13" width="24.6640625" style="3" bestFit="1" customWidth="1"/>
    <col min="14" max="14" width="12.33203125" style="3" customWidth="1"/>
    <col min="15" max="15" width="10.6640625" style="4" customWidth="1"/>
    <col min="16" max="16" width="10" style="3" bestFit="1" customWidth="1"/>
    <col min="17" max="17" width="11.33203125" style="3" bestFit="1" customWidth="1"/>
    <col min="18" max="16384" width="10.88671875" style="3"/>
  </cols>
  <sheetData>
    <row r="1" spans="1:24" ht="24.6">
      <c r="A1" s="2" t="s">
        <v>441</v>
      </c>
      <c r="B1" s="2"/>
      <c r="C1" s="2"/>
    </row>
    <row r="3" spans="1:24" ht="36" customHeight="1">
      <c r="A3" s="968" t="s">
        <v>443</v>
      </c>
      <c r="B3" s="979" t="s">
        <v>442</v>
      </c>
      <c r="C3" s="980"/>
      <c r="D3" s="980"/>
      <c r="E3" s="981"/>
      <c r="F3" s="977" t="s">
        <v>21</v>
      </c>
      <c r="G3" s="978"/>
      <c r="H3" s="978"/>
      <c r="I3" s="978"/>
    </row>
    <row r="4" spans="1:24" ht="22.8">
      <c r="A4" s="969"/>
      <c r="B4" s="959" t="s">
        <v>536</v>
      </c>
      <c r="C4" s="959" t="s">
        <v>29</v>
      </c>
      <c r="D4" s="959" t="s">
        <v>436</v>
      </c>
      <c r="E4" s="961" t="s">
        <v>30</v>
      </c>
      <c r="F4" s="959" t="s">
        <v>536</v>
      </c>
      <c r="G4" s="959" t="s">
        <v>29</v>
      </c>
      <c r="H4" s="959" t="s">
        <v>436</v>
      </c>
      <c r="I4" s="960" t="s">
        <v>30</v>
      </c>
      <c r="O4" s="3"/>
      <c r="P4" s="4"/>
    </row>
    <row r="5" spans="1:24">
      <c r="A5" s="451" t="s">
        <v>11</v>
      </c>
      <c r="B5" s="6"/>
      <c r="C5" s="6"/>
      <c r="D5" s="6"/>
      <c r="E5" s="455"/>
      <c r="F5" s="6"/>
      <c r="G5" s="6"/>
      <c r="H5" s="6"/>
      <c r="I5" s="460"/>
      <c r="J5" s="458"/>
      <c r="O5" s="3"/>
      <c r="P5" s="4"/>
    </row>
    <row r="6" spans="1:24">
      <c r="A6" s="14" t="s">
        <v>0</v>
      </c>
      <c r="B6" s="452">
        <v>102.33</v>
      </c>
      <c r="C6" s="452">
        <f>K18</f>
        <v>130.14988487053751</v>
      </c>
      <c r="D6" s="452">
        <f>H29</f>
        <v>104.73114806936712</v>
      </c>
      <c r="E6" s="456">
        <f>H41</f>
        <v>114.85159494561381</v>
      </c>
      <c r="F6" s="452">
        <v>139.85</v>
      </c>
      <c r="G6" s="452">
        <f>W18</f>
        <v>237.13939718695471</v>
      </c>
      <c r="H6" s="452">
        <f>R29</f>
        <v>178.08662655911399</v>
      </c>
      <c r="I6" s="461">
        <f>T41</f>
        <v>200.53987800892926</v>
      </c>
      <c r="J6" s="459"/>
      <c r="L6" s="574"/>
      <c r="M6" s="574"/>
      <c r="O6" s="3"/>
      <c r="P6" s="4"/>
    </row>
    <row r="7" spans="1:24">
      <c r="A7" s="14" t="s">
        <v>25</v>
      </c>
      <c r="B7" s="452" t="s">
        <v>537</v>
      </c>
      <c r="C7" s="452">
        <f t="shared" ref="C7:C10" si="0">K19</f>
        <v>177.82040334733344</v>
      </c>
      <c r="D7" s="452">
        <f t="shared" ref="D7:D11" si="1">H30</f>
        <v>104.73114806936712</v>
      </c>
      <c r="E7" s="456">
        <f t="shared" ref="E7:E11" si="2">H42</f>
        <v>114.85159494561381</v>
      </c>
      <c r="F7" s="452" t="s">
        <v>537</v>
      </c>
      <c r="G7" s="452">
        <f t="shared" ref="G7:G11" si="3">W19</f>
        <v>323.99739192449778</v>
      </c>
      <c r="H7" s="452">
        <f t="shared" ref="H7:H11" si="4">R30</f>
        <v>178.08662655911399</v>
      </c>
      <c r="I7" s="461">
        <f t="shared" ref="I7:I11" si="5">T42</f>
        <v>200.53987800892926</v>
      </c>
      <c r="J7" s="459"/>
      <c r="L7" s="574"/>
      <c r="M7" s="574"/>
      <c r="O7" s="3"/>
      <c r="P7" s="4"/>
    </row>
    <row r="8" spans="1:24">
      <c r="A8" s="14" t="s">
        <v>19</v>
      </c>
      <c r="B8" s="452">
        <v>158.97</v>
      </c>
      <c r="C8" s="452">
        <f t="shared" si="0"/>
        <v>182.24958791099047</v>
      </c>
      <c r="D8" s="452">
        <f t="shared" si="1"/>
        <v>157.121825447308</v>
      </c>
      <c r="E8" s="456">
        <f t="shared" si="2"/>
        <v>172.30492156390147</v>
      </c>
      <c r="F8" s="452">
        <v>217.28</v>
      </c>
      <c r="G8" s="452">
        <f t="shared" si="3"/>
        <v>332.06758083400143</v>
      </c>
      <c r="H8" s="452">
        <f t="shared" si="4"/>
        <v>267.17262599077054</v>
      </c>
      <c r="I8" s="461">
        <f t="shared" si="5"/>
        <v>300.85788505702027</v>
      </c>
      <c r="J8" s="459"/>
      <c r="L8" s="574"/>
      <c r="M8" s="574"/>
      <c r="O8" s="3"/>
      <c r="P8" s="4"/>
    </row>
    <row r="9" spans="1:24">
      <c r="A9" s="14" t="s">
        <v>20</v>
      </c>
      <c r="B9" s="452">
        <v>190.45</v>
      </c>
      <c r="C9" s="452">
        <f t="shared" si="0"/>
        <v>217.07631238202339</v>
      </c>
      <c r="D9" s="452">
        <f t="shared" si="1"/>
        <v>177.6068003788159</v>
      </c>
      <c r="E9" s="456">
        <f t="shared" si="2"/>
        <v>208.47275376613754</v>
      </c>
      <c r="F9" s="452">
        <v>249.97</v>
      </c>
      <c r="G9" s="452">
        <f t="shared" si="3"/>
        <v>367.02124884662231</v>
      </c>
      <c r="H9" s="452">
        <f t="shared" si="4"/>
        <v>300.16152599077054</v>
      </c>
      <c r="I9" s="461">
        <f t="shared" si="5"/>
        <v>337.02571725925628</v>
      </c>
      <c r="J9" s="459"/>
      <c r="L9" s="574"/>
      <c r="M9" s="574"/>
      <c r="O9" s="3"/>
      <c r="P9" s="4"/>
    </row>
    <row r="10" spans="1:24">
      <c r="A10" s="14" t="s">
        <v>26</v>
      </c>
      <c r="B10" s="452">
        <v>203.97</v>
      </c>
      <c r="C10" s="452">
        <f t="shared" si="0"/>
        <v>244.16247952131062</v>
      </c>
      <c r="D10" s="452">
        <f t="shared" si="1"/>
        <v>196.38345430169201</v>
      </c>
      <c r="E10" s="456">
        <f t="shared" si="2"/>
        <v>215.36050509576629</v>
      </c>
      <c r="F10" s="452">
        <v>268.98</v>
      </c>
      <c r="G10" s="452">
        <f t="shared" si="3"/>
        <v>416.37355794704871</v>
      </c>
      <c r="H10" s="452">
        <f t="shared" si="4"/>
        <v>333.93376787438848</v>
      </c>
      <c r="I10" s="461">
        <f t="shared" si="5"/>
        <v>376.03630528855558</v>
      </c>
      <c r="J10" s="459"/>
      <c r="K10" s="458"/>
      <c r="L10" s="574"/>
      <c r="M10" s="574"/>
      <c r="O10" s="3"/>
      <c r="P10" s="4"/>
    </row>
    <row r="11" spans="1:24">
      <c r="A11" s="17" t="s">
        <v>5</v>
      </c>
      <c r="B11" s="453">
        <v>145.04</v>
      </c>
      <c r="C11" s="453">
        <f>K23</f>
        <v>175.73725645455778</v>
      </c>
      <c r="D11" s="453">
        <f t="shared" si="1"/>
        <v>151.39891001821684</v>
      </c>
      <c r="E11" s="457">
        <f t="shared" si="2"/>
        <v>179.73232588425333</v>
      </c>
      <c r="F11" s="453">
        <v>187.91</v>
      </c>
      <c r="G11" s="453">
        <f t="shared" si="3"/>
        <v>291.69948569125461</v>
      </c>
      <c r="H11" s="453">
        <f t="shared" si="4"/>
        <v>255.59718319889251</v>
      </c>
      <c r="I11" s="462">
        <f t="shared" si="5"/>
        <v>286.84267971339773</v>
      </c>
      <c r="J11" s="459"/>
      <c r="L11" s="574"/>
      <c r="M11" s="574"/>
      <c r="O11" s="3"/>
      <c r="P11" s="4"/>
    </row>
    <row r="12" spans="1:24">
      <c r="B12" s="454"/>
      <c r="C12" s="454"/>
      <c r="D12" s="454"/>
    </row>
    <row r="14" spans="1:24" s="428" customFormat="1" ht="22.8">
      <c r="A14" s="427" t="s">
        <v>29</v>
      </c>
      <c r="M14" s="427" t="s">
        <v>29</v>
      </c>
      <c r="O14" s="429"/>
    </row>
    <row r="15" spans="1:24" ht="39.6">
      <c r="A15" s="422" t="s">
        <v>433</v>
      </c>
      <c r="B15" s="412" t="s">
        <v>31</v>
      </c>
      <c r="C15" s="412" t="s">
        <v>429</v>
      </c>
      <c r="D15" s="412" t="s">
        <v>349</v>
      </c>
      <c r="E15" s="413" t="s">
        <v>439</v>
      </c>
      <c r="F15" s="414" t="s">
        <v>430</v>
      </c>
      <c r="G15" s="415" t="s">
        <v>356</v>
      </c>
      <c r="H15" s="974" t="s">
        <v>431</v>
      </c>
      <c r="I15" s="975"/>
      <c r="J15" s="970" t="s">
        <v>437</v>
      </c>
      <c r="K15" s="971"/>
      <c r="L15" s="474" t="s">
        <v>434</v>
      </c>
      <c r="M15" s="423" t="s">
        <v>432</v>
      </c>
      <c r="N15" s="419" t="s">
        <v>350</v>
      </c>
      <c r="O15" s="412" t="s">
        <v>33</v>
      </c>
      <c r="P15" s="425" t="s">
        <v>349</v>
      </c>
      <c r="Q15" s="412" t="s">
        <v>439</v>
      </c>
      <c r="R15" s="412" t="s">
        <v>430</v>
      </c>
      <c r="S15" s="972" t="s">
        <v>356</v>
      </c>
      <c r="T15" s="973"/>
      <c r="U15" s="412" t="s">
        <v>431</v>
      </c>
      <c r="V15" s="970" t="s">
        <v>437</v>
      </c>
      <c r="W15" s="971"/>
      <c r="X15" s="474" t="s">
        <v>434</v>
      </c>
    </row>
    <row r="16" spans="1:24" customFormat="1">
      <c r="A16" s="20"/>
      <c r="B16" s="416"/>
      <c r="C16" s="215">
        <v>0.56189999999999996</v>
      </c>
      <c r="D16" s="214">
        <v>19.732436288346317</v>
      </c>
      <c r="E16" s="211">
        <v>0.46592661151676018</v>
      </c>
      <c r="F16" s="205">
        <v>0.16037758511933414</v>
      </c>
      <c r="G16" s="210">
        <v>6.3420000000000004E-2</v>
      </c>
      <c r="H16" s="205"/>
      <c r="I16" s="206">
        <v>5.9557907445171178E-2</v>
      </c>
      <c r="J16" s="410">
        <v>2.4500000000000001E-2</v>
      </c>
      <c r="K16" s="411">
        <v>2.4248746575396701E-2</v>
      </c>
      <c r="L16" s="475"/>
      <c r="M16" s="20"/>
      <c r="N16" s="205">
        <v>9.6299999999999997E-2</v>
      </c>
      <c r="O16" s="244">
        <v>1.71</v>
      </c>
      <c r="P16" s="426">
        <f>D16</f>
        <v>19.732436288346317</v>
      </c>
      <c r="Q16" s="211">
        <f>E16</f>
        <v>0.46592661151676018</v>
      </c>
      <c r="R16" s="211">
        <f>F16</f>
        <v>0.16037758511933414</v>
      </c>
      <c r="S16" s="211">
        <f>G16</f>
        <v>6.3420000000000004E-2</v>
      </c>
      <c r="T16" s="216">
        <f>I16</f>
        <v>5.9557907445171178E-2</v>
      </c>
      <c r="U16" s="211"/>
      <c r="V16" s="410">
        <f>J16</f>
        <v>2.4500000000000001E-2</v>
      </c>
      <c r="W16" s="411">
        <f>K16</f>
        <v>2.4248746575396701E-2</v>
      </c>
      <c r="X16" s="475"/>
    </row>
    <row r="17" spans="1:24" customFormat="1">
      <c r="A17" s="10" t="s">
        <v>11</v>
      </c>
      <c r="B17" s="11" t="s">
        <v>24</v>
      </c>
      <c r="C17" s="22" t="s">
        <v>24</v>
      </c>
      <c r="D17" s="207" t="s">
        <v>24</v>
      </c>
      <c r="E17" s="207" t="s">
        <v>24</v>
      </c>
      <c r="F17" s="207" t="s">
        <v>24</v>
      </c>
      <c r="G17" s="207" t="s">
        <v>24</v>
      </c>
      <c r="H17" s="207" t="s">
        <v>24</v>
      </c>
      <c r="I17" s="409" t="s">
        <v>24</v>
      </c>
      <c r="J17" s="22" t="s">
        <v>440</v>
      </c>
      <c r="K17" s="23" t="s">
        <v>440</v>
      </c>
      <c r="L17" s="475"/>
      <c r="M17" s="10" t="s">
        <v>11</v>
      </c>
      <c r="N17" s="207" t="s">
        <v>24</v>
      </c>
      <c r="O17" s="11" t="s">
        <v>24</v>
      </c>
      <c r="P17" s="207" t="s">
        <v>24</v>
      </c>
      <c r="Q17" s="207" t="s">
        <v>24</v>
      </c>
      <c r="R17" s="207" t="s">
        <v>24</v>
      </c>
      <c r="S17" s="11" t="s">
        <v>24</v>
      </c>
      <c r="T17" s="12" t="s">
        <v>24</v>
      </c>
      <c r="U17" s="11" t="s">
        <v>24</v>
      </c>
      <c r="V17" s="22" t="s">
        <v>440</v>
      </c>
      <c r="W17" s="23" t="s">
        <v>440</v>
      </c>
      <c r="X17" s="475"/>
    </row>
    <row r="18" spans="1:24" customFormat="1">
      <c r="A18" s="14" t="s">
        <v>0</v>
      </c>
      <c r="B18" s="15">
        <v>47.212678799999999</v>
      </c>
      <c r="C18" s="15">
        <f>B18*(1+$C$16)</f>
        <v>73.74148301772</v>
      </c>
      <c r="D18" s="420">
        <f>C18</f>
        <v>73.74148301772</v>
      </c>
      <c r="E18" s="420">
        <f>D18*$E$16</f>
        <v>34.358119310666993</v>
      </c>
      <c r="F18" s="420">
        <f>D18*$F$16</f>
        <v>11.826480969500322</v>
      </c>
      <c r="G18" s="432">
        <f>(D18+E18+F18)*$G$16</f>
        <v>7.6057122027520139</v>
      </c>
      <c r="H18" s="420">
        <f t="shared" ref="H18:H23" si="6">D18+E18+F18+G18</f>
        <v>127.53179550063933</v>
      </c>
      <c r="I18" s="199">
        <f>(D18+E18+F18)*$I$16+D18+E18+F18</f>
        <v>127.06862986720478</v>
      </c>
      <c r="J18" s="420">
        <f>H18*(1+$J$16)</f>
        <v>130.65632449040498</v>
      </c>
      <c r="K18" s="197">
        <f>I18*(1+$K$16)</f>
        <v>130.14988487053751</v>
      </c>
      <c r="L18" s="446">
        <f>'AER Revised ANS Fees '!AX6-H18</f>
        <v>0</v>
      </c>
      <c r="M18" s="14" t="s">
        <v>0</v>
      </c>
      <c r="N18" s="420">
        <f>B18*$N$16</f>
        <v>4.5465809684399998</v>
      </c>
      <c r="O18" s="420">
        <f t="shared" ref="O18:O23" si="7">(C18+N18)*$O$16</f>
        <v>133.8725894163336</v>
      </c>
      <c r="P18" s="432">
        <f>O18</f>
        <v>133.8725894163336</v>
      </c>
      <c r="Q18" s="420">
        <f t="shared" ref="Q18:Q23" si="8">P18*$Q$16</f>
        <v>62.374801961726803</v>
      </c>
      <c r="R18" s="420">
        <f t="shared" ref="R18:R23" si="9">P18*$R$16</f>
        <v>21.470162604263713</v>
      </c>
      <c r="S18" s="420">
        <f t="shared" ref="S18:S23" si="10">(P18+Q18+R18)*$S$16</f>
        <v>13.807647273558997</v>
      </c>
      <c r="T18" s="197">
        <f t="shared" ref="T18:T23" si="11">(P18+Q18+R18)*$T$16</f>
        <v>12.966801929268319</v>
      </c>
      <c r="U18" s="420">
        <f t="shared" ref="U18:U23" si="12">(P18+Q18+R18+S18)</f>
        <v>231.5252012558831</v>
      </c>
      <c r="V18" s="420">
        <f>U18*(1+$V$16)</f>
        <v>237.19756868665223</v>
      </c>
      <c r="W18" s="197">
        <f>U18*(1+$W$16)</f>
        <v>237.13939718695471</v>
      </c>
      <c r="X18" s="446">
        <f>'AER Revised ANS Fees '!BF6-U18</f>
        <v>0</v>
      </c>
    </row>
    <row r="19" spans="1:24" customFormat="1">
      <c r="A19" s="14" t="s">
        <v>25</v>
      </c>
      <c r="B19" s="15">
        <v>64.505455350000005</v>
      </c>
      <c r="C19" s="15">
        <f t="shared" ref="C19:C23" si="13">B19*(1+$C$16)</f>
        <v>100.75107071116501</v>
      </c>
      <c r="D19" s="420">
        <f>C19</f>
        <v>100.75107071116501</v>
      </c>
      <c r="E19" s="420">
        <f t="shared" ref="E19:E23" si="14">D19*$E$16</f>
        <v>46.942604983138615</v>
      </c>
      <c r="F19" s="420">
        <f t="shared" ref="F19:F23" si="15">D19*$F$16</f>
        <v>16.158213418843921</v>
      </c>
      <c r="G19" s="432">
        <f t="shared" ref="G19:G23" si="16">(D19+E19+F19)*$G$16</f>
        <v>10.39148680755582</v>
      </c>
      <c r="H19" s="420">
        <f t="shared" si="6"/>
        <v>174.24337592070339</v>
      </c>
      <c r="I19" s="199">
        <f t="shared" ref="I19:I23" si="17">(D19+E19+F19)*$I$16+D19+E19+F19</f>
        <v>173.61056475966484</v>
      </c>
      <c r="J19" s="420">
        <f t="shared" ref="J19:J23" si="18">H19*(1+$J$16)</f>
        <v>178.51233863076061</v>
      </c>
      <c r="K19" s="197">
        <f t="shared" ref="K19:K23" si="19">I19*(1+$K$16)</f>
        <v>177.82040334733344</v>
      </c>
      <c r="L19" s="446">
        <f>'AER Revised ANS Fees '!AX7-H19</f>
        <v>0</v>
      </c>
      <c r="M19" s="14" t="s">
        <v>25</v>
      </c>
      <c r="N19" s="420">
        <f t="shared" ref="N19:N23" si="20">B19*$N$16</f>
        <v>6.2118753502050001</v>
      </c>
      <c r="O19" s="420">
        <f t="shared" si="7"/>
        <v>182.90663776494273</v>
      </c>
      <c r="P19" s="432">
        <f t="shared" ref="P19:P20" si="21">O19</f>
        <v>182.90663776494273</v>
      </c>
      <c r="Q19" s="420">
        <f t="shared" si="8"/>
        <v>85.221069957743254</v>
      </c>
      <c r="R19" s="420">
        <f t="shared" si="9"/>
        <v>29.334124867038319</v>
      </c>
      <c r="S19" s="420">
        <f t="shared" si="10"/>
        <v>18.865029422840315</v>
      </c>
      <c r="T19" s="197">
        <f t="shared" si="11"/>
        <v>17.716204293849803</v>
      </c>
      <c r="U19" s="420">
        <f t="shared" si="12"/>
        <v>316.32686201256462</v>
      </c>
      <c r="V19" s="420">
        <f>U19*(1+$V$16)</f>
        <v>324.07687013187245</v>
      </c>
      <c r="W19" s="197">
        <f t="shared" ref="W19:W23" si="22">U19*(1+$W$16)</f>
        <v>323.99739192449778</v>
      </c>
      <c r="X19" s="446">
        <f>'AER Revised ANS Fees '!BF7-U19</f>
        <v>0</v>
      </c>
    </row>
    <row r="20" spans="1:24" customFormat="1">
      <c r="A20" s="14" t="s">
        <v>19</v>
      </c>
      <c r="B20" s="15">
        <v>66.11216954999999</v>
      </c>
      <c r="C20" s="15">
        <f t="shared" si="13"/>
        <v>103.26059762014499</v>
      </c>
      <c r="D20" s="420">
        <f>C20</f>
        <v>103.26059762014499</v>
      </c>
      <c r="E20" s="420">
        <f t="shared" si="14"/>
        <v>48.111860352349787</v>
      </c>
      <c r="F20" s="420">
        <f t="shared" si="15"/>
        <v>16.560685284298117</v>
      </c>
      <c r="G20" s="432">
        <f t="shared" si="16"/>
        <v>10.650319945345807</v>
      </c>
      <c r="H20" s="420">
        <f t="shared" si="6"/>
        <v>178.58346320213872</v>
      </c>
      <c r="I20" s="199">
        <f t="shared" si="17"/>
        <v>177.93488985985766</v>
      </c>
      <c r="J20" s="420">
        <f t="shared" si="18"/>
        <v>182.95875805059111</v>
      </c>
      <c r="K20" s="197">
        <f t="shared" si="19"/>
        <v>182.24958791099047</v>
      </c>
      <c r="L20" s="446">
        <f>'AER Revised ANS Fees '!AX8-H20</f>
        <v>0</v>
      </c>
      <c r="M20" s="14" t="s">
        <v>19</v>
      </c>
      <c r="N20" s="420">
        <f t="shared" si="20"/>
        <v>6.3666019276649992</v>
      </c>
      <c r="O20" s="420">
        <f t="shared" si="7"/>
        <v>187.46251122675508</v>
      </c>
      <c r="P20" s="432">
        <f t="shared" si="21"/>
        <v>187.46251122675508</v>
      </c>
      <c r="Q20" s="420">
        <f t="shared" si="8"/>
        <v>87.343772642304614</v>
      </c>
      <c r="R20" s="420">
        <f t="shared" si="9"/>
        <v>30.064784850953046</v>
      </c>
      <c r="S20" s="420">
        <f t="shared" si="10"/>
        <v>19.33492317822321</v>
      </c>
      <c r="T20" s="197">
        <f t="shared" si="11"/>
        <v>18.157482893536944</v>
      </c>
      <c r="U20" s="420">
        <f t="shared" si="12"/>
        <v>324.20599189823599</v>
      </c>
      <c r="V20" s="420">
        <f t="shared" ref="V20:V23" si="23">U20*(1+$V$16)</f>
        <v>332.14903869974279</v>
      </c>
      <c r="W20" s="197">
        <f t="shared" si="22"/>
        <v>332.06758083400143</v>
      </c>
      <c r="X20" s="446">
        <f>'AER Revised ANS Fees '!BF8-U20</f>
        <v>0</v>
      </c>
    </row>
    <row r="21" spans="1:24" customFormat="1">
      <c r="A21" s="14" t="s">
        <v>20</v>
      </c>
      <c r="B21" s="15">
        <v>66.11216954999999</v>
      </c>
      <c r="C21" s="15">
        <f t="shared" si="13"/>
        <v>103.26059762014499</v>
      </c>
      <c r="D21" s="420">
        <f>C21+$D$16</f>
        <v>122.99303390849131</v>
      </c>
      <c r="E21" s="420">
        <f t="shared" si="14"/>
        <v>57.305727529149344</v>
      </c>
      <c r="F21" s="420">
        <f t="shared" si="15"/>
        <v>19.725325764744216</v>
      </c>
      <c r="G21" s="432">
        <f t="shared" si="16"/>
        <v>12.685527610375249</v>
      </c>
      <c r="H21" s="420">
        <f t="shared" si="6"/>
        <v>212.70961481276012</v>
      </c>
      <c r="I21" s="199">
        <f t="shared" si="17"/>
        <v>211.93710327478937</v>
      </c>
      <c r="J21" s="420">
        <f t="shared" si="18"/>
        <v>217.92100037567275</v>
      </c>
      <c r="K21" s="197">
        <f t="shared" si="19"/>
        <v>217.07631238202339</v>
      </c>
      <c r="L21" s="446">
        <f>'AER Revised ANS Fees '!AX9-H21</f>
        <v>0</v>
      </c>
      <c r="M21" s="14" t="s">
        <v>20</v>
      </c>
      <c r="N21" s="420">
        <f t="shared" si="20"/>
        <v>6.3666019276649992</v>
      </c>
      <c r="O21" s="420">
        <f t="shared" si="7"/>
        <v>187.46251122675508</v>
      </c>
      <c r="P21" s="432">
        <f>O21+$P$16</f>
        <v>207.1949475151014</v>
      </c>
      <c r="Q21" s="420">
        <f t="shared" si="8"/>
        <v>96.537639819104172</v>
      </c>
      <c r="R21" s="420">
        <f t="shared" si="9"/>
        <v>33.229425331399149</v>
      </c>
      <c r="S21" s="420">
        <f t="shared" si="10"/>
        <v>21.370130843252653</v>
      </c>
      <c r="T21" s="197">
        <f t="shared" si="11"/>
        <v>20.068752362876683</v>
      </c>
      <c r="U21" s="420">
        <f t="shared" si="12"/>
        <v>358.33214350885737</v>
      </c>
      <c r="V21" s="420">
        <f t="shared" si="23"/>
        <v>367.11128102482434</v>
      </c>
      <c r="W21" s="197">
        <f t="shared" si="22"/>
        <v>367.02124884662231</v>
      </c>
      <c r="X21" s="446">
        <f>'AER Revised ANS Fees '!BF9-U21</f>
        <v>0</v>
      </c>
    </row>
    <row r="22" spans="1:24" customFormat="1">
      <c r="A22" s="14" t="s">
        <v>26</v>
      </c>
      <c r="B22" s="15">
        <v>75.937844849999991</v>
      </c>
      <c r="C22" s="15">
        <f t="shared" si="13"/>
        <v>118.60731987121498</v>
      </c>
      <c r="D22" s="420">
        <f t="shared" ref="D22:D23" si="24">C22+$D$16</f>
        <v>138.33975615956129</v>
      </c>
      <c r="E22" s="420">
        <f t="shared" si="14"/>
        <v>64.45617382547924</v>
      </c>
      <c r="F22" s="420">
        <f t="shared" si="15"/>
        <v>22.18659601886797</v>
      </c>
      <c r="G22" s="432">
        <f t="shared" si="16"/>
        <v>14.268391799167876</v>
      </c>
      <c r="H22" s="420">
        <f t="shared" si="6"/>
        <v>239.25091780307636</v>
      </c>
      <c r="I22" s="199">
        <f t="shared" si="17"/>
        <v>238.38201446443011</v>
      </c>
      <c r="J22" s="420">
        <f t="shared" si="18"/>
        <v>245.11256528925173</v>
      </c>
      <c r="K22" s="197">
        <f t="shared" si="19"/>
        <v>244.16247952131062</v>
      </c>
      <c r="L22" s="446">
        <f>'AER Revised ANS Fees '!AX10-H22</f>
        <v>0</v>
      </c>
      <c r="M22" s="14" t="s">
        <v>26</v>
      </c>
      <c r="N22" s="420">
        <f t="shared" si="20"/>
        <v>7.3128144590549988</v>
      </c>
      <c r="O22" s="420">
        <f t="shared" si="7"/>
        <v>215.32342970476168</v>
      </c>
      <c r="P22" s="432">
        <f>O22+$P$16</f>
        <v>235.055865993108</v>
      </c>
      <c r="Q22" s="420">
        <f t="shared" si="8"/>
        <v>109.51878315930647</v>
      </c>
      <c r="R22" s="420">
        <f t="shared" si="9"/>
        <v>37.697692156108481</v>
      </c>
      <c r="S22" s="420">
        <f t="shared" si="10"/>
        <v>24.243711885786524</v>
      </c>
      <c r="T22" s="197">
        <f t="shared" si="11"/>
        <v>22.767340722501896</v>
      </c>
      <c r="U22" s="420">
        <f t="shared" si="12"/>
        <v>406.51605319430945</v>
      </c>
      <c r="V22" s="420">
        <f t="shared" si="23"/>
        <v>416.47569649757003</v>
      </c>
      <c r="W22" s="197">
        <f t="shared" si="22"/>
        <v>416.37355794704871</v>
      </c>
      <c r="X22" s="446">
        <f>'AER Revised ANS Fees '!BF10-U22</f>
        <v>0</v>
      </c>
    </row>
    <row r="23" spans="1:24" customFormat="1" ht="25.5" customHeight="1">
      <c r="A23" s="17" t="s">
        <v>5</v>
      </c>
      <c r="B23" s="18">
        <v>51.116170350000004</v>
      </c>
      <c r="C23" s="18">
        <f t="shared" si="13"/>
        <v>79.838346469665012</v>
      </c>
      <c r="D23" s="421">
        <f t="shared" si="24"/>
        <v>99.570782758011333</v>
      </c>
      <c r="E23" s="421">
        <f t="shared" si="14"/>
        <v>46.392677416511667</v>
      </c>
      <c r="F23" s="421">
        <f t="shared" si="15"/>
        <v>15.968921687171692</v>
      </c>
      <c r="G23" s="433">
        <f t="shared" si="16"/>
        <v>10.269751657668678</v>
      </c>
      <c r="H23" s="421">
        <f t="shared" si="6"/>
        <v>172.20213351936337</v>
      </c>
      <c r="I23" s="200">
        <f t="shared" si="17"/>
        <v>171.57673567298963</v>
      </c>
      <c r="J23" s="421">
        <f t="shared" si="18"/>
        <v>176.42108579058777</v>
      </c>
      <c r="K23" s="198">
        <f t="shared" si="19"/>
        <v>175.73725645455778</v>
      </c>
      <c r="L23" s="446">
        <f>'AER Revised ANS Fees '!AX11-H23</f>
        <v>0</v>
      </c>
      <c r="M23" s="17" t="s">
        <v>5</v>
      </c>
      <c r="N23" s="421">
        <f t="shared" si="20"/>
        <v>4.9224872047049999</v>
      </c>
      <c r="O23" s="421">
        <f t="shared" si="7"/>
        <v>144.94102558317272</v>
      </c>
      <c r="P23" s="433">
        <f>O23+$P$16</f>
        <v>164.67346187151904</v>
      </c>
      <c r="Q23" s="421">
        <f t="shared" si="8"/>
        <v>76.725748096531277</v>
      </c>
      <c r="R23" s="421">
        <f t="shared" si="9"/>
        <v>26.409932148194969</v>
      </c>
      <c r="S23" s="421">
        <f t="shared" si="10"/>
        <v>16.98445579301228</v>
      </c>
      <c r="T23" s="198">
        <f t="shared" si="11"/>
        <v>15.950152099130033</v>
      </c>
      <c r="U23" s="421">
        <f t="shared" si="12"/>
        <v>284.79359790925758</v>
      </c>
      <c r="V23" s="421">
        <f t="shared" si="23"/>
        <v>291.77104105803437</v>
      </c>
      <c r="W23" s="198">
        <f t="shared" si="22"/>
        <v>291.69948569125461</v>
      </c>
      <c r="X23" s="446">
        <f>'AER Revised ANS Fees '!BF11-U23</f>
        <v>0</v>
      </c>
    </row>
    <row r="24" spans="1:24">
      <c r="A24" s="417"/>
      <c r="B24" s="19"/>
      <c r="C24" s="238"/>
      <c r="D24" s="19"/>
      <c r="E24" s="239"/>
      <c r="F24" s="976"/>
      <c r="G24" s="976"/>
      <c r="H24"/>
      <c r="I24"/>
      <c r="J24" s="240"/>
      <c r="K24" s="240"/>
      <c r="L24" s="241"/>
      <c r="M24"/>
      <c r="O24"/>
    </row>
    <row r="25" spans="1:24" s="428" customFormat="1" ht="22.8">
      <c r="A25" s="440" t="s">
        <v>435</v>
      </c>
      <c r="M25" s="427" t="s">
        <v>435</v>
      </c>
      <c r="O25" s="429"/>
    </row>
    <row r="26" spans="1:24" ht="39.6" customHeight="1">
      <c r="A26" s="422" t="s">
        <v>433</v>
      </c>
      <c r="B26" s="425" t="s">
        <v>31</v>
      </c>
      <c r="C26" s="412" t="s">
        <v>429</v>
      </c>
      <c r="D26" s="412" t="s">
        <v>349</v>
      </c>
      <c r="E26" s="431" t="s">
        <v>439</v>
      </c>
      <c r="F26" s="430" t="s">
        <v>431</v>
      </c>
      <c r="G26" s="970" t="s">
        <v>437</v>
      </c>
      <c r="H26" s="971"/>
      <c r="I26" s="474" t="s">
        <v>434</v>
      </c>
      <c r="J26"/>
      <c r="M26" s="423" t="s">
        <v>432</v>
      </c>
      <c r="N26" s="425" t="s">
        <v>33</v>
      </c>
      <c r="O26" s="436" t="s">
        <v>349</v>
      </c>
      <c r="P26" s="443" t="s">
        <v>439</v>
      </c>
      <c r="Q26" s="437" t="s">
        <v>431</v>
      </c>
      <c r="R26" s="439" t="s">
        <v>437</v>
      </c>
      <c r="S26" s="474" t="s">
        <v>434</v>
      </c>
      <c r="U26" s="8"/>
    </row>
    <row r="27" spans="1:24">
      <c r="A27" s="20"/>
      <c r="B27" s="434"/>
      <c r="C27" s="216">
        <v>0.52229999999999999</v>
      </c>
      <c r="D27" s="441">
        <v>20</v>
      </c>
      <c r="E27" s="243">
        <v>0.61</v>
      </c>
      <c r="F27" s="206"/>
      <c r="G27" s="410">
        <v>2.4500000000000001E-2</v>
      </c>
      <c r="H27" s="411">
        <v>2.4248746575396701E-2</v>
      </c>
      <c r="I27"/>
      <c r="M27" s="20"/>
      <c r="N27" s="447">
        <v>1.7</v>
      </c>
      <c r="O27" s="220">
        <v>20</v>
      </c>
      <c r="P27" s="243">
        <f>E27</f>
        <v>0.61</v>
      </c>
      <c r="Q27" s="212"/>
      <c r="R27" s="210">
        <f>G27</f>
        <v>2.4500000000000001E-2</v>
      </c>
      <c r="S27" s="475"/>
    </row>
    <row r="28" spans="1:24">
      <c r="A28" s="10" t="s">
        <v>11</v>
      </c>
      <c r="B28" s="207" t="s">
        <v>24</v>
      </c>
      <c r="C28" s="23" t="s">
        <v>24</v>
      </c>
      <c r="D28" s="409" t="s">
        <v>24</v>
      </c>
      <c r="E28" s="207" t="s">
        <v>24</v>
      </c>
      <c r="F28" s="409" t="s">
        <v>24</v>
      </c>
      <c r="G28" s="22" t="s">
        <v>440</v>
      </c>
      <c r="H28" s="23" t="s">
        <v>440</v>
      </c>
      <c r="I28"/>
      <c r="M28" s="10" t="s">
        <v>11</v>
      </c>
      <c r="N28" s="207" t="s">
        <v>24</v>
      </c>
      <c r="O28" s="409" t="s">
        <v>24</v>
      </c>
      <c r="P28" s="207" t="s">
        <v>24</v>
      </c>
      <c r="Q28" s="409" t="s">
        <v>24</v>
      </c>
      <c r="R28" s="13" t="s">
        <v>440</v>
      </c>
      <c r="S28"/>
    </row>
    <row r="29" spans="1:24">
      <c r="A29" s="14" t="s">
        <v>0</v>
      </c>
      <c r="B29" s="432">
        <v>41.72</v>
      </c>
      <c r="C29" s="197">
        <f>B29*(1+$C$27)</f>
        <v>63.510355999999994</v>
      </c>
      <c r="D29" s="199">
        <f>C29</f>
        <v>63.510355999999994</v>
      </c>
      <c r="E29" s="432">
        <f>C29*$E$27</f>
        <v>38.741317159999994</v>
      </c>
      <c r="F29" s="199">
        <f t="shared" ref="F29:F34" si="25">D29+E29</f>
        <v>102.25167316</v>
      </c>
      <c r="G29" s="420">
        <f>F29*(1+$G$27)</f>
        <v>104.75683915241999</v>
      </c>
      <c r="H29" s="197">
        <f>F29*(1+$H$27)</f>
        <v>104.73114806936712</v>
      </c>
      <c r="I29" s="446">
        <f>'AER Revised ANS Fees '!$M$8-G29</f>
        <v>8.5308475800189854E-3</v>
      </c>
      <c r="M29" s="14" t="s">
        <v>0</v>
      </c>
      <c r="N29" s="16">
        <f>C29*$N$27</f>
        <v>107.96760519999999</v>
      </c>
      <c r="O29" s="21">
        <f>N29</f>
        <v>107.96760519999999</v>
      </c>
      <c r="P29" s="432">
        <f>O29*$P$27</f>
        <v>65.860239171999993</v>
      </c>
      <c r="Q29" s="199">
        <f t="shared" ref="Q29:Q34" si="26">O29+P29</f>
        <v>173.82784437199999</v>
      </c>
      <c r="R29" s="432">
        <f>Q29*(1+$R$27)</f>
        <v>178.08662655911399</v>
      </c>
      <c r="S29" s="446">
        <f>'AER Revised ANS Fees '!$M$9-R29</f>
        <v>1.4502440886019485E-2</v>
      </c>
    </row>
    <row r="30" spans="1:24">
      <c r="A30" s="14" t="s">
        <v>25</v>
      </c>
      <c r="B30" s="432">
        <v>41.72</v>
      </c>
      <c r="C30" s="197">
        <f t="shared" ref="C30:C34" si="27">B30*(1+$C$27)</f>
        <v>63.510355999999994</v>
      </c>
      <c r="D30" s="199">
        <f>C30</f>
        <v>63.510355999999994</v>
      </c>
      <c r="E30" s="432">
        <f t="shared" ref="E30:E34" si="28">C30*$E$27</f>
        <v>38.741317159999994</v>
      </c>
      <c r="F30" s="199">
        <f t="shared" si="25"/>
        <v>102.25167316</v>
      </c>
      <c r="G30" s="420">
        <f t="shared" ref="G30:G34" si="29">F30*(1+$G$27)</f>
        <v>104.75683915241999</v>
      </c>
      <c r="H30" s="197">
        <f t="shared" ref="H30:H34" si="30">F30*(1+$H$27)</f>
        <v>104.73114806936712</v>
      </c>
      <c r="I30" s="446">
        <f>'AER Revised ANS Fees '!$N$8-G30</f>
        <v>8.5308475800189854E-3</v>
      </c>
      <c r="M30" s="14" t="s">
        <v>25</v>
      </c>
      <c r="N30" s="16">
        <f t="shared" ref="N30:N34" si="31">C30*$N$27</f>
        <v>107.96760519999999</v>
      </c>
      <c r="O30" s="21">
        <f t="shared" ref="O30:O31" si="32">N30</f>
        <v>107.96760519999999</v>
      </c>
      <c r="P30" s="432">
        <f t="shared" ref="P30:P34" si="33">O30*$P$27</f>
        <v>65.860239171999993</v>
      </c>
      <c r="Q30" s="199">
        <f t="shared" si="26"/>
        <v>173.82784437199999</v>
      </c>
      <c r="R30" s="432">
        <f t="shared" ref="R30:R34" si="34">Q30*(1+$R$27)</f>
        <v>178.08662655911399</v>
      </c>
      <c r="S30" s="446">
        <f>'AER Revised ANS Fees '!$N$9-R30</f>
        <v>1.4502440886019485E-2</v>
      </c>
    </row>
    <row r="31" spans="1:24">
      <c r="A31" s="14" t="s">
        <v>19</v>
      </c>
      <c r="B31" s="432">
        <v>62.59</v>
      </c>
      <c r="C31" s="197">
        <f t="shared" si="27"/>
        <v>95.280757000000008</v>
      </c>
      <c r="D31" s="199">
        <f>C31</f>
        <v>95.280757000000008</v>
      </c>
      <c r="E31" s="432">
        <f t="shared" si="28"/>
        <v>58.121261770000004</v>
      </c>
      <c r="F31" s="199">
        <f t="shared" si="25"/>
        <v>153.40201877000001</v>
      </c>
      <c r="G31" s="420">
        <f t="shared" si="29"/>
        <v>157.16036822986501</v>
      </c>
      <c r="H31" s="197">
        <f t="shared" si="30"/>
        <v>157.121825447308</v>
      </c>
      <c r="I31" s="446">
        <f>'AER Revised ANS Fees '!$O$8-G31</f>
        <v>-1.231322986504324E-2</v>
      </c>
      <c r="M31" s="14" t="s">
        <v>19</v>
      </c>
      <c r="N31" s="16">
        <f t="shared" si="31"/>
        <v>161.97728690000002</v>
      </c>
      <c r="O31" s="21">
        <f t="shared" si="32"/>
        <v>161.97728690000002</v>
      </c>
      <c r="P31" s="432">
        <f t="shared" si="33"/>
        <v>98.806145009000019</v>
      </c>
      <c r="Q31" s="199">
        <f t="shared" si="26"/>
        <v>260.78343190900006</v>
      </c>
      <c r="R31" s="432">
        <f t="shared" si="34"/>
        <v>267.17262599077054</v>
      </c>
      <c r="S31" s="446">
        <f>'AER Revised ANS Fees '!$O$9-R31</f>
        <v>-2.0932490770576351E-2</v>
      </c>
    </row>
    <row r="32" spans="1:24">
      <c r="A32" s="14" t="s">
        <v>20</v>
      </c>
      <c r="B32" s="432">
        <v>62.59</v>
      </c>
      <c r="C32" s="197">
        <f t="shared" si="27"/>
        <v>95.280757000000008</v>
      </c>
      <c r="D32" s="199">
        <f>C32+$D$27</f>
        <v>115.28075700000001</v>
      </c>
      <c r="E32" s="432">
        <f t="shared" si="28"/>
        <v>58.121261770000004</v>
      </c>
      <c r="F32" s="199">
        <f t="shared" si="25"/>
        <v>173.40201877000001</v>
      </c>
      <c r="G32" s="420">
        <f t="shared" si="29"/>
        <v>177.65036822986499</v>
      </c>
      <c r="H32" s="197">
        <f t="shared" si="30"/>
        <v>177.6068003788159</v>
      </c>
      <c r="I32" s="446">
        <f>'AER Revised ANS Fees '!$P$8-G32</f>
        <v>-0.28892822986503575</v>
      </c>
      <c r="M32" s="14" t="s">
        <v>20</v>
      </c>
      <c r="N32" s="16">
        <f t="shared" si="31"/>
        <v>161.97728690000002</v>
      </c>
      <c r="O32" s="21">
        <f>N32+$O$27</f>
        <v>181.97728690000002</v>
      </c>
      <c r="P32" s="432">
        <f t="shared" si="33"/>
        <v>111.00614500900001</v>
      </c>
      <c r="Q32" s="208">
        <f t="shared" si="26"/>
        <v>292.98343190900005</v>
      </c>
      <c r="R32" s="424">
        <f t="shared" si="34"/>
        <v>300.16152599077054</v>
      </c>
      <c r="S32" s="446">
        <f>'AER Revised ANS Fees '!$P$9-R32</f>
        <v>1.3529220092294167</v>
      </c>
      <c r="T32" s="3" t="s">
        <v>438</v>
      </c>
    </row>
    <row r="33" spans="1:33">
      <c r="A33" s="14" t="s">
        <v>26</v>
      </c>
      <c r="B33" s="432">
        <v>78.23</v>
      </c>
      <c r="C33" s="197">
        <f t="shared" si="27"/>
        <v>119.089529</v>
      </c>
      <c r="D33" s="903">
        <f>C33</f>
        <v>119.089529</v>
      </c>
      <c r="E33" s="432">
        <f t="shared" si="28"/>
        <v>72.644612690000002</v>
      </c>
      <c r="F33" s="199">
        <f t="shared" si="25"/>
        <v>191.73414169</v>
      </c>
      <c r="G33" s="420">
        <f t="shared" si="29"/>
        <v>196.431628161405</v>
      </c>
      <c r="H33" s="197">
        <f t="shared" si="30"/>
        <v>196.38345430169201</v>
      </c>
      <c r="I33" s="446">
        <f>'AER Revised ANS Fees '!$Q$8-G33</f>
        <v>6.0018385950115771E-3</v>
      </c>
      <c r="M33" s="14" t="s">
        <v>26</v>
      </c>
      <c r="N33" s="16">
        <f t="shared" si="31"/>
        <v>202.45219929999999</v>
      </c>
      <c r="O33" s="903">
        <f>N33</f>
        <v>202.45219929999999</v>
      </c>
      <c r="P33" s="432">
        <f t="shared" si="33"/>
        <v>123.49584157299999</v>
      </c>
      <c r="Q33" s="199">
        <f t="shared" si="26"/>
        <v>325.94804087299997</v>
      </c>
      <c r="R33" s="432">
        <f t="shared" si="34"/>
        <v>333.93376787438848</v>
      </c>
      <c r="S33" s="446">
        <f>'AER Revised ANS Fees '!$Q$9-R33</f>
        <v>1.0203125611553787E-2</v>
      </c>
    </row>
    <row r="34" spans="1:33">
      <c r="A34" s="17" t="s">
        <v>5</v>
      </c>
      <c r="B34" s="433">
        <v>52.15</v>
      </c>
      <c r="C34" s="198">
        <f t="shared" si="27"/>
        <v>79.387945000000002</v>
      </c>
      <c r="D34" s="200">
        <f>C34+$D$27</f>
        <v>99.387945000000002</v>
      </c>
      <c r="E34" s="433">
        <f t="shared" si="28"/>
        <v>48.42664645</v>
      </c>
      <c r="F34" s="200">
        <f t="shared" si="25"/>
        <v>147.81459144999999</v>
      </c>
      <c r="G34" s="421">
        <f t="shared" si="29"/>
        <v>151.43604894052498</v>
      </c>
      <c r="H34" s="198">
        <f t="shared" si="30"/>
        <v>151.39891001821684</v>
      </c>
      <c r="I34" s="446">
        <f>'AER Revised ANS Fees '!$R$8-G34</f>
        <v>1.5786059475033198E-2</v>
      </c>
      <c r="M34" s="17" t="s">
        <v>5</v>
      </c>
      <c r="N34" s="435">
        <f t="shared" si="31"/>
        <v>134.9595065</v>
      </c>
      <c r="O34" s="219">
        <f>N34+$O$27</f>
        <v>154.9595065</v>
      </c>
      <c r="P34" s="433">
        <f t="shared" si="33"/>
        <v>94.525298965000005</v>
      </c>
      <c r="Q34" s="218">
        <f t="shared" si="26"/>
        <v>249.48480546500002</v>
      </c>
      <c r="R34" s="438">
        <f t="shared" si="34"/>
        <v>255.59718319889251</v>
      </c>
      <c r="S34" s="446">
        <f>'AER Revised ANS Fees '!$R$9-R34</f>
        <v>1.8709363011074913</v>
      </c>
      <c r="T34" s="3" t="s">
        <v>438</v>
      </c>
      <c r="Z34"/>
      <c r="AA34"/>
      <c r="AB34"/>
      <c r="AC34"/>
      <c r="AD34"/>
      <c r="AE34"/>
      <c r="AF34"/>
      <c r="AG34"/>
    </row>
    <row r="35" spans="1:33">
      <c r="O35" s="8"/>
      <c r="P35" s="8"/>
      <c r="U35" s="201"/>
      <c r="Z35"/>
      <c r="AA35"/>
      <c r="AB35"/>
      <c r="AC35"/>
      <c r="AD35"/>
      <c r="AE35"/>
      <c r="AF35"/>
      <c r="AG35"/>
    </row>
    <row r="36" spans="1:33">
      <c r="O36" s="8"/>
      <c r="P36" s="8"/>
      <c r="U36" s="201"/>
      <c r="Z36"/>
      <c r="AA36"/>
      <c r="AB36"/>
      <c r="AC36"/>
      <c r="AD36"/>
      <c r="AE36"/>
      <c r="AF36"/>
      <c r="AG36"/>
    </row>
    <row r="37" spans="1:33" s="428" customFormat="1" ht="22.8">
      <c r="A37" s="440" t="s">
        <v>347</v>
      </c>
      <c r="M37" s="448" t="s">
        <v>347</v>
      </c>
      <c r="O37" s="429"/>
      <c r="Z37"/>
      <c r="AA37"/>
      <c r="AB37"/>
      <c r="AC37"/>
      <c r="AD37"/>
      <c r="AE37"/>
      <c r="AF37"/>
      <c r="AG37"/>
    </row>
    <row r="38" spans="1:33" ht="36" customHeight="1">
      <c r="A38" s="422" t="s">
        <v>433</v>
      </c>
      <c r="B38" s="412" t="s">
        <v>31</v>
      </c>
      <c r="C38" s="412" t="s">
        <v>429</v>
      </c>
      <c r="D38" s="418" t="s">
        <v>349</v>
      </c>
      <c r="E38" s="535" t="s">
        <v>439</v>
      </c>
      <c r="F38" s="444" t="s">
        <v>430</v>
      </c>
      <c r="G38" s="415" t="s">
        <v>431</v>
      </c>
      <c r="H38" s="439" t="s">
        <v>437</v>
      </c>
      <c r="I38"/>
      <c r="J38"/>
      <c r="K38"/>
      <c r="M38" s="423" t="s">
        <v>432</v>
      </c>
      <c r="N38" s="449" t="s">
        <v>350</v>
      </c>
      <c r="O38" s="412" t="s">
        <v>33</v>
      </c>
      <c r="P38" s="425" t="s">
        <v>349</v>
      </c>
      <c r="Q38" s="437" t="s">
        <v>439</v>
      </c>
      <c r="R38" s="412" t="s">
        <v>430</v>
      </c>
      <c r="S38" s="425" t="s">
        <v>431</v>
      </c>
      <c r="T38" s="439" t="s">
        <v>437</v>
      </c>
      <c r="U38" s="242"/>
      <c r="Z38"/>
      <c r="AA38"/>
      <c r="AB38"/>
      <c r="AC38"/>
      <c r="AD38"/>
      <c r="AE38"/>
      <c r="AF38"/>
      <c r="AG38"/>
    </row>
    <row r="39" spans="1:33">
      <c r="B39" s="434"/>
      <c r="C39" s="216">
        <f>C27</f>
        <v>0.52229999999999999</v>
      </c>
      <c r="D39" s="442">
        <f>D27</f>
        <v>20</v>
      </c>
      <c r="E39" s="213">
        <v>0.61</v>
      </c>
      <c r="F39" s="209">
        <v>0.15557854345266148</v>
      </c>
      <c r="G39" s="210"/>
      <c r="H39" s="445">
        <v>2.4248746575396701E-2</v>
      </c>
      <c r="M39" s="20"/>
      <c r="N39" s="210">
        <f>N16</f>
        <v>9.6299999999999997E-2</v>
      </c>
      <c r="O39" s="245">
        <f>O16</f>
        <v>1.71</v>
      </c>
      <c r="P39" s="442">
        <f>D39</f>
        <v>20</v>
      </c>
      <c r="Q39" s="243">
        <f>E39</f>
        <v>0.61</v>
      </c>
      <c r="R39" s="450">
        <f>F39</f>
        <v>0.15557854345266148</v>
      </c>
      <c r="S39" s="243"/>
      <c r="T39" s="217">
        <f>H39</f>
        <v>2.4248746575396701E-2</v>
      </c>
      <c r="Z39"/>
      <c r="AA39"/>
      <c r="AB39"/>
      <c r="AC39"/>
      <c r="AD39"/>
      <c r="AE39"/>
      <c r="AF39"/>
      <c r="AG39"/>
    </row>
    <row r="40" spans="1:33" ht="20.399999999999999">
      <c r="A40" s="10" t="s">
        <v>11</v>
      </c>
      <c r="B40" s="207" t="s">
        <v>24</v>
      </c>
      <c r="C40" s="23" t="s">
        <v>24</v>
      </c>
      <c r="D40" s="12" t="s">
        <v>24</v>
      </c>
      <c r="E40" s="12" t="s">
        <v>24</v>
      </c>
      <c r="F40" s="409" t="s">
        <v>24</v>
      </c>
      <c r="G40" s="207" t="s">
        <v>24</v>
      </c>
      <c r="H40" s="23" t="s">
        <v>440</v>
      </c>
      <c r="M40" s="10" t="s">
        <v>11</v>
      </c>
      <c r="N40" s="207" t="s">
        <v>24</v>
      </c>
      <c r="O40" s="207" t="s">
        <v>24</v>
      </c>
      <c r="P40" s="207" t="s">
        <v>24</v>
      </c>
      <c r="Q40" s="207" t="s">
        <v>24</v>
      </c>
      <c r="R40" s="207" t="s">
        <v>24</v>
      </c>
      <c r="S40" s="207" t="s">
        <v>24</v>
      </c>
      <c r="T40" s="23" t="s">
        <v>32</v>
      </c>
      <c r="Z40"/>
      <c r="AA40"/>
      <c r="AB40"/>
      <c r="AC40"/>
      <c r="AD40"/>
      <c r="AE40"/>
      <c r="AF40"/>
      <c r="AG40"/>
    </row>
    <row r="41" spans="1:33">
      <c r="A41" s="14" t="s">
        <v>0</v>
      </c>
      <c r="B41" s="432">
        <v>41.72</v>
      </c>
      <c r="C41" s="197">
        <f t="shared" ref="C41:C46" si="35">B41*(1+$C$39)</f>
        <v>63.510355999999994</v>
      </c>
      <c r="D41" s="197">
        <f>C41</f>
        <v>63.510355999999994</v>
      </c>
      <c r="E41" s="197">
        <f t="shared" ref="E41:E46" si="36">D41*$E$39</f>
        <v>38.741317159999994</v>
      </c>
      <c r="F41" s="199">
        <f t="shared" ref="F41:F46" si="37">(D41*$F$39)</f>
        <v>9.880848680639998</v>
      </c>
      <c r="G41" s="432">
        <f>D41+E41+F41</f>
        <v>112.13252184064</v>
      </c>
      <c r="H41" s="197">
        <f>G41*(1+$H$39)</f>
        <v>114.85159494561381</v>
      </c>
      <c r="M41" s="14" t="s">
        <v>0</v>
      </c>
      <c r="N41" s="432">
        <f t="shared" ref="N41:N46" si="38">B41*$N$39</f>
        <v>4.0176359999999995</v>
      </c>
      <c r="O41" s="197">
        <f>(C41+N41)*$O$39</f>
        <v>115.47286631999999</v>
      </c>
      <c r="P41" s="197">
        <f>O41</f>
        <v>115.47286631999999</v>
      </c>
      <c r="Q41" s="197">
        <f>P41*$Q$39</f>
        <v>70.438448455199989</v>
      </c>
      <c r="R41" s="432">
        <f>F41</f>
        <v>9.880848680639998</v>
      </c>
      <c r="S41" s="432">
        <f>P41+Q41+R41</f>
        <v>195.79216345583995</v>
      </c>
      <c r="T41" s="197">
        <f>S41*(1+$T$39)</f>
        <v>200.53987800892926</v>
      </c>
      <c r="Z41"/>
      <c r="AA41"/>
      <c r="AB41"/>
      <c r="AC41"/>
      <c r="AD41"/>
      <c r="AE41"/>
      <c r="AF41"/>
      <c r="AG41"/>
    </row>
    <row r="42" spans="1:33">
      <c r="A42" s="14" t="s">
        <v>25</v>
      </c>
      <c r="B42" s="432">
        <v>41.72</v>
      </c>
      <c r="C42" s="197">
        <f t="shared" si="35"/>
        <v>63.510355999999994</v>
      </c>
      <c r="D42" s="197">
        <f>C42</f>
        <v>63.510355999999994</v>
      </c>
      <c r="E42" s="197">
        <f t="shared" si="36"/>
        <v>38.741317159999994</v>
      </c>
      <c r="F42" s="199">
        <f t="shared" si="37"/>
        <v>9.880848680639998</v>
      </c>
      <c r="G42" s="432">
        <f t="shared" ref="G42:G46" si="39">D42+E42+F42</f>
        <v>112.13252184064</v>
      </c>
      <c r="H42" s="197">
        <f t="shared" ref="H42:H46" si="40">G42*(1+$H$39)</f>
        <v>114.85159494561381</v>
      </c>
      <c r="M42" s="14" t="s">
        <v>25</v>
      </c>
      <c r="N42" s="432">
        <f t="shared" si="38"/>
        <v>4.0176359999999995</v>
      </c>
      <c r="O42" s="197">
        <f t="shared" ref="O42:O46" si="41">(C42+N42)*$O$39</f>
        <v>115.47286631999999</v>
      </c>
      <c r="P42" s="197">
        <f t="shared" ref="P42:P43" si="42">O42</f>
        <v>115.47286631999999</v>
      </c>
      <c r="Q42" s="197">
        <f t="shared" ref="Q42:Q46" si="43">P42*$Q$39</f>
        <v>70.438448455199989</v>
      </c>
      <c r="R42" s="432">
        <f t="shared" ref="R42:R46" si="44">F42</f>
        <v>9.880848680639998</v>
      </c>
      <c r="S42" s="432">
        <f t="shared" ref="S42:S46" si="45">P42+Q42+R42</f>
        <v>195.79216345583995</v>
      </c>
      <c r="T42" s="197">
        <f t="shared" ref="T42:T46" si="46">S42*(1+$T$39)</f>
        <v>200.53987800892926</v>
      </c>
      <c r="Z42"/>
      <c r="AA42"/>
      <c r="AB42"/>
      <c r="AC42"/>
      <c r="AD42"/>
      <c r="AE42"/>
      <c r="AF42"/>
      <c r="AG42"/>
    </row>
    <row r="43" spans="1:33">
      <c r="A43" s="14" t="s">
        <v>19</v>
      </c>
      <c r="B43" s="432">
        <v>62.59</v>
      </c>
      <c r="C43" s="197">
        <f t="shared" si="35"/>
        <v>95.280757000000008</v>
      </c>
      <c r="D43" s="197">
        <f>C43</f>
        <v>95.280757000000008</v>
      </c>
      <c r="E43" s="197">
        <f t="shared" si="36"/>
        <v>58.121261770000004</v>
      </c>
      <c r="F43" s="199">
        <f t="shared" si="37"/>
        <v>14.82364139312698</v>
      </c>
      <c r="G43" s="432">
        <f t="shared" si="39"/>
        <v>168.225660163127</v>
      </c>
      <c r="H43" s="197">
        <f t="shared" si="40"/>
        <v>172.30492156390147</v>
      </c>
      <c r="M43" s="14" t="s">
        <v>19</v>
      </c>
      <c r="N43" s="432">
        <f t="shared" si="38"/>
        <v>6.0274169999999998</v>
      </c>
      <c r="O43" s="197">
        <f t="shared" si="41"/>
        <v>173.23697754</v>
      </c>
      <c r="P43" s="197">
        <f t="shared" si="42"/>
        <v>173.23697754</v>
      </c>
      <c r="Q43" s="197">
        <f t="shared" si="43"/>
        <v>105.6745562994</v>
      </c>
      <c r="R43" s="432">
        <f t="shared" si="44"/>
        <v>14.82364139312698</v>
      </c>
      <c r="S43" s="432">
        <f t="shared" si="45"/>
        <v>293.73517523252701</v>
      </c>
      <c r="T43" s="197">
        <f t="shared" si="46"/>
        <v>300.85788505702027</v>
      </c>
      <c r="Z43"/>
      <c r="AA43"/>
      <c r="AB43"/>
      <c r="AC43"/>
      <c r="AD43"/>
      <c r="AE43"/>
      <c r="AF43"/>
      <c r="AG43"/>
    </row>
    <row r="44" spans="1:33">
      <c r="A44" s="14" t="s">
        <v>20</v>
      </c>
      <c r="B44" s="432">
        <v>62.59</v>
      </c>
      <c r="C44" s="197">
        <f t="shared" si="35"/>
        <v>95.280757000000008</v>
      </c>
      <c r="D44" s="197">
        <f>C44+$D$39</f>
        <v>115.28075700000001</v>
      </c>
      <c r="E44" s="197">
        <f t="shared" si="36"/>
        <v>70.321261770000007</v>
      </c>
      <c r="F44" s="199">
        <f t="shared" si="37"/>
        <v>17.935212262180212</v>
      </c>
      <c r="G44" s="432">
        <f t="shared" si="39"/>
        <v>203.53723103218024</v>
      </c>
      <c r="H44" s="197">
        <f t="shared" si="40"/>
        <v>208.47275376613754</v>
      </c>
      <c r="M44" s="14" t="s">
        <v>20</v>
      </c>
      <c r="N44" s="432">
        <f t="shared" si="38"/>
        <v>6.0274169999999998</v>
      </c>
      <c r="O44" s="197">
        <f t="shared" si="41"/>
        <v>173.23697754</v>
      </c>
      <c r="P44" s="197">
        <f>O44+$P$39</f>
        <v>193.23697754</v>
      </c>
      <c r="Q44" s="197">
        <f t="shared" si="43"/>
        <v>117.8745562994</v>
      </c>
      <c r="R44" s="432">
        <f t="shared" si="44"/>
        <v>17.935212262180212</v>
      </c>
      <c r="S44" s="432">
        <f t="shared" si="45"/>
        <v>329.0467461015802</v>
      </c>
      <c r="T44" s="197">
        <f t="shared" si="46"/>
        <v>337.02571725925628</v>
      </c>
      <c r="Z44"/>
      <c r="AA44"/>
      <c r="AB44"/>
      <c r="AC44"/>
      <c r="AD44"/>
      <c r="AE44"/>
      <c r="AF44"/>
      <c r="AG44"/>
    </row>
    <row r="45" spans="1:33">
      <c r="A45" s="14" t="s">
        <v>448</v>
      </c>
      <c r="B45" s="432">
        <v>78.23</v>
      </c>
      <c r="C45" s="197">
        <f t="shared" si="35"/>
        <v>119.089529</v>
      </c>
      <c r="D45" s="197">
        <f>C45</f>
        <v>119.089529</v>
      </c>
      <c r="E45" s="197">
        <f t="shared" si="36"/>
        <v>72.644612690000002</v>
      </c>
      <c r="F45" s="199">
        <f t="shared" si="37"/>
        <v>18.52777546228349</v>
      </c>
      <c r="G45" s="432">
        <f t="shared" si="39"/>
        <v>210.2619171522835</v>
      </c>
      <c r="H45" s="197">
        <f t="shared" si="40"/>
        <v>215.36050509576629</v>
      </c>
      <c r="M45" s="14" t="s">
        <v>26</v>
      </c>
      <c r="N45" s="432">
        <f t="shared" si="38"/>
        <v>7.5335489999999998</v>
      </c>
      <c r="O45" s="197">
        <f t="shared" si="41"/>
        <v>216.52546337999999</v>
      </c>
      <c r="P45" s="904">
        <f>O45</f>
        <v>216.52546337999999</v>
      </c>
      <c r="Q45" s="197">
        <f t="shared" si="43"/>
        <v>132.08053266179999</v>
      </c>
      <c r="R45" s="432">
        <f t="shared" si="44"/>
        <v>18.52777546228349</v>
      </c>
      <c r="S45" s="432">
        <f t="shared" si="45"/>
        <v>367.13377150408348</v>
      </c>
      <c r="T45" s="197">
        <f t="shared" si="46"/>
        <v>376.03630528855558</v>
      </c>
      <c r="Z45"/>
      <c r="AA45"/>
      <c r="AB45"/>
      <c r="AC45"/>
      <c r="AD45"/>
      <c r="AE45"/>
      <c r="AF45"/>
      <c r="AG45"/>
    </row>
    <row r="46" spans="1:33">
      <c r="A46" s="17" t="s">
        <v>5</v>
      </c>
      <c r="B46" s="433">
        <v>52.15</v>
      </c>
      <c r="C46" s="198">
        <f t="shared" si="35"/>
        <v>79.387945000000002</v>
      </c>
      <c r="D46" s="198">
        <f>C46+$D$39</f>
        <v>99.387945000000002</v>
      </c>
      <c r="E46" s="198">
        <f t="shared" si="36"/>
        <v>60.626646450000003</v>
      </c>
      <c r="F46" s="200">
        <f t="shared" si="37"/>
        <v>15.462631719853229</v>
      </c>
      <c r="G46" s="433">
        <f t="shared" si="39"/>
        <v>175.47722316985323</v>
      </c>
      <c r="H46" s="198">
        <f t="shared" si="40"/>
        <v>179.73232588425333</v>
      </c>
      <c r="M46" s="17" t="s">
        <v>5</v>
      </c>
      <c r="N46" s="433">
        <f t="shared" si="38"/>
        <v>5.0220449999999994</v>
      </c>
      <c r="O46" s="198">
        <f t="shared" si="41"/>
        <v>144.3410829</v>
      </c>
      <c r="P46" s="198">
        <f t="shared" ref="P46" si="47">O46+$P$39</f>
        <v>164.3410829</v>
      </c>
      <c r="Q46" s="198">
        <f t="shared" si="43"/>
        <v>100.248060569</v>
      </c>
      <c r="R46" s="433">
        <f t="shared" si="44"/>
        <v>15.462631719853229</v>
      </c>
      <c r="S46" s="433">
        <f t="shared" si="45"/>
        <v>280.05177518885324</v>
      </c>
      <c r="T46" s="198">
        <f t="shared" si="46"/>
        <v>286.84267971339773</v>
      </c>
      <c r="Z46"/>
      <c r="AA46"/>
      <c r="AB46"/>
      <c r="AC46"/>
      <c r="AD46"/>
      <c r="AE46"/>
      <c r="AF46"/>
      <c r="AG46"/>
    </row>
    <row r="47" spans="1:33">
      <c r="O47" s="8"/>
      <c r="P47" s="8"/>
      <c r="U47" s="201"/>
      <c r="Z47"/>
      <c r="AA47"/>
      <c r="AB47"/>
      <c r="AC47"/>
      <c r="AD47"/>
      <c r="AE47"/>
      <c r="AF47"/>
      <c r="AG47"/>
    </row>
    <row r="48" spans="1:33" ht="25.95" customHeight="1">
      <c r="M48"/>
      <c r="N48"/>
      <c r="O48"/>
      <c r="Z48"/>
      <c r="AA48"/>
      <c r="AB48"/>
      <c r="AC48"/>
      <c r="AD48"/>
      <c r="AE48"/>
      <c r="AF48"/>
      <c r="AG48"/>
    </row>
    <row r="49" spans="1:15">
      <c r="O49" s="3"/>
    </row>
    <row r="50" spans="1:15">
      <c r="B50" s="454" t="s">
        <v>12</v>
      </c>
      <c r="C50" s="454" t="s">
        <v>13</v>
      </c>
      <c r="D50" s="454" t="s">
        <v>14</v>
      </c>
      <c r="E50" s="454" t="s">
        <v>15</v>
      </c>
      <c r="F50" s="454" t="s">
        <v>16</v>
      </c>
      <c r="G50" s="454" t="s">
        <v>538</v>
      </c>
      <c r="O50" s="3"/>
    </row>
    <row r="51" spans="1:15">
      <c r="A51" s="9" t="s">
        <v>23</v>
      </c>
      <c r="B51" s="963">
        <v>1175704.9460750627</v>
      </c>
      <c r="C51" s="963">
        <v>1819019.6168638309</v>
      </c>
      <c r="D51" s="963">
        <v>2142061.4967315742</v>
      </c>
      <c r="E51" s="963">
        <v>2513449.7417308567</v>
      </c>
      <c r="F51" s="963">
        <v>2579473.955228135</v>
      </c>
      <c r="G51" s="9"/>
      <c r="O51" s="3"/>
    </row>
    <row r="52" spans="1:15" customFormat="1">
      <c r="A52" s="5" t="s">
        <v>28</v>
      </c>
      <c r="B52" s="963">
        <v>12874074.732786763</v>
      </c>
      <c r="C52" s="963">
        <v>12872620.077700507</v>
      </c>
      <c r="D52" s="963">
        <v>12885981.599761147</v>
      </c>
      <c r="E52" s="963">
        <v>13081516.773478929</v>
      </c>
      <c r="F52" s="963">
        <v>13802048.575659279</v>
      </c>
      <c r="G52" s="962"/>
    </row>
    <row r="53" spans="1:15" customFormat="1">
      <c r="A53" s="5" t="s">
        <v>22</v>
      </c>
      <c r="B53" s="964">
        <f>B51/B52</f>
        <v>9.1323452013282347E-2</v>
      </c>
      <c r="C53" s="964">
        <f t="shared" ref="C53:F53" si="48">C51/C52</f>
        <v>0.14130919780775278</v>
      </c>
      <c r="D53" s="964">
        <f t="shared" si="48"/>
        <v>0.16623192266325129</v>
      </c>
      <c r="E53" s="964">
        <f t="shared" si="48"/>
        <v>0.19213748567953134</v>
      </c>
      <c r="F53" s="964">
        <f t="shared" si="48"/>
        <v>0.18689065909948965</v>
      </c>
      <c r="G53" s="965">
        <f>AVERAGE(B53:F53)</f>
        <v>0.15557854345266148</v>
      </c>
    </row>
    <row r="54" spans="1:15" customFormat="1">
      <c r="A54" s="5"/>
      <c r="B54" s="963"/>
    </row>
    <row r="55" spans="1:15" customFormat="1"/>
    <row r="56" spans="1:15" customFormat="1"/>
    <row r="57" spans="1:15" customFormat="1"/>
    <row r="58" spans="1:15" customFormat="1"/>
    <row r="59" spans="1:15" customFormat="1"/>
    <row r="60" spans="1:15" customFormat="1"/>
    <row r="61" spans="1:15" customFormat="1" ht="27.75" customHeight="1"/>
    <row r="62" spans="1:15" customFormat="1" ht="14.25" customHeight="1"/>
    <row r="63" spans="1:15" customFormat="1" ht="14.25" customHeight="1"/>
    <row r="64" spans="1:15" customFormat="1"/>
    <row r="65" customFormat="1"/>
    <row r="66" customFormat="1" ht="12.75" customHeight="1"/>
    <row r="67" customFormat="1" ht="36" customHeight="1"/>
    <row r="68" customFormat="1" ht="36" customHeight="1"/>
    <row r="69" customFormat="1"/>
    <row r="70" customFormat="1"/>
    <row r="71" customFormat="1" ht="24.75" customHeight="1"/>
    <row r="72" customFormat="1"/>
    <row r="73" customFormat="1"/>
    <row r="74" customFormat="1" ht="11.25" customHeight="1"/>
    <row r="75" customFormat="1"/>
    <row r="76" customFormat="1"/>
    <row r="77" customFormat="1"/>
    <row r="78" customFormat="1"/>
    <row r="79" customFormat="1" ht="11.25" customHeight="1"/>
    <row r="80" customFormat="1" ht="11.25" customHeight="1"/>
    <row r="81" customFormat="1" ht="11.25" customHeigh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sheetData>
  <mergeCells count="9">
    <mergeCell ref="A3:A4"/>
    <mergeCell ref="V15:W15"/>
    <mergeCell ref="G26:H26"/>
    <mergeCell ref="S15:T15"/>
    <mergeCell ref="H15:I15"/>
    <mergeCell ref="J15:K15"/>
    <mergeCell ref="F24:G24"/>
    <mergeCell ref="F3:I3"/>
    <mergeCell ref="B3:E3"/>
  </mergeCells>
  <pageMargins left="0.75" right="0.75" top="1" bottom="1" header="0.5" footer="0.5"/>
  <pageSetup paperSize="9" orientation="portrait" horizontalDpi="4294967292" verticalDpi="4294967292" r:id="rId1"/>
  <headerFooter alignWithMargins="0"/>
  <ignoredErrors>
    <ignoredError sqref="D44:D45 D32 P44 O32:O3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6177A-3511-47B7-AE88-D3CE9A3CA85D}">
  <sheetPr>
    <tabColor theme="7" tint="0.59999389629810485"/>
    <pageSetUpPr fitToPage="1"/>
  </sheetPr>
  <dimension ref="B1:BF497"/>
  <sheetViews>
    <sheetView tabSelected="1" zoomScale="80" zoomScaleNormal="80" zoomScaleSheetLayoutView="80" workbookViewId="0">
      <selection activeCell="B3" sqref="B3:F3"/>
    </sheetView>
  </sheetViews>
  <sheetFormatPr defaultColWidth="9.109375" defaultRowHeight="13.2"/>
  <cols>
    <col min="1" max="1" width="2.5546875" style="27" customWidth="1"/>
    <col min="2" max="2" width="59.6640625" style="27" customWidth="1"/>
    <col min="3" max="3" width="56.5546875" style="27" customWidth="1"/>
    <col min="4" max="4" width="106.33203125" style="27" customWidth="1"/>
    <col min="5" max="5" width="19.33203125" style="27" customWidth="1"/>
    <col min="6" max="6" width="11.33203125" style="27" bestFit="1" customWidth="1"/>
    <col min="7" max="7" width="17.44140625" style="27" bestFit="1" customWidth="1"/>
    <col min="8" max="10" width="19.88671875" style="27" bestFit="1" customWidth="1"/>
    <col min="11" max="11" width="21.88671875" style="27" customWidth="1"/>
    <col min="12" max="12" width="14.88671875" style="27" customWidth="1"/>
    <col min="13" max="13" width="8.44140625" style="179" customWidth="1"/>
    <col min="14" max="14" width="10.109375" style="179" customWidth="1"/>
    <col min="15" max="16" width="9" style="179" customWidth="1"/>
    <col min="17" max="17" width="9.44140625" style="179" customWidth="1"/>
    <col min="18" max="18" width="8.5546875" style="179" customWidth="1"/>
    <col min="19" max="19" width="11.109375" style="155" customWidth="1"/>
    <col min="20" max="21" width="28" style="179" bestFit="1" customWidth="1"/>
    <col min="22" max="22" width="33.5546875" style="179" bestFit="1" customWidth="1"/>
    <col min="23" max="23" width="15.109375" style="179" customWidth="1"/>
    <col min="24" max="24" width="14.6640625" style="27" customWidth="1"/>
    <col min="25" max="25" width="16.6640625" style="27" customWidth="1"/>
    <col min="26" max="26" width="16.5546875" style="27" customWidth="1"/>
    <col min="27" max="27" width="14" style="27" customWidth="1"/>
    <col min="28" max="28" width="8" style="27" customWidth="1"/>
    <col min="29" max="33" width="9.5546875" style="27" hidden="1" customWidth="1"/>
    <col min="34" max="38" width="12.33203125" style="27" hidden="1" customWidth="1"/>
    <col min="39" max="43" width="13.44140625" style="27" hidden="1" customWidth="1"/>
    <col min="44" max="44" width="15.33203125" style="27" customWidth="1"/>
    <col min="45" max="45" width="10.109375" style="27" bestFit="1" customWidth="1"/>
    <col min="46" max="46" width="10.33203125" style="27" bestFit="1" customWidth="1"/>
    <col min="47" max="47" width="10.6640625" style="27" customWidth="1"/>
    <col min="48" max="48" width="19.44140625" style="27" bestFit="1" customWidth="1"/>
    <col min="49" max="49" width="9.109375" style="27"/>
    <col min="50" max="50" width="18.109375" style="27" customWidth="1"/>
    <col min="51" max="51" width="9.109375" style="27" customWidth="1"/>
    <col min="52" max="52" width="9.109375" style="27"/>
    <col min="53" max="53" width="10.33203125" style="27" bestFit="1" customWidth="1"/>
    <col min="54" max="16384" width="9.109375" style="27"/>
  </cols>
  <sheetData>
    <row r="1" spans="2:58" ht="15.6">
      <c r="M1" s="1014" t="s">
        <v>444</v>
      </c>
      <c r="N1" s="1014"/>
      <c r="O1" s="1014"/>
      <c r="P1" s="1014"/>
      <c r="Q1" s="1014"/>
      <c r="R1" s="1014"/>
      <c r="W1" s="1014" t="s">
        <v>447</v>
      </c>
      <c r="X1" s="1014"/>
      <c r="Y1" s="1014"/>
      <c r="Z1" s="1014"/>
      <c r="AA1" s="1014"/>
      <c r="AB1" s="1014"/>
      <c r="AC1" s="999" t="s">
        <v>348</v>
      </c>
      <c r="AD1" s="999"/>
      <c r="AE1" s="999"/>
      <c r="AF1" s="999"/>
      <c r="AG1" s="1000"/>
      <c r="AH1" s="1003" t="s">
        <v>351</v>
      </c>
      <c r="AI1" s="1004"/>
      <c r="AJ1" s="1004"/>
      <c r="AK1" s="1004"/>
      <c r="AL1" s="1004"/>
      <c r="AM1" s="1005" t="s">
        <v>354</v>
      </c>
      <c r="AN1" s="1006"/>
      <c r="AO1" s="1006"/>
      <c r="AP1" s="1006"/>
      <c r="AQ1" s="1006"/>
    </row>
    <row r="2" spans="2:58">
      <c r="B2" s="24"/>
      <c r="C2" s="24"/>
      <c r="D2" s="25"/>
      <c r="E2" s="26"/>
      <c r="F2" s="26"/>
      <c r="G2" s="26"/>
      <c r="H2" s="26"/>
      <c r="I2" s="26"/>
      <c r="J2" s="26"/>
      <c r="K2" s="26"/>
      <c r="L2" s="26"/>
      <c r="M2" s="355" t="s">
        <v>18</v>
      </c>
      <c r="N2" s="355" t="s">
        <v>17</v>
      </c>
      <c r="O2" s="355" t="s">
        <v>2</v>
      </c>
      <c r="P2" s="355" t="s">
        <v>3</v>
      </c>
      <c r="Q2" s="355" t="s">
        <v>1</v>
      </c>
      <c r="R2" s="356" t="s">
        <v>4</v>
      </c>
      <c r="S2" s="28"/>
      <c r="T2" s="342"/>
      <c r="U2" s="342"/>
      <c r="W2" s="355" t="s">
        <v>18</v>
      </c>
      <c r="X2" s="50" t="s">
        <v>17</v>
      </c>
      <c r="Y2" s="50" t="s">
        <v>2</v>
      </c>
      <c r="Z2" s="50" t="s">
        <v>3</v>
      </c>
      <c r="AA2" s="50" t="s">
        <v>1</v>
      </c>
      <c r="AB2" s="51" t="s">
        <v>4</v>
      </c>
      <c r="AC2" s="48" t="s">
        <v>12</v>
      </c>
      <c r="AD2" s="48" t="s">
        <v>13</v>
      </c>
      <c r="AE2" s="48" t="s">
        <v>14</v>
      </c>
      <c r="AF2" s="48" t="s">
        <v>15</v>
      </c>
      <c r="AG2" s="48" t="s">
        <v>16</v>
      </c>
      <c r="AH2" s="48" t="s">
        <v>12</v>
      </c>
      <c r="AI2" s="48" t="s">
        <v>13</v>
      </c>
      <c r="AJ2" s="48" t="s">
        <v>14</v>
      </c>
      <c r="AK2" s="48" t="s">
        <v>15</v>
      </c>
      <c r="AL2" s="48" t="s">
        <v>16</v>
      </c>
      <c r="AM2" s="48" t="s">
        <v>12</v>
      </c>
      <c r="AN2" s="48" t="s">
        <v>13</v>
      </c>
      <c r="AO2" s="48" t="s">
        <v>14</v>
      </c>
      <c r="AP2" s="48" t="s">
        <v>15</v>
      </c>
      <c r="AQ2" s="48" t="s">
        <v>16</v>
      </c>
      <c r="AT2" s="3" t="s">
        <v>34</v>
      </c>
      <c r="AU2" s="3"/>
      <c r="AV2" s="3"/>
      <c r="AW2" s="3"/>
      <c r="AX2" s="3"/>
      <c r="BA2" s="1007" t="s">
        <v>35</v>
      </c>
      <c r="BB2" s="1007"/>
      <c r="BC2" s="1007"/>
      <c r="BD2" s="1007"/>
      <c r="BE2" s="1007"/>
      <c r="BF2" s="29" t="s">
        <v>36</v>
      </c>
    </row>
    <row r="3" spans="2:58" ht="43.2" customHeight="1">
      <c r="B3" s="1013"/>
      <c r="C3" s="1013"/>
      <c r="D3" s="1013"/>
      <c r="E3" s="1013"/>
      <c r="F3" s="1013"/>
      <c r="G3" s="30"/>
      <c r="H3" s="30"/>
      <c r="I3" s="30"/>
      <c r="J3" s="30"/>
      <c r="K3" s="30"/>
      <c r="L3" s="30"/>
      <c r="M3" s="463" t="s">
        <v>37</v>
      </c>
      <c r="N3" s="357" t="s">
        <v>38</v>
      </c>
      <c r="O3" s="357" t="s">
        <v>39</v>
      </c>
      <c r="P3" s="357" t="s">
        <v>40</v>
      </c>
      <c r="Q3" s="357" t="s">
        <v>41</v>
      </c>
      <c r="R3" s="464" t="s">
        <v>42</v>
      </c>
      <c r="S3" s="30"/>
      <c r="T3" s="1015" t="s">
        <v>446</v>
      </c>
      <c r="U3" s="1015"/>
      <c r="V3" s="1015"/>
      <c r="W3" s="470" t="s">
        <v>37</v>
      </c>
      <c r="X3" s="471" t="s">
        <v>38</v>
      </c>
      <c r="Y3" s="471" t="s">
        <v>39</v>
      </c>
      <c r="Z3" s="471" t="s">
        <v>40</v>
      </c>
      <c r="AA3" s="471" t="s">
        <v>41</v>
      </c>
      <c r="AB3" s="472" t="s">
        <v>42</v>
      </c>
      <c r="AH3" s="223" t="e">
        <f t="shared" ref="AH3:AQ3" si="0">SUM(AH12:AH497)</f>
        <v>#REF!</v>
      </c>
      <c r="AI3" s="223" t="e">
        <f t="shared" si="0"/>
        <v>#REF!</v>
      </c>
      <c r="AJ3" s="223" t="e">
        <f t="shared" si="0"/>
        <v>#REF!</v>
      </c>
      <c r="AK3" s="223" t="e">
        <f t="shared" si="0"/>
        <v>#REF!</v>
      </c>
      <c r="AL3" s="223" t="e">
        <f t="shared" si="0"/>
        <v>#REF!</v>
      </c>
      <c r="AM3" s="223" t="e">
        <f t="shared" si="0"/>
        <v>#REF!</v>
      </c>
      <c r="AN3" s="223" t="e">
        <f t="shared" si="0"/>
        <v>#REF!</v>
      </c>
      <c r="AO3" s="223" t="e">
        <f t="shared" si="0"/>
        <v>#REF!</v>
      </c>
      <c r="AP3" s="223" t="e">
        <f t="shared" si="0"/>
        <v>#REF!</v>
      </c>
      <c r="AQ3" s="223" t="e">
        <f t="shared" si="0"/>
        <v>#REF!</v>
      </c>
      <c r="AT3" s="658" t="s">
        <v>43</v>
      </c>
      <c r="AU3" s="31" t="s">
        <v>44</v>
      </c>
      <c r="AV3" s="31" t="s">
        <v>45</v>
      </c>
      <c r="AW3" s="31" t="s">
        <v>46</v>
      </c>
      <c r="AX3" s="31" t="s">
        <v>47</v>
      </c>
      <c r="BA3" s="32" t="s">
        <v>21</v>
      </c>
      <c r="BB3" s="32" t="s">
        <v>48</v>
      </c>
      <c r="BC3" s="32" t="s">
        <v>44</v>
      </c>
      <c r="BD3" s="32" t="s">
        <v>49</v>
      </c>
      <c r="BE3" s="32" t="s">
        <v>46</v>
      </c>
      <c r="BF3" s="32"/>
    </row>
    <row r="4" spans="2:58" ht="18" customHeight="1">
      <c r="B4" s="799"/>
      <c r="C4" s="30"/>
      <c r="D4" s="30"/>
      <c r="E4" s="30"/>
      <c r="F4" s="30"/>
      <c r="G4" s="30"/>
      <c r="H4" s="30"/>
      <c r="I4" s="30"/>
      <c r="J4" s="30"/>
      <c r="K4" s="30"/>
      <c r="L4" s="196"/>
      <c r="M4" s="1016" t="s">
        <v>445</v>
      </c>
      <c r="N4" s="1017"/>
      <c r="O4" s="1017"/>
      <c r="P4" s="1017"/>
      <c r="Q4" s="1017"/>
      <c r="R4" s="1018"/>
      <c r="S4" s="30"/>
      <c r="T4" s="343"/>
      <c r="U4" s="343"/>
      <c r="V4" s="335" t="s">
        <v>450</v>
      </c>
      <c r="W4" s="465">
        <f>'Labour comparison'!$D$18</f>
        <v>73.74148301772</v>
      </c>
      <c r="X4" s="33">
        <f>'Labour comparison'!$D$19</f>
        <v>100.75107071116501</v>
      </c>
      <c r="Y4" s="33">
        <f>'Labour comparison'!$D$20</f>
        <v>103.26059762014499</v>
      </c>
      <c r="Z4" s="33">
        <f>'Labour comparison'!$D$21</f>
        <v>122.99303390849131</v>
      </c>
      <c r="AA4" s="33">
        <f>'Labour comparison'!$D$22</f>
        <v>138.33975615956129</v>
      </c>
      <c r="AB4" s="473">
        <f>'Labour comparison'!$D$23</f>
        <v>99.570782758011333</v>
      </c>
      <c r="AH4"/>
      <c r="AI4"/>
      <c r="AJ4"/>
      <c r="AK4"/>
      <c r="AL4"/>
      <c r="AM4"/>
      <c r="AN4"/>
      <c r="AO4"/>
      <c r="AP4"/>
      <c r="AQ4"/>
      <c r="AT4" s="659"/>
      <c r="AU4" s="659"/>
      <c r="AV4" s="659"/>
      <c r="AW4" s="659"/>
      <c r="AX4" s="659"/>
      <c r="BA4" s="204"/>
      <c r="BB4" s="204"/>
      <c r="BC4" s="204"/>
      <c r="BD4" s="204"/>
      <c r="BE4" s="204"/>
      <c r="BF4" s="204"/>
    </row>
    <row r="5" spans="2:58" ht="18" customHeight="1">
      <c r="B5" s="916" t="s">
        <v>529</v>
      </c>
      <c r="C5" s="916"/>
      <c r="D5" s="573"/>
      <c r="E5" s="573"/>
      <c r="F5" s="573"/>
      <c r="G5" s="573"/>
      <c r="H5" s="573"/>
      <c r="I5" s="573"/>
      <c r="J5" s="573"/>
      <c r="K5" s="573"/>
      <c r="L5" s="196"/>
      <c r="M5" s="570"/>
      <c r="N5" s="571"/>
      <c r="O5" s="571"/>
      <c r="P5" s="571"/>
      <c r="Q5" s="571"/>
      <c r="R5" s="572"/>
      <c r="S5" s="573"/>
      <c r="T5" s="343"/>
      <c r="U5" s="343"/>
      <c r="V5" s="335" t="s">
        <v>451</v>
      </c>
      <c r="W5" s="465">
        <f>'Labour comparison'!P18</f>
        <v>133.8725894163336</v>
      </c>
      <c r="X5" s="33">
        <f>'Labour comparison'!O19</f>
        <v>182.90663776494273</v>
      </c>
      <c r="Y5" s="33">
        <f>'Labour comparison'!P20</f>
        <v>187.46251122675508</v>
      </c>
      <c r="Z5" s="33">
        <f>'Labour comparison'!P21</f>
        <v>207.1949475151014</v>
      </c>
      <c r="AA5" s="33">
        <f>'Labour comparison'!P22</f>
        <v>235.055865993108</v>
      </c>
      <c r="AB5" s="473">
        <f>'Labour comparison'!P23</f>
        <v>164.67346187151904</v>
      </c>
      <c r="AH5"/>
      <c r="AI5"/>
      <c r="AJ5"/>
      <c r="AK5"/>
      <c r="AL5"/>
      <c r="AM5"/>
      <c r="AN5"/>
      <c r="AO5"/>
      <c r="AP5"/>
      <c r="AQ5"/>
      <c r="AT5" s="203"/>
      <c r="AU5" s="203"/>
      <c r="AV5" s="203"/>
      <c r="AW5" s="203"/>
      <c r="AX5" s="203"/>
      <c r="BA5" s="204"/>
      <c r="BB5" s="204"/>
      <c r="BC5" s="204"/>
      <c r="BD5" s="204"/>
      <c r="BE5" s="204"/>
      <c r="BF5" s="204"/>
    </row>
    <row r="6" spans="2:58" ht="16.5" customHeight="1">
      <c r="B6" s="935" t="s">
        <v>530</v>
      </c>
      <c r="C6" s="917"/>
      <c r="D6" s="30"/>
      <c r="E6" s="30"/>
      <c r="F6" s="30"/>
      <c r="G6" s="30"/>
      <c r="H6" s="30"/>
      <c r="I6" s="30"/>
      <c r="J6" s="30"/>
      <c r="K6" s="30"/>
      <c r="L6" s="196" t="s">
        <v>50</v>
      </c>
      <c r="M6" s="465">
        <v>130.65448499999999</v>
      </c>
      <c r="N6" s="358">
        <v>178.50888</v>
      </c>
      <c r="O6" s="358">
        <v>182.95520999999999</v>
      </c>
      <c r="P6" s="358">
        <v>217.92139499999999</v>
      </c>
      <c r="Q6" s="358">
        <v>245.111625</v>
      </c>
      <c r="R6" s="466">
        <v>176.41889999999998</v>
      </c>
      <c r="S6" s="30"/>
      <c r="T6" s="343"/>
      <c r="U6" s="343"/>
      <c r="V6" s="335" t="s">
        <v>50</v>
      </c>
      <c r="W6" s="465">
        <f>'Labour comparison'!$H$41</f>
        <v>114.85159494561381</v>
      </c>
      <c r="X6" s="358">
        <f>'Labour comparison'!$H$42</f>
        <v>114.85159494561381</v>
      </c>
      <c r="Y6" s="358">
        <f>'Labour comparison'!$H$43</f>
        <v>172.30492156390147</v>
      </c>
      <c r="Z6" s="358">
        <f>'Labour comparison'!$H$44</f>
        <v>208.47275376613754</v>
      </c>
      <c r="AA6" s="358">
        <f>'Labour comparison'!$H$45</f>
        <v>215.36050509576629</v>
      </c>
      <c r="AB6" s="466">
        <f>'Labour comparison'!$H$46</f>
        <v>179.73232588425333</v>
      </c>
      <c r="AS6" s="27" t="s">
        <v>18</v>
      </c>
      <c r="AT6" s="35">
        <v>73.74148301772</v>
      </c>
      <c r="AU6" s="34">
        <v>34.358119310666993</v>
      </c>
      <c r="AV6" s="34">
        <v>11.826480969500324</v>
      </c>
      <c r="AW6" s="35">
        <v>7.6057122027520165</v>
      </c>
      <c r="AX6" s="37">
        <v>127.53179550063933</v>
      </c>
      <c r="BA6" s="34">
        <v>133.8725894163336</v>
      </c>
      <c r="BB6" s="36">
        <v>133.8725894163336</v>
      </c>
      <c r="BC6" s="36">
        <v>62.374801961726803</v>
      </c>
      <c r="BD6" s="36">
        <v>21.470162604263692</v>
      </c>
      <c r="BE6" s="36">
        <v>13.807647273559013</v>
      </c>
      <c r="BF6" s="36">
        <v>231.5252012558831</v>
      </c>
    </row>
    <row r="7" spans="2:58" ht="18" customHeight="1">
      <c r="B7" s="30"/>
      <c r="C7" s="30"/>
      <c r="D7" s="30"/>
      <c r="E7" s="30"/>
      <c r="F7" s="30"/>
      <c r="G7" s="30"/>
      <c r="H7" s="30"/>
      <c r="I7" s="30"/>
      <c r="J7" s="30"/>
      <c r="K7" s="30"/>
      <c r="L7" s="196" t="s">
        <v>51</v>
      </c>
      <c r="M7" s="467">
        <v>237.202485</v>
      </c>
      <c r="N7" s="468">
        <v>324.28498499999995</v>
      </c>
      <c r="O7" s="468">
        <v>332.15314499999999</v>
      </c>
      <c r="P7" s="468">
        <v>367.10908499999999</v>
      </c>
      <c r="Q7" s="468">
        <v>416.47973999999999</v>
      </c>
      <c r="R7" s="469">
        <v>291.76735500000001</v>
      </c>
      <c r="S7" s="30"/>
      <c r="T7" s="343"/>
      <c r="U7" s="343"/>
      <c r="V7" s="335" t="s">
        <v>51</v>
      </c>
      <c r="W7" s="467">
        <f>'Labour comparison'!T41</f>
        <v>200.53987800892926</v>
      </c>
      <c r="X7" s="468">
        <f>'Labour comparison'!T42</f>
        <v>200.53987800892926</v>
      </c>
      <c r="Y7" s="468">
        <f>'Labour comparison'!T43</f>
        <v>300.85788505702027</v>
      </c>
      <c r="Z7" s="468">
        <f>'Labour comparison'!T44</f>
        <v>337.02571725925628</v>
      </c>
      <c r="AA7" s="468">
        <f>'Labour comparison'!T45</f>
        <v>376.03630528855558</v>
      </c>
      <c r="AB7" s="469">
        <f>'Labour comparison'!T46</f>
        <v>286.84267971339773</v>
      </c>
      <c r="AH7" s="221" t="e">
        <f>#REF!</f>
        <v>#REF!</v>
      </c>
      <c r="AI7" s="221" t="e">
        <f>#REF!</f>
        <v>#REF!</v>
      </c>
      <c r="AJ7" s="221" t="e">
        <f>#REF!</f>
        <v>#REF!</v>
      </c>
      <c r="AK7" s="221" t="e">
        <f>#REF!</f>
        <v>#REF!</v>
      </c>
      <c r="AL7" s="221" t="e">
        <f>#REF!</f>
        <v>#REF!</v>
      </c>
      <c r="AM7" s="221"/>
      <c r="AN7" s="221"/>
      <c r="AO7" s="221"/>
      <c r="AP7" s="221"/>
      <c r="AQ7" s="221"/>
      <c r="AS7" s="27" t="s">
        <v>17</v>
      </c>
      <c r="AT7" s="35">
        <v>100.75107071116501</v>
      </c>
      <c r="AU7" s="34">
        <v>46.942604983138622</v>
      </c>
      <c r="AV7" s="34">
        <v>16.158213418843914</v>
      </c>
      <c r="AW7" s="35">
        <v>10.391486807555822</v>
      </c>
      <c r="AX7" s="37">
        <v>174.24337592070336</v>
      </c>
      <c r="BA7" s="34">
        <v>182.9066377649427</v>
      </c>
      <c r="BB7" s="36">
        <v>182.9066377649427</v>
      </c>
      <c r="BC7" s="36">
        <v>85.221069957743254</v>
      </c>
      <c r="BD7" s="36">
        <v>29.334124867038298</v>
      </c>
      <c r="BE7" s="36">
        <v>18.865029422840337</v>
      </c>
      <c r="BF7" s="36">
        <v>316.32686201256462</v>
      </c>
    </row>
    <row r="8" spans="2:58" ht="18" thickBot="1">
      <c r="B8" s="38"/>
      <c r="C8" s="38"/>
      <c r="D8" s="38"/>
      <c r="E8" s="38"/>
      <c r="F8" s="38"/>
      <c r="G8" s="38"/>
      <c r="H8" s="38"/>
      <c r="I8" s="38"/>
      <c r="J8" s="39"/>
      <c r="K8" s="39"/>
      <c r="L8" s="196" t="s">
        <v>52</v>
      </c>
      <c r="M8" s="566">
        <v>104.76537</v>
      </c>
      <c r="N8" s="567">
        <v>104.76537</v>
      </c>
      <c r="O8" s="567">
        <v>157.14805499999997</v>
      </c>
      <c r="P8" s="567">
        <v>177.36143999999996</v>
      </c>
      <c r="Q8" s="567">
        <v>196.43763000000001</v>
      </c>
      <c r="R8" s="568">
        <v>151.45183500000002</v>
      </c>
      <c r="S8" s="38"/>
      <c r="T8" s="344"/>
      <c r="U8" s="344"/>
      <c r="W8" s="344"/>
      <c r="X8" s="38"/>
      <c r="Y8" s="38"/>
      <c r="Z8" s="39"/>
      <c r="AA8" s="39"/>
      <c r="AB8" s="39"/>
      <c r="AL8" s="221"/>
      <c r="AS8" s="27" t="s">
        <v>2</v>
      </c>
      <c r="AT8" s="35">
        <v>103.26059762014499</v>
      </c>
      <c r="AU8" s="34">
        <v>48.11186035234978</v>
      </c>
      <c r="AV8" s="34">
        <v>16.560685284298117</v>
      </c>
      <c r="AW8" s="35">
        <v>10.650319945345814</v>
      </c>
      <c r="AX8" s="37">
        <v>178.58346320213872</v>
      </c>
      <c r="BA8" s="34">
        <v>187.46251122675505</v>
      </c>
      <c r="BB8" s="36">
        <v>187.46251122675505</v>
      </c>
      <c r="BC8" s="36">
        <v>87.3437726423046</v>
      </c>
      <c r="BD8" s="36">
        <v>30.064784850953032</v>
      </c>
      <c r="BE8" s="36">
        <v>19.334923178223221</v>
      </c>
      <c r="BF8" s="36">
        <v>324.20599189823588</v>
      </c>
    </row>
    <row r="9" spans="2:58" ht="17.399999999999999">
      <c r="B9" s="38"/>
      <c r="C9" s="38"/>
      <c r="D9" s="38"/>
      <c r="E9" s="38"/>
      <c r="F9" s="38"/>
      <c r="G9" s="38"/>
      <c r="H9" s="38"/>
      <c r="I9" s="38"/>
      <c r="J9" s="39"/>
      <c r="K9" s="39"/>
      <c r="L9" s="196" t="s">
        <v>53</v>
      </c>
      <c r="M9" s="467">
        <v>178.10112900000001</v>
      </c>
      <c r="N9" s="468">
        <v>178.10112900000001</v>
      </c>
      <c r="O9" s="468">
        <v>267.15169349999996</v>
      </c>
      <c r="P9" s="468">
        <v>301.51444799999996</v>
      </c>
      <c r="Q9" s="468">
        <v>333.94397100000003</v>
      </c>
      <c r="R9" s="469">
        <v>257.4681195</v>
      </c>
      <c r="S9" s="38"/>
      <c r="T9" s="344"/>
      <c r="U9" s="344"/>
      <c r="V9" s="537" t="s">
        <v>449</v>
      </c>
      <c r="W9" s="569">
        <v>1</v>
      </c>
      <c r="X9" s="569">
        <f>W9+0.71%</f>
        <v>1.0071000000000001</v>
      </c>
      <c r="Y9" s="569">
        <f>X9*(1+1.15%)</f>
        <v>1.0186816500000002</v>
      </c>
      <c r="Z9" s="569">
        <f>Y9*(1+1.28%)</f>
        <v>1.0317207751200002</v>
      </c>
      <c r="AA9" s="569">
        <f>Z9*(1+1.08%)</f>
        <v>1.0428633594912962</v>
      </c>
      <c r="AB9" s="222"/>
      <c r="AC9" s="178"/>
      <c r="AD9" s="178"/>
      <c r="AE9" s="178"/>
      <c r="AF9" s="178"/>
      <c r="AG9" s="178"/>
      <c r="AH9" s="223"/>
      <c r="AI9" s="223"/>
      <c r="AJ9" s="223"/>
      <c r="AK9" s="223"/>
      <c r="AL9" s="223"/>
      <c r="AM9" s="223"/>
      <c r="AN9" s="223"/>
      <c r="AO9" s="223"/>
      <c r="AP9" s="223"/>
      <c r="AQ9" s="223"/>
      <c r="AS9" s="27" t="s">
        <v>3</v>
      </c>
      <c r="AT9" s="660">
        <v>122.99303390849131</v>
      </c>
      <c r="AU9" s="34">
        <v>57.305727529149337</v>
      </c>
      <c r="AV9" s="34">
        <v>19.725325764744198</v>
      </c>
      <c r="AW9" s="35">
        <v>12.68552761037526</v>
      </c>
      <c r="AX9" s="37">
        <v>212.70961481276012</v>
      </c>
      <c r="BA9" s="40">
        <v>187.46251122675505</v>
      </c>
      <c r="BB9" s="41">
        <v>207.19494751510138</v>
      </c>
      <c r="BC9" s="36">
        <v>96.537639819104129</v>
      </c>
      <c r="BD9" s="36">
        <v>33.229425331399142</v>
      </c>
      <c r="BE9" s="36">
        <v>21.370130843252639</v>
      </c>
      <c r="BF9" s="36">
        <v>358.33214350885731</v>
      </c>
    </row>
    <row r="10" spans="2:58" ht="22.8">
      <c r="B10" s="406" t="s">
        <v>428</v>
      </c>
      <c r="C10" s="42"/>
      <c r="D10" s="25"/>
      <c r="E10" s="26"/>
      <c r="F10" s="26"/>
      <c r="G10" s="985" t="s">
        <v>54</v>
      </c>
      <c r="H10" s="986"/>
      <c r="I10" s="986"/>
      <c r="J10" s="986"/>
      <c r="K10" s="987"/>
      <c r="L10" s="26"/>
      <c r="M10" s="982" t="s">
        <v>55</v>
      </c>
      <c r="N10" s="988"/>
      <c r="O10" s="988"/>
      <c r="P10" s="988"/>
      <c r="Q10" s="988"/>
      <c r="R10" s="984"/>
      <c r="S10" s="43"/>
      <c r="T10" s="820" t="s">
        <v>357</v>
      </c>
      <c r="U10" s="853" t="s">
        <v>358</v>
      </c>
      <c r="V10" s="398" t="s">
        <v>425</v>
      </c>
      <c r="W10" s="982" t="s">
        <v>426</v>
      </c>
      <c r="X10" s="983"/>
      <c r="Y10" s="983"/>
      <c r="Z10" s="983"/>
      <c r="AA10" s="984"/>
      <c r="AB10" s="915"/>
      <c r="AC10" s="995" t="s">
        <v>348</v>
      </c>
      <c r="AD10" s="996"/>
      <c r="AE10" s="996"/>
      <c r="AF10" s="996"/>
      <c r="AG10" s="997"/>
      <c r="AH10" s="1019" t="s">
        <v>351</v>
      </c>
      <c r="AI10" s="1020"/>
      <c r="AJ10" s="1020"/>
      <c r="AK10" s="1020"/>
      <c r="AL10" s="1020"/>
      <c r="AM10" s="1021" t="s">
        <v>354</v>
      </c>
      <c r="AN10" s="1022"/>
      <c r="AO10" s="1022"/>
      <c r="AP10" s="1022"/>
      <c r="AQ10" s="1022"/>
      <c r="AR10"/>
      <c r="AS10" s="27" t="s">
        <v>1</v>
      </c>
      <c r="AT10" s="660">
        <v>138.33975615956129</v>
      </c>
      <c r="AU10" s="34">
        <v>64.456173825479254</v>
      </c>
      <c r="AV10" s="34">
        <v>22.186596018867959</v>
      </c>
      <c r="AW10" s="35">
        <v>14.268391799167887</v>
      </c>
      <c r="AX10" s="37">
        <v>239.25091780307639</v>
      </c>
      <c r="BA10" s="34">
        <v>215.32342970476165</v>
      </c>
      <c r="BB10" s="36">
        <v>235.05586599310797</v>
      </c>
      <c r="BC10" s="36">
        <v>109.51878315930648</v>
      </c>
      <c r="BD10" s="36">
        <v>37.697692156108445</v>
      </c>
      <c r="BE10" s="36">
        <v>24.243711885786524</v>
      </c>
      <c r="BF10" s="36">
        <v>406.51605319430939</v>
      </c>
    </row>
    <row r="11" spans="2:58" ht="27.75" customHeight="1">
      <c r="B11" s="44" t="s">
        <v>56</v>
      </c>
      <c r="C11" s="45" t="s">
        <v>57</v>
      </c>
      <c r="D11" s="46" t="s">
        <v>58</v>
      </c>
      <c r="E11" s="47" t="s">
        <v>59</v>
      </c>
      <c r="F11" s="808" t="s">
        <v>60</v>
      </c>
      <c r="G11" s="48" t="s">
        <v>6</v>
      </c>
      <c r="H11" s="48" t="s">
        <v>7</v>
      </c>
      <c r="I11" s="48" t="s">
        <v>8</v>
      </c>
      <c r="J11" s="48" t="s">
        <v>9</v>
      </c>
      <c r="K11" s="48" t="s">
        <v>10</v>
      </c>
      <c r="L11" s="192"/>
      <c r="M11" s="356" t="s">
        <v>18</v>
      </c>
      <c r="N11" s="355" t="s">
        <v>17</v>
      </c>
      <c r="O11" s="355" t="s">
        <v>2</v>
      </c>
      <c r="P11" s="355" t="s">
        <v>3</v>
      </c>
      <c r="Q11" s="355" t="s">
        <v>1</v>
      </c>
      <c r="R11" s="356" t="s">
        <v>4</v>
      </c>
      <c r="S11" s="52"/>
      <c r="T11" s="345" t="s">
        <v>12</v>
      </c>
      <c r="U11" s="814" t="s">
        <v>12</v>
      </c>
      <c r="V11" s="345" t="s">
        <v>12</v>
      </c>
      <c r="W11" s="345" t="s">
        <v>12</v>
      </c>
      <c r="X11" s="345" t="s">
        <v>13</v>
      </c>
      <c r="Y11" s="345" t="s">
        <v>14</v>
      </c>
      <c r="Z11" s="345" t="s">
        <v>15</v>
      </c>
      <c r="AA11" s="345" t="s">
        <v>16</v>
      </c>
      <c r="AB11"/>
      <c r="AC11" s="48" t="s">
        <v>12</v>
      </c>
      <c r="AD11" s="48" t="s">
        <v>13</v>
      </c>
      <c r="AE11" s="48" t="s">
        <v>14</v>
      </c>
      <c r="AF11" s="48" t="s">
        <v>15</v>
      </c>
      <c r="AG11" s="48" t="s">
        <v>16</v>
      </c>
      <c r="AH11" s="48" t="s">
        <v>12</v>
      </c>
      <c r="AI11" s="48" t="s">
        <v>13</v>
      </c>
      <c r="AJ11" s="48" t="s">
        <v>14</v>
      </c>
      <c r="AK11" s="48" t="s">
        <v>15</v>
      </c>
      <c r="AL11" s="48" t="s">
        <v>16</v>
      </c>
      <c r="AM11" s="48" t="s">
        <v>12</v>
      </c>
      <c r="AN11" s="48" t="s">
        <v>13</v>
      </c>
      <c r="AO11" s="48" t="s">
        <v>14</v>
      </c>
      <c r="AP11" s="48" t="s">
        <v>15</v>
      </c>
      <c r="AQ11" s="48" t="s">
        <v>16</v>
      </c>
      <c r="AR11"/>
      <c r="AS11" s="27" t="s">
        <v>4</v>
      </c>
      <c r="AT11" s="661">
        <v>99.570782758011333</v>
      </c>
      <c r="AU11" s="53">
        <v>46.39267741651166</v>
      </c>
      <c r="AV11" s="53">
        <v>15.968921687171687</v>
      </c>
      <c r="AW11" s="54">
        <v>10.269751657668678</v>
      </c>
      <c r="AX11" s="55">
        <v>172.20213351936337</v>
      </c>
      <c r="BA11" s="53">
        <v>144.94102558317272</v>
      </c>
      <c r="BB11" s="56">
        <v>164.67346187151904</v>
      </c>
      <c r="BC11" s="56">
        <v>76.725748096531277</v>
      </c>
      <c r="BD11" s="56">
        <v>26.409932148194969</v>
      </c>
      <c r="BE11" s="56">
        <v>16.984455793012273</v>
      </c>
      <c r="BF11" s="56">
        <v>284.79359790925758</v>
      </c>
    </row>
    <row r="12" spans="2:58" s="673" customFormat="1">
      <c r="B12" s="182" t="s">
        <v>61</v>
      </c>
      <c r="C12" s="664" t="s">
        <v>62</v>
      </c>
      <c r="D12" s="117" t="s">
        <v>63</v>
      </c>
      <c r="E12" s="662" t="s">
        <v>64</v>
      </c>
      <c r="F12" s="809" t="s">
        <v>65</v>
      </c>
      <c r="G12" s="665">
        <v>162.97999999999999</v>
      </c>
      <c r="H12" s="665">
        <v>430.02</v>
      </c>
      <c r="I12" s="665">
        <v>441.18</v>
      </c>
      <c r="J12" s="665">
        <v>451.77</v>
      </c>
      <c r="K12" s="665">
        <v>465.64</v>
      </c>
      <c r="L12" s="183"/>
      <c r="M12" s="110"/>
      <c r="N12" s="666"/>
      <c r="O12" s="170">
        <v>3</v>
      </c>
      <c r="P12" s="666"/>
      <c r="Q12" s="666"/>
      <c r="R12" s="110"/>
      <c r="S12" s="667"/>
      <c r="T12" s="665">
        <v>535.75038960641621</v>
      </c>
      <c r="U12" s="807">
        <f>T12*(1+'Labour comparison'!$J$16)</f>
        <v>548.87627415177337</v>
      </c>
      <c r="V12" s="665">
        <f>($M12*$M$8)+($N12*$N$8)+($O12*$O$8)+($P12*$P$8)+($Q12*$Q$8)+($R12*$R$8)</f>
        <v>471.44416499999988</v>
      </c>
      <c r="W12" s="665">
        <f>($M12*$W$6)+($N12*$X$6)+($O12*$Y$6)+($P12*$Z$6)+($Q12*$AA$6)+($R12*$AB$6)</f>
        <v>516.91476469170448</v>
      </c>
      <c r="X12" s="665">
        <f t="shared" ref="X12:AA31" si="1">W12*X$9</f>
        <v>520.58485952101569</v>
      </c>
      <c r="Y12" s="665">
        <f t="shared" si="1"/>
        <v>530.3102436618866</v>
      </c>
      <c r="Z12" s="665">
        <f t="shared" si="1"/>
        <v>547.13209564491774</v>
      </c>
      <c r="AA12" s="665">
        <f t="shared" si="1"/>
        <v>570.58401534977213</v>
      </c>
      <c r="AB12" s="668"/>
      <c r="AC12" s="669">
        <v>180</v>
      </c>
      <c r="AD12" s="669">
        <v>180</v>
      </c>
      <c r="AE12" s="669">
        <v>180</v>
      </c>
      <c r="AF12" s="669">
        <v>180</v>
      </c>
      <c r="AG12" s="669">
        <v>180</v>
      </c>
      <c r="AH12" s="670" t="e">
        <f>AH7*(($M12*$W$4*AC12)+($N12*$X$4*AC12)+($O12*$Y$4*AC12)+($P12*$Z$4*AC12)+($Q12*$AA$4*AC12)+($R12*$AB$4*AC12))</f>
        <v>#REF!</v>
      </c>
      <c r="AI12" s="670" t="e">
        <f>AI7*(($M12*$W$4*AD12)+($N12*$X$4*AD12)+($O12*$Y$4*AD12)+($P12*$Z$4*AD12)+($Q12*$AA$4*AD12)+($R12*$AB$4*AD12))</f>
        <v>#REF!</v>
      </c>
      <c r="AJ12" s="670" t="e">
        <f>AJ7*(($M12*$W$4*AE12)+($N12*$X$4*AE12)+($O12*$Y$4*AE12)+($P12*$Z$4*AE12)+($Q12*$AA$4*AE12)+($R12*$AB$4*AE12))</f>
        <v>#REF!</v>
      </c>
      <c r="AK12" s="670" t="e">
        <f>AK7*(($M12*$W$4*AF12)+($N12*$X$4*AF12)+($O12*$Y$4*AF12)+($P12*$Z$4*AF12)+($Q12*$AA$4*AF12)+($R12*$AB$4*AF12))</f>
        <v>#REF!</v>
      </c>
      <c r="AL12" s="670" t="e">
        <f>AL7*(($M12*$W$4*AG12)+($N12*$X$4*AG12)+($O12*$Y$4*AG12)+($P12*$Z$4*AG12)+($Q12*$AA$4*AG12)+($R12*$AB$4*AG12))</f>
        <v>#REF!</v>
      </c>
      <c r="AM12" s="671">
        <f t="shared" ref="AM12:AM56" si="2">W12*AC12</f>
        <v>93044.657644506806</v>
      </c>
      <c r="AN12" s="671">
        <f t="shared" ref="AN12:AN56" si="3">X12*AD12</f>
        <v>93705.274713782826</v>
      </c>
      <c r="AO12" s="671">
        <f t="shared" ref="AO12:AO56" si="4">Y12*AE12</f>
        <v>95455.843859139582</v>
      </c>
      <c r="AP12" s="671">
        <f t="shared" ref="AP12:AP56" si="5">Z12*AF12</f>
        <v>98483.777216085189</v>
      </c>
      <c r="AQ12" s="671">
        <f t="shared" ref="AQ12:AQ56" si="6">AA12*AG12</f>
        <v>102705.12276295898</v>
      </c>
      <c r="AR12" s="672"/>
    </row>
    <row r="13" spans="2:58">
      <c r="B13" s="62"/>
      <c r="C13" s="63"/>
      <c r="D13" s="64" t="s">
        <v>66</v>
      </c>
      <c r="E13" s="65" t="s">
        <v>64</v>
      </c>
      <c r="F13" s="181" t="s">
        <v>65</v>
      </c>
      <c r="G13" s="60">
        <v>244.98</v>
      </c>
      <c r="H13" s="60">
        <v>573.36</v>
      </c>
      <c r="I13" s="60">
        <v>588.23</v>
      </c>
      <c r="J13" s="60">
        <v>602.36</v>
      </c>
      <c r="K13" s="60">
        <v>620.86</v>
      </c>
      <c r="L13" s="76"/>
      <c r="M13" s="776"/>
      <c r="N13" s="180"/>
      <c r="O13" s="236">
        <v>4</v>
      </c>
      <c r="P13" s="180"/>
      <c r="Q13" s="180"/>
      <c r="R13" s="776"/>
      <c r="S13" s="61"/>
      <c r="T13" s="346">
        <v>714.33385280855487</v>
      </c>
      <c r="U13" s="807">
        <f>T13*(1+'Labour comparison'!$J$16)</f>
        <v>731.83503220236446</v>
      </c>
      <c r="V13" s="346">
        <f t="shared" ref="V13:V78" si="7">($M13*$M$8)+($N13*$N$8)+($O13*$O$8)+($P13*$P$8)+($Q13*$Q$8)+($R13*$R$8)</f>
        <v>628.59221999999988</v>
      </c>
      <c r="W13" s="346">
        <f>(M13*$W$6)+(N13*$X$6)+(O13*$Y$6)+(P13*$Z$6)+(Q13*$AA$6)+(R13*$AB$6)</f>
        <v>689.21968625560589</v>
      </c>
      <c r="X13" s="60">
        <f t="shared" si="1"/>
        <v>694.11314602802076</v>
      </c>
      <c r="Y13" s="60">
        <f t="shared" si="1"/>
        <v>707.08032488251524</v>
      </c>
      <c r="Z13" s="60">
        <f t="shared" si="1"/>
        <v>729.50946085989017</v>
      </c>
      <c r="AA13" s="60">
        <f t="shared" si="1"/>
        <v>760.77868713302928</v>
      </c>
      <c r="AB13" s="224"/>
      <c r="AC13" s="501">
        <v>54.87</v>
      </c>
      <c r="AD13" s="501">
        <v>54.87</v>
      </c>
      <c r="AE13" s="501">
        <v>54.87</v>
      </c>
      <c r="AF13" s="501">
        <v>54.87</v>
      </c>
      <c r="AG13" s="501">
        <v>54.87</v>
      </c>
      <c r="AH13" s="558" t="e">
        <f>AH7*(($M13*$W$4*AC13)+($N13*$X$4*AC13)+($O13*$Y$4*AC13)+($P13*$Z$4*AC13)+($Q13*$AA$4*AC13)+($R13*$AB$4*AC13))</f>
        <v>#REF!</v>
      </c>
      <c r="AI13" s="558" t="e">
        <f t="shared" ref="AI13:AL13" si="8">AI7*(($M13*$W$4*AD13)+($N13*$X$4*AD13)+($O13*$Y$4*AD13)+($P13*$Z$4*AD13)+($Q13*$AA$4*AD13)+($R13*$AB$4*AD13))</f>
        <v>#REF!</v>
      </c>
      <c r="AJ13" s="558" t="e">
        <f t="shared" si="8"/>
        <v>#REF!</v>
      </c>
      <c r="AK13" s="558" t="e">
        <f t="shared" si="8"/>
        <v>#REF!</v>
      </c>
      <c r="AL13" s="558" t="e">
        <f t="shared" si="8"/>
        <v>#REF!</v>
      </c>
      <c r="AM13" s="505">
        <f t="shared" si="2"/>
        <v>37817.484184845096</v>
      </c>
      <c r="AN13" s="505">
        <f t="shared" si="3"/>
        <v>38085.988322557496</v>
      </c>
      <c r="AO13" s="505">
        <f t="shared" si="4"/>
        <v>38797.497426303613</v>
      </c>
      <c r="AP13" s="505">
        <f t="shared" si="5"/>
        <v>40028.184117382174</v>
      </c>
      <c r="AQ13" s="505">
        <f t="shared" si="6"/>
        <v>41743.926562989313</v>
      </c>
      <c r="AR13" s="202"/>
    </row>
    <row r="14" spans="2:58">
      <c r="B14" s="62"/>
      <c r="C14" s="63"/>
      <c r="D14" s="64" t="s">
        <v>67</v>
      </c>
      <c r="E14" s="65" t="s">
        <v>64</v>
      </c>
      <c r="F14" s="181" t="s">
        <v>65</v>
      </c>
      <c r="G14" s="60">
        <v>407.95</v>
      </c>
      <c r="H14" s="60">
        <v>1003.38</v>
      </c>
      <c r="I14" s="60">
        <v>1029.4100000000001</v>
      </c>
      <c r="J14" s="60">
        <v>1054.1300000000001</v>
      </c>
      <c r="K14" s="60">
        <v>1086.5</v>
      </c>
      <c r="L14" s="76"/>
      <c r="M14" s="776"/>
      <c r="N14" s="180"/>
      <c r="O14" s="236">
        <v>7</v>
      </c>
      <c r="P14" s="180"/>
      <c r="Q14" s="180"/>
      <c r="R14" s="776"/>
      <c r="S14" s="61"/>
      <c r="T14" s="346">
        <v>1250.0842424149707</v>
      </c>
      <c r="U14" s="807">
        <f>T14*(1+'Labour comparison'!$J$16)</f>
        <v>1280.7113063541374</v>
      </c>
      <c r="V14" s="346">
        <f t="shared" si="7"/>
        <v>1100.0363849999999</v>
      </c>
      <c r="W14" s="346">
        <f>(M14*$W$6)+(N14*$X$6)+(O14*$Y$6)+(P14*$Z$6)+(Q14*$AA$6)+(R14*$AB$6)</f>
        <v>1206.1344509473104</v>
      </c>
      <c r="X14" s="60">
        <f t="shared" si="1"/>
        <v>1214.6980055490365</v>
      </c>
      <c r="Y14" s="60">
        <f t="shared" si="1"/>
        <v>1237.390568544402</v>
      </c>
      <c r="Z14" s="60">
        <f t="shared" si="1"/>
        <v>1276.641556504808</v>
      </c>
      <c r="AA14" s="60">
        <f t="shared" si="1"/>
        <v>1331.3627024828015</v>
      </c>
      <c r="AB14" s="224"/>
      <c r="AC14" s="501">
        <v>140</v>
      </c>
      <c r="AD14" s="501">
        <v>140</v>
      </c>
      <c r="AE14" s="501">
        <v>140</v>
      </c>
      <c r="AF14" s="501">
        <v>140</v>
      </c>
      <c r="AG14" s="501">
        <v>140</v>
      </c>
      <c r="AH14" s="558" t="e">
        <f>AH7*(($M14*$W$4*AC14)+($N14*$X$4*AC14)+($O14*$Y$4*AC14)+($P14*$Z$4*AC14)+($Q14*$AA$4*AC14)+($R14*$AB$4*AC14))</f>
        <v>#REF!</v>
      </c>
      <c r="AI14" s="558" t="e">
        <f t="shared" ref="AI14:AL14" si="9">AI7*(($M14*$W$4*AD14)+($N14*$X$4*AD14)+($O14*$Y$4*AD14)+($P14*$Z$4*AD14)+($Q14*$AA$4*AD14)+($R14*$AB$4*AD14))</f>
        <v>#REF!</v>
      </c>
      <c r="AJ14" s="558" t="e">
        <f t="shared" si="9"/>
        <v>#REF!</v>
      </c>
      <c r="AK14" s="558" t="e">
        <f t="shared" si="9"/>
        <v>#REF!</v>
      </c>
      <c r="AL14" s="558" t="e">
        <f t="shared" si="9"/>
        <v>#REF!</v>
      </c>
      <c r="AM14" s="505">
        <f t="shared" si="2"/>
        <v>168858.82313262345</v>
      </c>
      <c r="AN14" s="505">
        <f t="shared" si="3"/>
        <v>170057.72077686511</v>
      </c>
      <c r="AO14" s="505">
        <f t="shared" si="4"/>
        <v>173234.67959621627</v>
      </c>
      <c r="AP14" s="505">
        <f t="shared" si="5"/>
        <v>178729.81791067313</v>
      </c>
      <c r="AQ14" s="505">
        <f t="shared" si="6"/>
        <v>186390.77834759222</v>
      </c>
      <c r="AR14" s="202"/>
    </row>
    <row r="15" spans="2:58">
      <c r="B15" s="62"/>
      <c r="C15" s="63"/>
      <c r="D15" s="64" t="s">
        <v>68</v>
      </c>
      <c r="E15" s="65" t="s">
        <v>64</v>
      </c>
      <c r="F15" s="181" t="s">
        <v>65</v>
      </c>
      <c r="G15" s="60">
        <v>489.95</v>
      </c>
      <c r="H15" s="60">
        <v>1290.06</v>
      </c>
      <c r="I15" s="60">
        <v>1323.53</v>
      </c>
      <c r="J15" s="60">
        <v>1355.31</v>
      </c>
      <c r="K15" s="60">
        <v>1396.93</v>
      </c>
      <c r="L15" s="76"/>
      <c r="M15" s="776"/>
      <c r="N15" s="180"/>
      <c r="O15" s="236">
        <v>9</v>
      </c>
      <c r="P15" s="180"/>
      <c r="Q15" s="180"/>
      <c r="R15" s="776"/>
      <c r="S15" s="61"/>
      <c r="T15" s="346">
        <v>1607.2511688192483</v>
      </c>
      <c r="U15" s="807">
        <f>T15*(1+'Labour comparison'!$J$16)</f>
        <v>1646.6288224553198</v>
      </c>
      <c r="V15" s="346">
        <f t="shared" si="7"/>
        <v>1414.3324949999997</v>
      </c>
      <c r="W15" s="346">
        <f>(M15*$W$6)+(N15*$X$6)+(O15*$Y$6)+(P15*$Z$6)+(Q15*$AA$6)+(R15*$AB$6)</f>
        <v>1550.7442940751132</v>
      </c>
      <c r="X15" s="60">
        <f t="shared" si="1"/>
        <v>1561.7545785630466</v>
      </c>
      <c r="Y15" s="60">
        <f t="shared" si="1"/>
        <v>1590.9307309856592</v>
      </c>
      <c r="Z15" s="60">
        <f t="shared" si="1"/>
        <v>1641.3962869347529</v>
      </c>
      <c r="AA15" s="60">
        <f t="shared" si="1"/>
        <v>1711.7520460493158</v>
      </c>
      <c r="AB15" s="224"/>
      <c r="AC15" s="501">
        <v>40</v>
      </c>
      <c r="AD15" s="501">
        <v>40</v>
      </c>
      <c r="AE15" s="501">
        <v>40</v>
      </c>
      <c r="AF15" s="501">
        <v>40</v>
      </c>
      <c r="AG15" s="501">
        <v>40</v>
      </c>
      <c r="AH15" s="558" t="e">
        <f>AH7*(($M15*$W$4*AC15)+($N15*$X$4*AC15)+($O15*$Y$4*AC15)+($P15*$Z$4*AC15)+($Q15*$AA$4*AC15)+($R15*$AB$4*AC15))</f>
        <v>#REF!</v>
      </c>
      <c r="AI15" s="558" t="e">
        <f t="shared" ref="AI15:AL15" si="10">AI7*(($M15*$W$4*AD15)+($N15*$X$4*AD15)+($O15*$Y$4*AD15)+($P15*$Z$4*AD15)+($Q15*$AA$4*AD15)+($R15*$AB$4*AD15))</f>
        <v>#REF!</v>
      </c>
      <c r="AJ15" s="558" t="e">
        <f t="shared" si="10"/>
        <v>#REF!</v>
      </c>
      <c r="AK15" s="558" t="e">
        <f t="shared" si="10"/>
        <v>#REF!</v>
      </c>
      <c r="AL15" s="558" t="e">
        <f t="shared" si="10"/>
        <v>#REF!</v>
      </c>
      <c r="AM15" s="505">
        <f t="shared" si="2"/>
        <v>62029.77176300453</v>
      </c>
      <c r="AN15" s="505">
        <f t="shared" si="3"/>
        <v>62470.183142521862</v>
      </c>
      <c r="AO15" s="505">
        <f t="shared" si="4"/>
        <v>63637.229239426371</v>
      </c>
      <c r="AP15" s="505">
        <f t="shared" si="5"/>
        <v>65655.851477390112</v>
      </c>
      <c r="AQ15" s="505">
        <f t="shared" si="6"/>
        <v>68470.081841972627</v>
      </c>
      <c r="AR15" s="202"/>
    </row>
    <row r="16" spans="2:58">
      <c r="B16" s="62"/>
      <c r="C16" s="63"/>
      <c r="D16" s="59" t="s">
        <v>69</v>
      </c>
      <c r="E16" s="68" t="s">
        <v>64</v>
      </c>
      <c r="F16" s="174" t="s">
        <v>70</v>
      </c>
      <c r="G16" s="69">
        <v>82</v>
      </c>
      <c r="H16" s="69">
        <v>143.34</v>
      </c>
      <c r="I16" s="69">
        <v>147.05000000000001</v>
      </c>
      <c r="J16" s="69">
        <v>150.59</v>
      </c>
      <c r="K16" s="69">
        <v>155.21</v>
      </c>
      <c r="L16" s="76"/>
      <c r="M16" s="89"/>
      <c r="N16" s="111"/>
      <c r="O16" s="170" t="s">
        <v>71</v>
      </c>
      <c r="P16" s="111"/>
      <c r="Q16" s="111"/>
      <c r="R16" s="89"/>
      <c r="S16" s="61"/>
      <c r="T16" s="347">
        <v>178.58346320213872</v>
      </c>
      <c r="U16" s="789">
        <f>T16*(1+'Labour comparison'!$J$16)</f>
        <v>182.95875805059111</v>
      </c>
      <c r="V16" s="347">
        <f>O8</f>
        <v>157.14805499999997</v>
      </c>
      <c r="W16" s="347">
        <f>$Y$6</f>
        <v>172.30492156390147</v>
      </c>
      <c r="X16" s="69">
        <f t="shared" si="1"/>
        <v>173.52828650700519</v>
      </c>
      <c r="Y16" s="69">
        <f t="shared" si="1"/>
        <v>176.77008122062881</v>
      </c>
      <c r="Z16" s="69">
        <f t="shared" si="1"/>
        <v>182.37736521497254</v>
      </c>
      <c r="AA16" s="69">
        <f t="shared" si="1"/>
        <v>190.19467178325732</v>
      </c>
      <c r="AB16" s="224"/>
      <c r="AC16" s="500">
        <v>1000</v>
      </c>
      <c r="AD16" s="500">
        <v>1000</v>
      </c>
      <c r="AE16" s="500">
        <v>1000</v>
      </c>
      <c r="AF16" s="500">
        <v>1000</v>
      </c>
      <c r="AG16" s="500">
        <v>1000</v>
      </c>
      <c r="AH16" s="523" t="e">
        <f>AH7*($Y$4*AC16)</f>
        <v>#REF!</v>
      </c>
      <c r="AI16" s="523" t="e">
        <f t="shared" ref="AI16:AL16" si="11">AI7*($Y$4*AD16)</f>
        <v>#REF!</v>
      </c>
      <c r="AJ16" s="523" t="e">
        <f t="shared" si="11"/>
        <v>#REF!</v>
      </c>
      <c r="AK16" s="523" t="e">
        <f t="shared" si="11"/>
        <v>#REF!</v>
      </c>
      <c r="AL16" s="523" t="e">
        <f t="shared" si="11"/>
        <v>#REF!</v>
      </c>
      <c r="AM16" s="504">
        <f t="shared" si="2"/>
        <v>172304.92156390147</v>
      </c>
      <c r="AN16" s="504">
        <f t="shared" si="3"/>
        <v>173528.28650700519</v>
      </c>
      <c r="AO16" s="504">
        <f t="shared" si="4"/>
        <v>176770.08122062881</v>
      </c>
      <c r="AP16" s="504">
        <f t="shared" si="5"/>
        <v>182377.36521497255</v>
      </c>
      <c r="AQ16" s="504">
        <f t="shared" si="6"/>
        <v>190194.67178325733</v>
      </c>
      <c r="AR16" s="202"/>
    </row>
    <row r="17" spans="2:44">
      <c r="B17" s="62"/>
      <c r="C17" s="63"/>
      <c r="D17" s="59" t="s">
        <v>72</v>
      </c>
      <c r="E17" s="68" t="s">
        <v>73</v>
      </c>
      <c r="F17" s="174" t="s">
        <v>70</v>
      </c>
      <c r="G17" s="69">
        <v>82</v>
      </c>
      <c r="H17" s="69">
        <v>143.34</v>
      </c>
      <c r="I17" s="69">
        <v>147.05000000000001</v>
      </c>
      <c r="J17" s="69">
        <v>150.59</v>
      </c>
      <c r="K17" s="69">
        <v>155.21</v>
      </c>
      <c r="L17" s="76"/>
      <c r="M17" s="89"/>
      <c r="N17" s="111"/>
      <c r="O17" s="170" t="s">
        <v>71</v>
      </c>
      <c r="P17" s="111"/>
      <c r="Q17" s="111"/>
      <c r="R17" s="89"/>
      <c r="S17" s="61"/>
      <c r="T17" s="347">
        <v>178.58346320213872</v>
      </c>
      <c r="U17" s="789">
        <f>T17*(1+'Labour comparison'!$J$16)</f>
        <v>182.95875805059111</v>
      </c>
      <c r="V17" s="347">
        <f>O8</f>
        <v>157.14805499999997</v>
      </c>
      <c r="W17" s="347">
        <f>$Y$6</f>
        <v>172.30492156390147</v>
      </c>
      <c r="X17" s="69">
        <f t="shared" si="1"/>
        <v>173.52828650700519</v>
      </c>
      <c r="Y17" s="69">
        <f t="shared" si="1"/>
        <v>176.77008122062881</v>
      </c>
      <c r="Z17" s="69">
        <f t="shared" si="1"/>
        <v>182.37736521497254</v>
      </c>
      <c r="AA17" s="69">
        <f t="shared" si="1"/>
        <v>190.19467178325732</v>
      </c>
      <c r="AB17" s="224"/>
      <c r="AC17" s="500">
        <v>300</v>
      </c>
      <c r="AD17" s="500">
        <v>300</v>
      </c>
      <c r="AE17" s="500">
        <v>300</v>
      </c>
      <c r="AF17" s="500">
        <v>300</v>
      </c>
      <c r="AG17" s="500">
        <v>300</v>
      </c>
      <c r="AH17" s="523" t="e">
        <f>AH7*($Y$4*AC17)</f>
        <v>#REF!</v>
      </c>
      <c r="AI17" s="523" t="e">
        <f t="shared" ref="AI17:AL17" si="12">AI7*($Y$4*AD17)</f>
        <v>#REF!</v>
      </c>
      <c r="AJ17" s="523" t="e">
        <f t="shared" si="12"/>
        <v>#REF!</v>
      </c>
      <c r="AK17" s="523" t="e">
        <f t="shared" si="12"/>
        <v>#REF!</v>
      </c>
      <c r="AL17" s="523" t="e">
        <f t="shared" si="12"/>
        <v>#REF!</v>
      </c>
      <c r="AM17" s="504">
        <f t="shared" si="2"/>
        <v>51691.47646917044</v>
      </c>
      <c r="AN17" s="504">
        <f t="shared" si="3"/>
        <v>52058.485952101561</v>
      </c>
      <c r="AO17" s="504">
        <f t="shared" si="4"/>
        <v>53031.024366188642</v>
      </c>
      <c r="AP17" s="504">
        <f t="shared" si="5"/>
        <v>54713.209564491764</v>
      </c>
      <c r="AQ17" s="504">
        <f t="shared" si="6"/>
        <v>57058.401534977194</v>
      </c>
      <c r="AR17" s="202"/>
    </row>
    <row r="18" spans="2:44">
      <c r="B18" s="62"/>
      <c r="C18" s="63"/>
      <c r="D18" s="385" t="s">
        <v>74</v>
      </c>
      <c r="E18" s="68" t="s">
        <v>64</v>
      </c>
      <c r="F18" s="174" t="s">
        <v>70</v>
      </c>
      <c r="G18" s="69">
        <v>82</v>
      </c>
      <c r="H18" s="69">
        <v>143.34</v>
      </c>
      <c r="I18" s="69">
        <v>147.05000000000001</v>
      </c>
      <c r="J18" s="69">
        <v>150.59</v>
      </c>
      <c r="K18" s="69">
        <v>155.21</v>
      </c>
      <c r="L18" s="76"/>
      <c r="M18" s="308"/>
      <c r="N18" s="736"/>
      <c r="O18" s="387" t="s">
        <v>71</v>
      </c>
      <c r="P18" s="736"/>
      <c r="Q18" s="736"/>
      <c r="R18" s="308"/>
      <c r="S18" s="61"/>
      <c r="T18" s="347">
        <v>178.58346320213872</v>
      </c>
      <c r="U18" s="789">
        <f>T18*(1+'Labour comparison'!$J$16)</f>
        <v>182.95875805059111</v>
      </c>
      <c r="V18" s="347">
        <f>O8</f>
        <v>157.14805499999997</v>
      </c>
      <c r="W18" s="347">
        <f>$Y$6</f>
        <v>172.30492156390147</v>
      </c>
      <c r="X18" s="69">
        <f t="shared" si="1"/>
        <v>173.52828650700519</v>
      </c>
      <c r="Y18" s="69">
        <f t="shared" si="1"/>
        <v>176.77008122062881</v>
      </c>
      <c r="Z18" s="69">
        <f t="shared" si="1"/>
        <v>182.37736521497254</v>
      </c>
      <c r="AA18" s="69">
        <f t="shared" si="1"/>
        <v>190.19467178325732</v>
      </c>
      <c r="AB18" s="224"/>
      <c r="AC18" s="500">
        <v>1500</v>
      </c>
      <c r="AD18" s="500">
        <v>1500</v>
      </c>
      <c r="AE18" s="500">
        <v>1500</v>
      </c>
      <c r="AF18" s="500">
        <v>1500</v>
      </c>
      <c r="AG18" s="500">
        <v>1500</v>
      </c>
      <c r="AH18" s="523" t="e">
        <f>AH7*($Y$4*AC18)</f>
        <v>#REF!</v>
      </c>
      <c r="AI18" s="523" t="e">
        <f t="shared" ref="AI18:AL18" si="13">AI7*($Y$4*AD18)</f>
        <v>#REF!</v>
      </c>
      <c r="AJ18" s="523" t="e">
        <f t="shared" si="13"/>
        <v>#REF!</v>
      </c>
      <c r="AK18" s="523" t="e">
        <f t="shared" si="13"/>
        <v>#REF!</v>
      </c>
      <c r="AL18" s="523" t="e">
        <f t="shared" si="13"/>
        <v>#REF!</v>
      </c>
      <c r="AM18" s="504">
        <f t="shared" si="2"/>
        <v>258457.38234585221</v>
      </c>
      <c r="AN18" s="504">
        <f t="shared" si="3"/>
        <v>260292.42976050777</v>
      </c>
      <c r="AO18" s="504">
        <f t="shared" si="4"/>
        <v>265155.12183094322</v>
      </c>
      <c r="AP18" s="504">
        <f t="shared" si="5"/>
        <v>273566.04782245879</v>
      </c>
      <c r="AQ18" s="504">
        <f t="shared" si="6"/>
        <v>285292.00767488597</v>
      </c>
      <c r="AR18" s="202"/>
    </row>
    <row r="19" spans="2:44">
      <c r="B19" s="62"/>
      <c r="C19" s="63"/>
      <c r="D19" s="64" t="s">
        <v>75</v>
      </c>
      <c r="E19" s="68" t="s">
        <v>64</v>
      </c>
      <c r="F19" s="174" t="s">
        <v>70</v>
      </c>
      <c r="G19" s="69" t="s">
        <v>76</v>
      </c>
      <c r="H19" s="69" t="s">
        <v>77</v>
      </c>
      <c r="I19" s="69" t="s">
        <v>78</v>
      </c>
      <c r="J19" s="69" t="s">
        <v>79</v>
      </c>
      <c r="K19" s="69" t="s">
        <v>80</v>
      </c>
      <c r="L19" s="76"/>
      <c r="M19" s="776"/>
      <c r="N19" s="180"/>
      <c r="O19" s="236" t="s">
        <v>71</v>
      </c>
      <c r="P19" s="180"/>
      <c r="Q19" s="180"/>
      <c r="R19" s="776"/>
      <c r="S19" s="61"/>
      <c r="T19" s="347">
        <v>178.58346320213872</v>
      </c>
      <c r="U19" s="789">
        <f>T19*(1+'Labour comparison'!$J$16)</f>
        <v>182.95875805059111</v>
      </c>
      <c r="V19" s="347">
        <f>O8</f>
        <v>157.14805499999997</v>
      </c>
      <c r="W19" s="347">
        <f>$Y$6</f>
        <v>172.30492156390147</v>
      </c>
      <c r="X19" s="69">
        <f t="shared" si="1"/>
        <v>173.52828650700519</v>
      </c>
      <c r="Y19" s="69">
        <f t="shared" si="1"/>
        <v>176.77008122062881</v>
      </c>
      <c r="Z19" s="69">
        <f t="shared" si="1"/>
        <v>182.37736521497254</v>
      </c>
      <c r="AA19" s="69">
        <f t="shared" si="1"/>
        <v>190.19467178325732</v>
      </c>
      <c r="AB19" s="224"/>
      <c r="AC19" s="500">
        <v>850</v>
      </c>
      <c r="AD19" s="500">
        <v>850</v>
      </c>
      <c r="AE19" s="500">
        <v>850</v>
      </c>
      <c r="AF19" s="500">
        <v>850</v>
      </c>
      <c r="AG19" s="500">
        <v>850</v>
      </c>
      <c r="AH19" s="523" t="e">
        <f>AH7*($Y$4*AC19)</f>
        <v>#REF!</v>
      </c>
      <c r="AI19" s="523" t="e">
        <f t="shared" ref="AI19:AL19" si="14">AI7*($Y$4*AD19)</f>
        <v>#REF!</v>
      </c>
      <c r="AJ19" s="523" t="e">
        <f t="shared" si="14"/>
        <v>#REF!</v>
      </c>
      <c r="AK19" s="523" t="e">
        <f t="shared" si="14"/>
        <v>#REF!</v>
      </c>
      <c r="AL19" s="523" t="e">
        <f t="shared" si="14"/>
        <v>#REF!</v>
      </c>
      <c r="AM19" s="504">
        <f t="shared" si="2"/>
        <v>146459.18332931626</v>
      </c>
      <c r="AN19" s="504">
        <f t="shared" si="3"/>
        <v>147499.04353095443</v>
      </c>
      <c r="AO19" s="504">
        <f t="shared" si="4"/>
        <v>150254.5690375345</v>
      </c>
      <c r="AP19" s="504">
        <f t="shared" si="5"/>
        <v>155020.76043272667</v>
      </c>
      <c r="AQ19" s="504">
        <f t="shared" si="6"/>
        <v>161665.47101576871</v>
      </c>
      <c r="AR19" s="202"/>
    </row>
    <row r="20" spans="2:44">
      <c r="B20" s="62"/>
      <c r="C20" s="314" t="s">
        <v>81</v>
      </c>
      <c r="D20" s="59" t="s">
        <v>63</v>
      </c>
      <c r="E20" s="68" t="s">
        <v>64</v>
      </c>
      <c r="F20" s="810" t="s">
        <v>65</v>
      </c>
      <c r="G20" s="69">
        <v>82</v>
      </c>
      <c r="H20" s="69">
        <v>286.68</v>
      </c>
      <c r="I20" s="69">
        <v>294.12</v>
      </c>
      <c r="J20" s="69">
        <v>301.18</v>
      </c>
      <c r="K20" s="69">
        <v>310.43</v>
      </c>
      <c r="L20" s="76"/>
      <c r="M20" s="89"/>
      <c r="N20" s="111"/>
      <c r="O20" s="170">
        <v>2</v>
      </c>
      <c r="P20" s="111"/>
      <c r="Q20" s="111"/>
      <c r="R20" s="89"/>
      <c r="S20" s="61"/>
      <c r="T20" s="347">
        <v>357.16692640427738</v>
      </c>
      <c r="U20" s="789">
        <f>T20*(1+'Labour comparison'!$J$16)</f>
        <v>365.91751610118217</v>
      </c>
      <c r="V20" s="347">
        <f t="shared" si="7"/>
        <v>314.29610999999994</v>
      </c>
      <c r="W20" s="347">
        <f t="shared" ref="W20:W29" si="15">(M20*$W$6)+(N20*$X$6)+(O20*$Y$6)+(P20*$Z$6)+(Q20*$AA$6)+(R20*$AB$6)</f>
        <v>344.60984312780295</v>
      </c>
      <c r="X20" s="347">
        <f t="shared" si="1"/>
        <v>347.05657301401038</v>
      </c>
      <c r="Y20" s="347">
        <f t="shared" si="1"/>
        <v>353.54016244125762</v>
      </c>
      <c r="Z20" s="347">
        <f t="shared" si="1"/>
        <v>364.75473042994508</v>
      </c>
      <c r="AA20" s="347">
        <f t="shared" si="1"/>
        <v>380.38934356651464</v>
      </c>
      <c r="AB20" s="224"/>
      <c r="AC20" s="500">
        <v>130</v>
      </c>
      <c r="AD20" s="500">
        <v>130</v>
      </c>
      <c r="AE20" s="500">
        <v>130</v>
      </c>
      <c r="AF20" s="500">
        <v>130</v>
      </c>
      <c r="AG20" s="500">
        <v>130</v>
      </c>
      <c r="AH20" s="523" t="e">
        <f>AH7*(($M20*$W$4*AC20)+($N20*$X$4*AC20)+($O20*$Y$4*AC20)+($P20*$Z$4*AC20)+($Q20*$AA$4*AC20)+($R20*$AB$4*AC20))</f>
        <v>#REF!</v>
      </c>
      <c r="AI20" s="523" t="e">
        <f t="shared" ref="AI20:AL20" si="16">AI7*(($M20*$W$4*AD20)+($N20*$X$4*AD20)+($O20*$Y$4*AD20)+($P20*$Z$4*AD20)+($Q20*$AA$4*AD20)+($R20*$AB$4*AD20))</f>
        <v>#REF!</v>
      </c>
      <c r="AJ20" s="523" t="e">
        <f t="shared" si="16"/>
        <v>#REF!</v>
      </c>
      <c r="AK20" s="523" t="e">
        <f t="shared" si="16"/>
        <v>#REF!</v>
      </c>
      <c r="AL20" s="523" t="e">
        <f t="shared" si="16"/>
        <v>#REF!</v>
      </c>
      <c r="AM20" s="504">
        <f t="shared" si="2"/>
        <v>44799.279606614386</v>
      </c>
      <c r="AN20" s="504">
        <f t="shared" si="3"/>
        <v>45117.354491821352</v>
      </c>
      <c r="AO20" s="504">
        <f t="shared" si="4"/>
        <v>45960.221117363493</v>
      </c>
      <c r="AP20" s="504">
        <f t="shared" si="5"/>
        <v>47418.114955892859</v>
      </c>
      <c r="AQ20" s="504">
        <f t="shared" si="6"/>
        <v>49450.614663646906</v>
      </c>
    </row>
    <row r="21" spans="2:44">
      <c r="B21" s="62"/>
      <c r="C21" s="71"/>
      <c r="D21" s="64" t="s">
        <v>66</v>
      </c>
      <c r="E21" s="72" t="s">
        <v>64</v>
      </c>
      <c r="F21" s="181" t="s">
        <v>65</v>
      </c>
      <c r="G21" s="60">
        <v>162.97999999999999</v>
      </c>
      <c r="H21" s="60">
        <v>430.02</v>
      </c>
      <c r="I21" s="60">
        <v>441.18</v>
      </c>
      <c r="J21" s="60">
        <v>451.77</v>
      </c>
      <c r="K21" s="60">
        <v>465.64</v>
      </c>
      <c r="L21" s="76"/>
      <c r="M21" s="776"/>
      <c r="N21" s="180"/>
      <c r="O21" s="236">
        <v>3</v>
      </c>
      <c r="P21" s="180"/>
      <c r="Q21" s="180"/>
      <c r="R21" s="776"/>
      <c r="S21" s="61"/>
      <c r="T21" s="346">
        <v>535.75038960641609</v>
      </c>
      <c r="U21" s="815">
        <f>T21*(1+'Labour comparison'!$J$16)</f>
        <v>548.87627415177326</v>
      </c>
      <c r="V21" s="346">
        <f t="shared" si="7"/>
        <v>471.44416499999988</v>
      </c>
      <c r="W21" s="346">
        <f t="shared" si="15"/>
        <v>516.91476469170448</v>
      </c>
      <c r="X21" s="60">
        <f t="shared" si="1"/>
        <v>520.58485952101569</v>
      </c>
      <c r="Y21" s="60">
        <f t="shared" si="1"/>
        <v>530.3102436618866</v>
      </c>
      <c r="Z21" s="60">
        <f t="shared" si="1"/>
        <v>547.13209564491774</v>
      </c>
      <c r="AA21" s="60">
        <f t="shared" si="1"/>
        <v>570.58401534977213</v>
      </c>
      <c r="AB21" s="224"/>
      <c r="AC21" s="501">
        <v>45</v>
      </c>
      <c r="AD21" s="501">
        <v>45</v>
      </c>
      <c r="AE21" s="501">
        <v>45</v>
      </c>
      <c r="AF21" s="501">
        <v>45</v>
      </c>
      <c r="AG21" s="501">
        <v>45</v>
      </c>
      <c r="AH21" s="558" t="e">
        <f>AH7*(($M21*$W$4*AC21)+($N21*$X$4*AC21)+($O21*$Y$4*AC21)+($P21*$Z$4*AC21)+($Q21*$AA$4*AC21)+($R21*$AB$4*AC21))</f>
        <v>#REF!</v>
      </c>
      <c r="AI21" s="558" t="e">
        <f t="shared" ref="AI21:AL21" si="17">AI7*(($M21*$W$4*AD21)+($N21*$X$4*AD21)+($O21*$Y$4*AD21)+($P21*$Z$4*AD21)+($Q21*$AA$4*AD21)+($R21*$AB$4*AD21))</f>
        <v>#REF!</v>
      </c>
      <c r="AJ21" s="558" t="e">
        <f t="shared" si="17"/>
        <v>#REF!</v>
      </c>
      <c r="AK21" s="558" t="e">
        <f t="shared" si="17"/>
        <v>#REF!</v>
      </c>
      <c r="AL21" s="558" t="e">
        <f t="shared" si="17"/>
        <v>#REF!</v>
      </c>
      <c r="AM21" s="505">
        <f t="shared" si="2"/>
        <v>23261.164411126701</v>
      </c>
      <c r="AN21" s="505">
        <f t="shared" si="3"/>
        <v>23426.318678445707</v>
      </c>
      <c r="AO21" s="505">
        <f t="shared" si="4"/>
        <v>23863.960964784896</v>
      </c>
      <c r="AP21" s="505">
        <f t="shared" si="5"/>
        <v>24620.944304021297</v>
      </c>
      <c r="AQ21" s="505">
        <f t="shared" si="6"/>
        <v>25676.280690739746</v>
      </c>
    </row>
    <row r="22" spans="2:44">
      <c r="B22" s="62"/>
      <c r="C22" s="71"/>
      <c r="D22" s="64" t="s">
        <v>67</v>
      </c>
      <c r="E22" s="72" t="s">
        <v>64</v>
      </c>
      <c r="F22" s="181" t="s">
        <v>65</v>
      </c>
      <c r="G22" s="60">
        <v>244.98</v>
      </c>
      <c r="H22" s="60">
        <v>716.7</v>
      </c>
      <c r="I22" s="60">
        <v>735.29</v>
      </c>
      <c r="J22" s="60">
        <v>752.95</v>
      </c>
      <c r="K22" s="60">
        <v>776.07</v>
      </c>
      <c r="L22" s="76"/>
      <c r="M22" s="776"/>
      <c r="N22" s="180"/>
      <c r="O22" s="236">
        <v>5</v>
      </c>
      <c r="P22" s="180"/>
      <c r="Q22" s="180"/>
      <c r="R22" s="776"/>
      <c r="S22" s="61"/>
      <c r="T22" s="346">
        <v>892.91731601069364</v>
      </c>
      <c r="U22" s="815">
        <f>T22*(1+'Labour comparison'!$J$16)</f>
        <v>914.79379025295566</v>
      </c>
      <c r="V22" s="346">
        <f t="shared" si="7"/>
        <v>785.74027499999988</v>
      </c>
      <c r="W22" s="346">
        <f t="shared" si="15"/>
        <v>861.52460781950731</v>
      </c>
      <c r="X22" s="60">
        <f t="shared" si="1"/>
        <v>867.64143253502596</v>
      </c>
      <c r="Y22" s="60">
        <f t="shared" si="1"/>
        <v>883.85040610314411</v>
      </c>
      <c r="Z22" s="60">
        <f t="shared" si="1"/>
        <v>911.88682607486271</v>
      </c>
      <c r="AA22" s="60">
        <f t="shared" si="1"/>
        <v>950.97335891628666</v>
      </c>
      <c r="AB22" s="224"/>
      <c r="AC22" s="501">
        <v>125</v>
      </c>
      <c r="AD22" s="501">
        <v>125</v>
      </c>
      <c r="AE22" s="501">
        <v>125</v>
      </c>
      <c r="AF22" s="501">
        <v>125</v>
      </c>
      <c r="AG22" s="501">
        <v>125</v>
      </c>
      <c r="AH22" s="558" t="e">
        <f>AH7*(($M22*$W$4*AC22)+($N22*$X$4*AC22)+($O22*$Y$4*AC22)+($P22*$Z$4*AC22)+($Q22*$AA$4*AC22)+($R22*$AB$4*AC22))</f>
        <v>#REF!</v>
      </c>
      <c r="AI22" s="558" t="e">
        <f t="shared" ref="AI22:AL22" si="18">AI7*(($M22*$W$4*AD22)+($N22*$X$4*AD22)+($O22*$Y$4*AD22)+($P22*$Z$4*AD22)+($Q22*$AA$4*AD22)+($R22*$AB$4*AD22))</f>
        <v>#REF!</v>
      </c>
      <c r="AJ22" s="558" t="e">
        <f t="shared" si="18"/>
        <v>#REF!</v>
      </c>
      <c r="AK22" s="558" t="e">
        <f t="shared" si="18"/>
        <v>#REF!</v>
      </c>
      <c r="AL22" s="558" t="e">
        <f t="shared" si="18"/>
        <v>#REF!</v>
      </c>
      <c r="AM22" s="505">
        <f t="shared" si="2"/>
        <v>107690.57597743842</v>
      </c>
      <c r="AN22" s="505">
        <f t="shared" si="3"/>
        <v>108455.17906687825</v>
      </c>
      <c r="AO22" s="505">
        <f t="shared" si="4"/>
        <v>110481.30076289302</v>
      </c>
      <c r="AP22" s="505">
        <f t="shared" si="5"/>
        <v>113985.85325935784</v>
      </c>
      <c r="AQ22" s="505">
        <f t="shared" si="6"/>
        <v>118871.66986453583</v>
      </c>
    </row>
    <row r="23" spans="2:44">
      <c r="B23" s="62"/>
      <c r="C23" s="71"/>
      <c r="D23" s="64" t="s">
        <v>68</v>
      </c>
      <c r="E23" s="72" t="s">
        <v>64</v>
      </c>
      <c r="F23" s="181" t="s">
        <v>65</v>
      </c>
      <c r="G23" s="60">
        <v>325.95</v>
      </c>
      <c r="H23" s="60">
        <v>860.04</v>
      </c>
      <c r="I23" s="60">
        <v>882.35</v>
      </c>
      <c r="J23" s="60">
        <v>903.54</v>
      </c>
      <c r="K23" s="60">
        <v>931.29</v>
      </c>
      <c r="L23" s="76"/>
      <c r="M23" s="776"/>
      <c r="N23" s="180"/>
      <c r="O23" s="236">
        <v>6</v>
      </c>
      <c r="P23" s="180"/>
      <c r="Q23" s="180"/>
      <c r="R23" s="776"/>
      <c r="S23" s="61"/>
      <c r="T23" s="346">
        <v>1071.5007792128322</v>
      </c>
      <c r="U23" s="815">
        <f>T23*(1+'Labour comparison'!$J$16)</f>
        <v>1097.7525483035465</v>
      </c>
      <c r="V23" s="346">
        <f t="shared" si="7"/>
        <v>942.88832999999977</v>
      </c>
      <c r="W23" s="346">
        <f t="shared" si="15"/>
        <v>1033.829529383409</v>
      </c>
      <c r="X23" s="60">
        <f t="shared" si="1"/>
        <v>1041.1697190420314</v>
      </c>
      <c r="Y23" s="60">
        <f t="shared" si="1"/>
        <v>1060.6204873237732</v>
      </c>
      <c r="Z23" s="60">
        <f t="shared" si="1"/>
        <v>1094.2641912898355</v>
      </c>
      <c r="AA23" s="60">
        <f t="shared" si="1"/>
        <v>1141.1680306995443</v>
      </c>
      <c r="AB23" s="224"/>
      <c r="AC23" s="501">
        <v>30</v>
      </c>
      <c r="AD23" s="501">
        <v>30</v>
      </c>
      <c r="AE23" s="501">
        <v>30</v>
      </c>
      <c r="AF23" s="501">
        <v>30</v>
      </c>
      <c r="AG23" s="501">
        <v>30</v>
      </c>
      <c r="AH23" s="558" t="e">
        <f>AH7*(($M23*$W$4*AC23)+($N23*$X$4*AC23)+($O23*$Y$4*AC23)+($P23*$Z$4*AC23)+($Q23*$AA$4*AC23)+($R23*$AB$4*AC23))</f>
        <v>#REF!</v>
      </c>
      <c r="AI23" s="558" t="e">
        <f t="shared" ref="AI23:AL23" si="19">AI7*(($M23*$W$4*AD23)+($N23*$X$4*AD23)+($O23*$Y$4*AD23)+($P23*$Z$4*AD23)+($Q23*$AA$4*AD23)+($R23*$AB$4*AD23))</f>
        <v>#REF!</v>
      </c>
      <c r="AJ23" s="558" t="e">
        <f t="shared" si="19"/>
        <v>#REF!</v>
      </c>
      <c r="AK23" s="558" t="e">
        <f t="shared" si="19"/>
        <v>#REF!</v>
      </c>
      <c r="AL23" s="558" t="e">
        <f t="shared" si="19"/>
        <v>#REF!</v>
      </c>
      <c r="AM23" s="505">
        <f t="shared" si="2"/>
        <v>31014.885881502269</v>
      </c>
      <c r="AN23" s="505">
        <f t="shared" si="3"/>
        <v>31235.091571260942</v>
      </c>
      <c r="AO23" s="505">
        <f t="shared" si="4"/>
        <v>31818.614619713197</v>
      </c>
      <c r="AP23" s="505">
        <f t="shared" si="5"/>
        <v>32827.925738695063</v>
      </c>
      <c r="AQ23" s="505">
        <f t="shared" si="6"/>
        <v>34235.040920986328</v>
      </c>
    </row>
    <row r="24" spans="2:44">
      <c r="B24" s="62"/>
      <c r="C24" s="71"/>
      <c r="D24" s="59" t="s">
        <v>82</v>
      </c>
      <c r="E24" s="68" t="s">
        <v>64</v>
      </c>
      <c r="F24" s="810" t="s">
        <v>65</v>
      </c>
      <c r="G24" s="69">
        <v>82</v>
      </c>
      <c r="H24" s="69">
        <v>286.68</v>
      </c>
      <c r="I24" s="69">
        <v>294.12</v>
      </c>
      <c r="J24" s="69">
        <v>301.18</v>
      </c>
      <c r="K24" s="69">
        <v>310.43</v>
      </c>
      <c r="L24" s="76"/>
      <c r="M24" s="89"/>
      <c r="N24" s="111"/>
      <c r="O24" s="170">
        <v>2</v>
      </c>
      <c r="P24" s="111"/>
      <c r="Q24" s="111"/>
      <c r="R24" s="89"/>
      <c r="S24" s="61"/>
      <c r="T24" s="347">
        <v>357.16692640427738</v>
      </c>
      <c r="U24" s="789">
        <f>T24*(1+'Labour comparison'!$J$16)</f>
        <v>365.91751610118217</v>
      </c>
      <c r="V24" s="347">
        <f t="shared" si="7"/>
        <v>314.29610999999994</v>
      </c>
      <c r="W24" s="347">
        <f t="shared" si="15"/>
        <v>344.60984312780295</v>
      </c>
      <c r="X24" s="69">
        <f t="shared" si="1"/>
        <v>347.05657301401038</v>
      </c>
      <c r="Y24" s="69">
        <f t="shared" si="1"/>
        <v>353.54016244125762</v>
      </c>
      <c r="Z24" s="69">
        <f t="shared" si="1"/>
        <v>364.75473042994508</v>
      </c>
      <c r="AA24" s="69">
        <f t="shared" si="1"/>
        <v>380.38934356651464</v>
      </c>
      <c r="AB24" s="224"/>
      <c r="AC24" s="500">
        <v>450</v>
      </c>
      <c r="AD24" s="500">
        <v>450</v>
      </c>
      <c r="AE24" s="500">
        <v>450</v>
      </c>
      <c r="AF24" s="500">
        <v>450</v>
      </c>
      <c r="AG24" s="500">
        <v>450</v>
      </c>
      <c r="AH24" s="523" t="e">
        <f>AH7*(($M24*$W$4*AC24)+($N24*$X$4*AC24)+($O24*$Y$4*AC24)+($P24*$Z$4*AC24)+($Q24*$AA$4*AC24)+($R24*$AB$4*AC24))</f>
        <v>#REF!</v>
      </c>
      <c r="AI24" s="523" t="e">
        <f t="shared" ref="AI24:AL24" si="20">AI7*(($M24*$W$4*AD24)+($N24*$X$4*AD24)+($O24*$Y$4*AD24)+($P24*$Z$4*AD24)+($Q24*$AA$4*AD24)+($R24*$AB$4*AD24))</f>
        <v>#REF!</v>
      </c>
      <c r="AJ24" s="523" t="e">
        <f t="shared" si="20"/>
        <v>#REF!</v>
      </c>
      <c r="AK24" s="523" t="e">
        <f t="shared" si="20"/>
        <v>#REF!</v>
      </c>
      <c r="AL24" s="523" t="e">
        <f t="shared" si="20"/>
        <v>#REF!</v>
      </c>
      <c r="AM24" s="504">
        <f t="shared" si="2"/>
        <v>155074.42940751131</v>
      </c>
      <c r="AN24" s="504">
        <f t="shared" si="3"/>
        <v>156175.45785630468</v>
      </c>
      <c r="AO24" s="504">
        <f t="shared" si="4"/>
        <v>159093.07309856592</v>
      </c>
      <c r="AP24" s="504">
        <f t="shared" si="5"/>
        <v>164139.6286934753</v>
      </c>
      <c r="AQ24" s="504">
        <f t="shared" si="6"/>
        <v>171175.20460493158</v>
      </c>
    </row>
    <row r="25" spans="2:44">
      <c r="B25" s="62"/>
      <c r="C25" s="71"/>
      <c r="D25" s="64" t="s">
        <v>83</v>
      </c>
      <c r="E25" s="72" t="s">
        <v>64</v>
      </c>
      <c r="F25" s="181" t="s">
        <v>65</v>
      </c>
      <c r="G25" s="60">
        <v>162.97999999999999</v>
      </c>
      <c r="H25" s="60">
        <v>430.02</v>
      </c>
      <c r="I25" s="60">
        <v>441.18</v>
      </c>
      <c r="J25" s="60">
        <v>451.77</v>
      </c>
      <c r="K25" s="60">
        <v>465.64</v>
      </c>
      <c r="L25" s="76"/>
      <c r="M25" s="776"/>
      <c r="N25" s="180"/>
      <c r="O25" s="236">
        <v>3</v>
      </c>
      <c r="P25" s="180"/>
      <c r="Q25" s="180"/>
      <c r="R25" s="776"/>
      <c r="S25" s="61"/>
      <c r="T25" s="346">
        <v>535.75038960641609</v>
      </c>
      <c r="U25" s="815">
        <f>T25*(1+'Labour comparison'!$J$16)</f>
        <v>548.87627415177326</v>
      </c>
      <c r="V25" s="346">
        <f t="shared" si="7"/>
        <v>471.44416499999988</v>
      </c>
      <c r="W25" s="346">
        <f t="shared" si="15"/>
        <v>516.91476469170448</v>
      </c>
      <c r="X25" s="60">
        <f t="shared" si="1"/>
        <v>520.58485952101569</v>
      </c>
      <c r="Y25" s="60">
        <f t="shared" si="1"/>
        <v>530.3102436618866</v>
      </c>
      <c r="Z25" s="60">
        <f t="shared" si="1"/>
        <v>547.13209564491774</v>
      </c>
      <c r="AA25" s="60">
        <f t="shared" si="1"/>
        <v>570.58401534977213</v>
      </c>
      <c r="AB25" s="224"/>
      <c r="AC25" s="501">
        <v>30</v>
      </c>
      <c r="AD25" s="501">
        <v>30</v>
      </c>
      <c r="AE25" s="501">
        <v>30</v>
      </c>
      <c r="AF25" s="501">
        <v>30</v>
      </c>
      <c r="AG25" s="501">
        <v>30</v>
      </c>
      <c r="AH25" s="558" t="e">
        <f>AH7*(($M25*$W$4*AC25)+($N25*$X$4*AC25)+($O25*$Y$4*AC25)+($P25*$Z$4*AC25)+($Q25*$AA$4*AC25)+($R25*$AB$4*AC25))</f>
        <v>#REF!</v>
      </c>
      <c r="AI25" s="558" t="e">
        <f t="shared" ref="AI25:AL25" si="21">AI7*(($M25*$W$4*AD25)+($N25*$X$4*AD25)+($O25*$Y$4*AD25)+($P25*$Z$4*AD25)+($Q25*$AA$4*AD25)+($R25*$AB$4*AD25))</f>
        <v>#REF!</v>
      </c>
      <c r="AJ25" s="558" t="e">
        <f t="shared" si="21"/>
        <v>#REF!</v>
      </c>
      <c r="AK25" s="558" t="e">
        <f t="shared" si="21"/>
        <v>#REF!</v>
      </c>
      <c r="AL25" s="558" t="e">
        <f t="shared" si="21"/>
        <v>#REF!</v>
      </c>
      <c r="AM25" s="505">
        <f t="shared" si="2"/>
        <v>15507.442940751134</v>
      </c>
      <c r="AN25" s="505">
        <f t="shared" si="3"/>
        <v>15617.545785630471</v>
      </c>
      <c r="AO25" s="505">
        <f t="shared" si="4"/>
        <v>15909.307309856598</v>
      </c>
      <c r="AP25" s="505">
        <f t="shared" si="5"/>
        <v>16413.962869347532</v>
      </c>
      <c r="AQ25" s="505">
        <f t="shared" si="6"/>
        <v>17117.520460493164</v>
      </c>
    </row>
    <row r="26" spans="2:44">
      <c r="B26" s="62"/>
      <c r="C26" s="71"/>
      <c r="D26" s="64" t="s">
        <v>84</v>
      </c>
      <c r="E26" s="72" t="s">
        <v>64</v>
      </c>
      <c r="F26" s="181" t="s">
        <v>65</v>
      </c>
      <c r="G26" s="60">
        <v>244.98</v>
      </c>
      <c r="H26" s="60">
        <v>716.7</v>
      </c>
      <c r="I26" s="60">
        <v>735.29</v>
      </c>
      <c r="J26" s="60">
        <v>752.95</v>
      </c>
      <c r="K26" s="60">
        <v>776.07</v>
      </c>
      <c r="L26" s="76"/>
      <c r="M26" s="777"/>
      <c r="N26" s="311"/>
      <c r="O26" s="737">
        <v>5</v>
      </c>
      <c r="P26" s="311"/>
      <c r="Q26" s="311"/>
      <c r="R26" s="777"/>
      <c r="S26" s="61"/>
      <c r="T26" s="545">
        <v>892.91731601069364</v>
      </c>
      <c r="U26" s="816">
        <f>T26*(1+'Labour comparison'!$J$16)</f>
        <v>914.79379025295566</v>
      </c>
      <c r="V26" s="545">
        <f t="shared" si="7"/>
        <v>785.74027499999988</v>
      </c>
      <c r="W26" s="545">
        <f t="shared" si="15"/>
        <v>861.52460781950731</v>
      </c>
      <c r="X26" s="70">
        <f t="shared" si="1"/>
        <v>867.64143253502596</v>
      </c>
      <c r="Y26" s="70">
        <f t="shared" si="1"/>
        <v>883.85040610314411</v>
      </c>
      <c r="Z26" s="70">
        <f t="shared" si="1"/>
        <v>911.88682607486271</v>
      </c>
      <c r="AA26" s="70">
        <f t="shared" si="1"/>
        <v>950.97335891628666</v>
      </c>
      <c r="AB26" s="224"/>
      <c r="AC26" s="587">
        <v>5</v>
      </c>
      <c r="AD26" s="587">
        <v>5</v>
      </c>
      <c r="AE26" s="587">
        <v>5</v>
      </c>
      <c r="AF26" s="587">
        <v>5</v>
      </c>
      <c r="AG26" s="587">
        <v>5</v>
      </c>
      <c r="AH26" s="565" t="e">
        <f>AH7*(($M26*$W$4*AC26)+($N26*$X$4*AC26)+($O26*$Y$4*AC26)+($P26*$Z$4*AC26)+($Q26*$AA$4*AC26)+($R26*$AB$4*AC26))</f>
        <v>#REF!</v>
      </c>
      <c r="AI26" s="565" t="e">
        <f t="shared" ref="AI26:AL26" si="22">AI7*(($M26*$W$4*AD26)+($N26*$X$4*AD26)+($O26*$Y$4*AD26)+($P26*$Z$4*AD26)+($Q26*$AA$4*AD26)+($R26*$AB$4*AD26))</f>
        <v>#REF!</v>
      </c>
      <c r="AJ26" s="565" t="e">
        <f t="shared" si="22"/>
        <v>#REF!</v>
      </c>
      <c r="AK26" s="565" t="e">
        <f t="shared" si="22"/>
        <v>#REF!</v>
      </c>
      <c r="AL26" s="565" t="e">
        <f t="shared" si="22"/>
        <v>#REF!</v>
      </c>
      <c r="AM26" s="506">
        <f t="shared" si="2"/>
        <v>4307.6230390975361</v>
      </c>
      <c r="AN26" s="506">
        <f t="shared" si="3"/>
        <v>4338.2071626751294</v>
      </c>
      <c r="AO26" s="506">
        <f t="shared" si="4"/>
        <v>4419.2520305157204</v>
      </c>
      <c r="AP26" s="506">
        <f t="shared" si="5"/>
        <v>4559.4341303743131</v>
      </c>
      <c r="AQ26" s="505">
        <f t="shared" si="6"/>
        <v>4754.8667945814332</v>
      </c>
    </row>
    <row r="27" spans="2:44">
      <c r="B27" s="62"/>
      <c r="C27" s="71"/>
      <c r="D27" s="59" t="s">
        <v>85</v>
      </c>
      <c r="E27" s="68" t="s">
        <v>64</v>
      </c>
      <c r="F27" s="810" t="s">
        <v>65</v>
      </c>
      <c r="G27" s="69">
        <v>162.97999999999999</v>
      </c>
      <c r="H27" s="69">
        <v>430.02</v>
      </c>
      <c r="I27" s="69">
        <v>441.18</v>
      </c>
      <c r="J27" s="69">
        <v>451.77</v>
      </c>
      <c r="K27" s="69">
        <v>465.64</v>
      </c>
      <c r="L27" s="76"/>
      <c r="M27" s="776"/>
      <c r="N27" s="180"/>
      <c r="O27" s="236">
        <v>3</v>
      </c>
      <c r="P27" s="180"/>
      <c r="Q27" s="180"/>
      <c r="R27" s="776"/>
      <c r="S27" s="61"/>
      <c r="T27" s="346">
        <v>535.75038960641609</v>
      </c>
      <c r="U27" s="815">
        <f>T27*(1+'Labour comparison'!$J$16)</f>
        <v>548.87627415177326</v>
      </c>
      <c r="V27" s="346">
        <f>($M27*$M$8)+($N27*$N$8)+($O27*$O$8)+($P27*$P$8)+($Q27*$Q$8)+($R27*$R$8)</f>
        <v>471.44416499999988</v>
      </c>
      <c r="W27" s="346">
        <f t="shared" si="15"/>
        <v>516.91476469170448</v>
      </c>
      <c r="X27" s="60">
        <f t="shared" si="1"/>
        <v>520.58485952101569</v>
      </c>
      <c r="Y27" s="60">
        <f t="shared" si="1"/>
        <v>530.3102436618866</v>
      </c>
      <c r="Z27" s="60">
        <f t="shared" si="1"/>
        <v>547.13209564491774</v>
      </c>
      <c r="AA27" s="60">
        <f t="shared" si="1"/>
        <v>570.58401534977213</v>
      </c>
      <c r="AB27" s="224"/>
      <c r="AC27" s="501">
        <v>500</v>
      </c>
      <c r="AD27" s="501">
        <v>500</v>
      </c>
      <c r="AE27" s="501">
        <v>500</v>
      </c>
      <c r="AF27" s="501">
        <v>500</v>
      </c>
      <c r="AG27" s="501">
        <v>500</v>
      </c>
      <c r="AH27" s="558" t="e">
        <f>AH7*(($M27*$W$4*AC27)+($N27*$X$4*AC27)+($O27*$Y$4*AC27)+($P27*$Z$4*AC27)+($Q27*$AA$4*AC27)+($R27*$AB$4*AC27))</f>
        <v>#REF!</v>
      </c>
      <c r="AI27" s="558" t="e">
        <f t="shared" ref="AI27:AL27" si="23">AI7*(($M27*$W$4*AD27)+($N27*$X$4*AD27)+($O27*$Y$4*AD27)+($P27*$Z$4*AD27)+($Q27*$AA$4*AD27)+($R27*$AB$4*AD27))</f>
        <v>#REF!</v>
      </c>
      <c r="AJ27" s="558" t="e">
        <f t="shared" si="23"/>
        <v>#REF!</v>
      </c>
      <c r="AK27" s="558" t="e">
        <f t="shared" si="23"/>
        <v>#REF!</v>
      </c>
      <c r="AL27" s="558" t="e">
        <f t="shared" si="23"/>
        <v>#REF!</v>
      </c>
      <c r="AM27" s="505">
        <f t="shared" si="2"/>
        <v>258457.38234585224</v>
      </c>
      <c r="AN27" s="505">
        <f t="shared" si="3"/>
        <v>260292.42976050783</v>
      </c>
      <c r="AO27" s="505">
        <f t="shared" si="4"/>
        <v>265155.12183094327</v>
      </c>
      <c r="AP27" s="505">
        <f t="shared" si="5"/>
        <v>273566.04782245884</v>
      </c>
      <c r="AQ27" s="505">
        <f t="shared" si="6"/>
        <v>285292.00767488609</v>
      </c>
    </row>
    <row r="28" spans="2:44">
      <c r="B28" s="62"/>
      <c r="C28" s="71"/>
      <c r="D28" s="64" t="s">
        <v>86</v>
      </c>
      <c r="E28" s="72" t="s">
        <v>64</v>
      </c>
      <c r="F28" s="181" t="s">
        <v>65</v>
      </c>
      <c r="G28" s="60">
        <v>244.98</v>
      </c>
      <c r="H28" s="60">
        <v>573.36</v>
      </c>
      <c r="I28" s="60">
        <v>588.23</v>
      </c>
      <c r="J28" s="60">
        <v>602.36</v>
      </c>
      <c r="K28" s="60">
        <v>620.86</v>
      </c>
      <c r="L28" s="76"/>
      <c r="M28" s="776"/>
      <c r="N28" s="180"/>
      <c r="O28" s="236">
        <v>4</v>
      </c>
      <c r="P28" s="180"/>
      <c r="Q28" s="180"/>
      <c r="R28" s="776"/>
      <c r="S28" s="61"/>
      <c r="T28" s="346">
        <v>714.33385280855487</v>
      </c>
      <c r="U28" s="815">
        <f>T28*(1+'Labour comparison'!$J$16)</f>
        <v>731.83503220236446</v>
      </c>
      <c r="V28" s="346">
        <f t="shared" si="7"/>
        <v>628.59221999999988</v>
      </c>
      <c r="W28" s="346">
        <f t="shared" si="15"/>
        <v>689.21968625560589</v>
      </c>
      <c r="X28" s="60">
        <f t="shared" si="1"/>
        <v>694.11314602802076</v>
      </c>
      <c r="Y28" s="60">
        <f t="shared" si="1"/>
        <v>707.08032488251524</v>
      </c>
      <c r="Z28" s="60">
        <f t="shared" si="1"/>
        <v>729.50946085989017</v>
      </c>
      <c r="AA28" s="60">
        <f t="shared" si="1"/>
        <v>760.77868713302928</v>
      </c>
      <c r="AB28" s="224"/>
      <c r="AC28" s="501">
        <v>500</v>
      </c>
      <c r="AD28" s="501">
        <v>500</v>
      </c>
      <c r="AE28" s="501">
        <v>500</v>
      </c>
      <c r="AF28" s="501">
        <v>500</v>
      </c>
      <c r="AG28" s="501">
        <v>500</v>
      </c>
      <c r="AH28" s="558" t="e">
        <f>AH7*(($M28*$W$4*AC28)+($N28*$X$4*AC28)+($O28*$Y$4*AC28)+($P28*$Z$4*AC28)+($Q28*$AA$4*AC28)+($R28*$AB$4*AC28))</f>
        <v>#REF!</v>
      </c>
      <c r="AI28" s="558" t="e">
        <f t="shared" ref="AI28:AL28" si="24">AI7*(($M28*$W$4*AD28)+($N28*$X$4*AD28)+($O28*$Y$4*AD28)+($P28*$Z$4*AD28)+($Q28*$AA$4*AD28)+($R28*$AB$4*AD28))</f>
        <v>#REF!</v>
      </c>
      <c r="AJ28" s="558" t="e">
        <f t="shared" si="24"/>
        <v>#REF!</v>
      </c>
      <c r="AK28" s="558" t="e">
        <f t="shared" si="24"/>
        <v>#REF!</v>
      </c>
      <c r="AL28" s="558" t="e">
        <f t="shared" si="24"/>
        <v>#REF!</v>
      </c>
      <c r="AM28" s="505">
        <f t="shared" si="2"/>
        <v>344609.84312780295</v>
      </c>
      <c r="AN28" s="505">
        <f t="shared" si="3"/>
        <v>347056.57301401038</v>
      </c>
      <c r="AO28" s="505">
        <f t="shared" si="4"/>
        <v>353540.16244125762</v>
      </c>
      <c r="AP28" s="505">
        <f t="shared" si="5"/>
        <v>364754.73042994511</v>
      </c>
      <c r="AQ28" s="505">
        <f t="shared" si="6"/>
        <v>380389.34356651467</v>
      </c>
    </row>
    <row r="29" spans="2:44">
      <c r="B29" s="62"/>
      <c r="C29" s="71"/>
      <c r="D29" s="64" t="s">
        <v>87</v>
      </c>
      <c r="E29" s="578" t="s">
        <v>64</v>
      </c>
      <c r="F29" s="811" t="s">
        <v>65</v>
      </c>
      <c r="G29" s="70">
        <v>489.95</v>
      </c>
      <c r="H29" s="70">
        <v>860.04</v>
      </c>
      <c r="I29" s="70">
        <v>882.35</v>
      </c>
      <c r="J29" s="70">
        <v>903.54</v>
      </c>
      <c r="K29" s="70">
        <v>931.29</v>
      </c>
      <c r="L29" s="76"/>
      <c r="M29" s="776"/>
      <c r="N29" s="180"/>
      <c r="O29" s="236">
        <v>6</v>
      </c>
      <c r="P29" s="180"/>
      <c r="Q29" s="180"/>
      <c r="R29" s="776"/>
      <c r="S29" s="61"/>
      <c r="T29" s="346">
        <v>1071.5007792128322</v>
      </c>
      <c r="U29" s="815">
        <f>T29*(1+'Labour comparison'!$J$16)</f>
        <v>1097.7525483035465</v>
      </c>
      <c r="V29" s="346">
        <f t="shared" si="7"/>
        <v>942.88832999999977</v>
      </c>
      <c r="W29" s="346">
        <f t="shared" si="15"/>
        <v>1033.829529383409</v>
      </c>
      <c r="X29" s="60">
        <f t="shared" si="1"/>
        <v>1041.1697190420314</v>
      </c>
      <c r="Y29" s="60">
        <f t="shared" si="1"/>
        <v>1060.6204873237732</v>
      </c>
      <c r="Z29" s="60">
        <f t="shared" si="1"/>
        <v>1094.2641912898355</v>
      </c>
      <c r="AA29" s="60">
        <f t="shared" si="1"/>
        <v>1141.1680306995443</v>
      </c>
      <c r="AB29" s="224"/>
      <c r="AC29" s="575">
        <v>100</v>
      </c>
      <c r="AD29" s="575">
        <v>100</v>
      </c>
      <c r="AE29" s="575">
        <v>100</v>
      </c>
      <c r="AF29" s="575">
        <v>100</v>
      </c>
      <c r="AG29" s="575">
        <v>100</v>
      </c>
      <c r="AH29" s="558" t="e">
        <f>AH7*(($M29*$W$4*AC29)+($N29*$X$4*AC29)+($O29*$Y$4*AC29)+($P29*$Z$4*AC29)+($Q29*$AA$4*AC29)+($R29*$AB$4*AC29))</f>
        <v>#REF!</v>
      </c>
      <c r="AI29" s="558" t="e">
        <f t="shared" ref="AI29:AL29" si="25">AI7*(($M29*$W$4*AD29)+($N29*$X$4*AD29)+($O29*$Y$4*AD29)+($P29*$Z$4*AD29)+($Q29*$AA$4*AD29)+($R29*$AB$4*AD29))</f>
        <v>#REF!</v>
      </c>
      <c r="AJ29" s="558" t="e">
        <f t="shared" si="25"/>
        <v>#REF!</v>
      </c>
      <c r="AK29" s="558" t="e">
        <f t="shared" si="25"/>
        <v>#REF!</v>
      </c>
      <c r="AL29" s="558" t="e">
        <f t="shared" si="25"/>
        <v>#REF!</v>
      </c>
      <c r="AM29" s="505">
        <f t="shared" si="2"/>
        <v>103382.9529383409</v>
      </c>
      <c r="AN29" s="505">
        <f t="shared" si="3"/>
        <v>104116.97190420314</v>
      </c>
      <c r="AO29" s="505">
        <f t="shared" si="4"/>
        <v>106062.04873237733</v>
      </c>
      <c r="AP29" s="505">
        <f t="shared" si="5"/>
        <v>109426.41912898354</v>
      </c>
      <c r="AQ29" s="505">
        <f t="shared" si="6"/>
        <v>114116.80306995443</v>
      </c>
    </row>
    <row r="30" spans="2:44">
      <c r="B30" s="62"/>
      <c r="C30" s="71"/>
      <c r="D30" s="385" t="s">
        <v>88</v>
      </c>
      <c r="E30" s="68" t="s">
        <v>64</v>
      </c>
      <c r="F30" s="810" t="s">
        <v>70</v>
      </c>
      <c r="G30" s="69">
        <v>98.4</v>
      </c>
      <c r="H30" s="69">
        <v>143.34</v>
      </c>
      <c r="I30" s="69">
        <v>147.05000000000001</v>
      </c>
      <c r="J30" s="69">
        <v>150.59</v>
      </c>
      <c r="K30" s="69">
        <v>155.21</v>
      </c>
      <c r="L30" s="76"/>
      <c r="M30" s="89"/>
      <c r="N30" s="111"/>
      <c r="O30" s="170" t="s">
        <v>71</v>
      </c>
      <c r="P30" s="111"/>
      <c r="Q30" s="111"/>
      <c r="R30" s="89"/>
      <c r="S30" s="61"/>
      <c r="T30" s="347">
        <v>178.58346320213872</v>
      </c>
      <c r="U30" s="789">
        <f>T30*(1+'Labour comparison'!$J$16)</f>
        <v>182.95875805059111</v>
      </c>
      <c r="V30" s="347">
        <f>$O$8</f>
        <v>157.14805499999997</v>
      </c>
      <c r="W30" s="347">
        <f t="shared" ref="W30:W41" si="26">$Y$6</f>
        <v>172.30492156390147</v>
      </c>
      <c r="X30" s="69">
        <f t="shared" si="1"/>
        <v>173.52828650700519</v>
      </c>
      <c r="Y30" s="69">
        <f t="shared" si="1"/>
        <v>176.77008122062881</v>
      </c>
      <c r="Z30" s="69">
        <f t="shared" si="1"/>
        <v>182.37736521497254</v>
      </c>
      <c r="AA30" s="69">
        <f t="shared" si="1"/>
        <v>190.19467178325732</v>
      </c>
      <c r="AB30" s="224"/>
      <c r="AC30" s="500">
        <v>250</v>
      </c>
      <c r="AD30" s="500">
        <v>250</v>
      </c>
      <c r="AE30" s="500">
        <v>250</v>
      </c>
      <c r="AF30" s="500">
        <v>250</v>
      </c>
      <c r="AG30" s="500">
        <v>250</v>
      </c>
      <c r="AH30" s="523" t="e">
        <f>AH7*($Y$4*AC30)</f>
        <v>#REF!</v>
      </c>
      <c r="AI30" s="523" t="e">
        <f t="shared" ref="AI30:AL30" si="27">AI7*($Y$4*AD30)</f>
        <v>#REF!</v>
      </c>
      <c r="AJ30" s="523" t="e">
        <f t="shared" si="27"/>
        <v>#REF!</v>
      </c>
      <c r="AK30" s="523" t="e">
        <f t="shared" si="27"/>
        <v>#REF!</v>
      </c>
      <c r="AL30" s="523" t="e">
        <f t="shared" si="27"/>
        <v>#REF!</v>
      </c>
      <c r="AM30" s="504">
        <f t="shared" si="2"/>
        <v>43076.230390975368</v>
      </c>
      <c r="AN30" s="504">
        <f t="shared" si="3"/>
        <v>43382.071626751298</v>
      </c>
      <c r="AO30" s="504">
        <f t="shared" si="4"/>
        <v>44192.520305157203</v>
      </c>
      <c r="AP30" s="504">
        <f t="shared" si="5"/>
        <v>45594.341303743138</v>
      </c>
      <c r="AQ30" s="504">
        <f t="shared" si="6"/>
        <v>47548.667945814334</v>
      </c>
    </row>
    <row r="31" spans="2:44">
      <c r="B31" s="62"/>
      <c r="C31" s="71"/>
      <c r="D31" s="64" t="s">
        <v>75</v>
      </c>
      <c r="E31" s="68" t="s">
        <v>64</v>
      </c>
      <c r="F31" s="810" t="s">
        <v>70</v>
      </c>
      <c r="G31" s="69" t="s">
        <v>76</v>
      </c>
      <c r="H31" s="69" t="s">
        <v>77</v>
      </c>
      <c r="I31" s="69" t="s">
        <v>78</v>
      </c>
      <c r="J31" s="69" t="s">
        <v>79</v>
      </c>
      <c r="K31" s="69" t="s">
        <v>80</v>
      </c>
      <c r="L31" s="76"/>
      <c r="M31" s="89"/>
      <c r="N31" s="111"/>
      <c r="O31" s="170" t="s">
        <v>71</v>
      </c>
      <c r="P31" s="111"/>
      <c r="Q31" s="111"/>
      <c r="R31" s="89"/>
      <c r="S31" s="61"/>
      <c r="T31" s="347">
        <v>178.58346320213872</v>
      </c>
      <c r="U31" s="789">
        <f>T31*(1+'Labour comparison'!$J$16)</f>
        <v>182.95875805059111</v>
      </c>
      <c r="V31" s="347">
        <f t="shared" ref="V31:V41" si="28">$O$8</f>
        <v>157.14805499999997</v>
      </c>
      <c r="W31" s="347">
        <f t="shared" si="26"/>
        <v>172.30492156390147</v>
      </c>
      <c r="X31" s="69">
        <f t="shared" si="1"/>
        <v>173.52828650700519</v>
      </c>
      <c r="Y31" s="69">
        <f t="shared" si="1"/>
        <v>176.77008122062881</v>
      </c>
      <c r="Z31" s="69">
        <f t="shared" si="1"/>
        <v>182.37736521497254</v>
      </c>
      <c r="AA31" s="69">
        <f t="shared" si="1"/>
        <v>190.19467178325732</v>
      </c>
      <c r="AB31" s="224"/>
      <c r="AC31" s="500">
        <v>10</v>
      </c>
      <c r="AD31" s="500">
        <v>10</v>
      </c>
      <c r="AE31" s="500">
        <v>10</v>
      </c>
      <c r="AF31" s="500">
        <v>10</v>
      </c>
      <c r="AG31" s="500">
        <v>10</v>
      </c>
      <c r="AH31" s="523" t="e">
        <f>AH7*($Y$4*AC31)</f>
        <v>#REF!</v>
      </c>
      <c r="AI31" s="523" t="e">
        <f t="shared" ref="AI31:AL31" si="29">AI7*($Y$4*AD31)</f>
        <v>#REF!</v>
      </c>
      <c r="AJ31" s="523" t="e">
        <f t="shared" si="29"/>
        <v>#REF!</v>
      </c>
      <c r="AK31" s="523" t="e">
        <f t="shared" si="29"/>
        <v>#REF!</v>
      </c>
      <c r="AL31" s="523" t="e">
        <f t="shared" si="29"/>
        <v>#REF!</v>
      </c>
      <c r="AM31" s="504">
        <f t="shared" si="2"/>
        <v>1723.0492156390146</v>
      </c>
      <c r="AN31" s="504">
        <f t="shared" si="3"/>
        <v>1735.2828650700519</v>
      </c>
      <c r="AO31" s="504">
        <f t="shared" si="4"/>
        <v>1767.700812206288</v>
      </c>
      <c r="AP31" s="504">
        <f t="shared" si="5"/>
        <v>1823.7736521497254</v>
      </c>
      <c r="AQ31" s="504">
        <f t="shared" si="6"/>
        <v>1901.9467178325731</v>
      </c>
    </row>
    <row r="32" spans="2:44">
      <c r="B32" s="62"/>
      <c r="C32" s="58" t="s">
        <v>89</v>
      </c>
      <c r="D32" s="59" t="s">
        <v>90</v>
      </c>
      <c r="E32" s="68" t="s">
        <v>64</v>
      </c>
      <c r="F32" s="174" t="s">
        <v>70</v>
      </c>
      <c r="G32" s="69">
        <v>82</v>
      </c>
      <c r="H32" s="69">
        <v>143.34</v>
      </c>
      <c r="I32" s="69">
        <v>147.05000000000001</v>
      </c>
      <c r="J32" s="69">
        <v>150.59</v>
      </c>
      <c r="K32" s="69">
        <v>155.21</v>
      </c>
      <c r="L32" s="76"/>
      <c r="M32" s="89"/>
      <c r="N32" s="111"/>
      <c r="O32" s="111" t="s">
        <v>71</v>
      </c>
      <c r="P32" s="111"/>
      <c r="Q32" s="111"/>
      <c r="R32" s="89"/>
      <c r="S32" s="61"/>
      <c r="T32" s="347">
        <v>178.58346320213872</v>
      </c>
      <c r="U32" s="789">
        <f>T32*(1+'Labour comparison'!$J$16)</f>
        <v>182.95875805059111</v>
      </c>
      <c r="V32" s="347">
        <f t="shared" si="28"/>
        <v>157.14805499999997</v>
      </c>
      <c r="W32" s="347">
        <f t="shared" si="26"/>
        <v>172.30492156390147</v>
      </c>
      <c r="X32" s="69">
        <f t="shared" ref="X32:AA51" si="30">W32*X$9</f>
        <v>173.52828650700519</v>
      </c>
      <c r="Y32" s="69">
        <f t="shared" si="30"/>
        <v>176.77008122062881</v>
      </c>
      <c r="Z32" s="69">
        <f t="shared" si="30"/>
        <v>182.37736521497254</v>
      </c>
      <c r="AA32" s="69">
        <f t="shared" si="30"/>
        <v>190.19467178325732</v>
      </c>
      <c r="AB32" s="224"/>
      <c r="AC32" s="502">
        <v>300</v>
      </c>
      <c r="AD32" s="502">
        <v>300</v>
      </c>
      <c r="AE32" s="502">
        <v>300</v>
      </c>
      <c r="AF32" s="502">
        <v>300</v>
      </c>
      <c r="AG32" s="502">
        <v>300</v>
      </c>
      <c r="AH32" s="576" t="e">
        <f>AH7*($Y$4*AC32)</f>
        <v>#REF!</v>
      </c>
      <c r="AI32" s="576" t="e">
        <f t="shared" ref="AI32:AL32" si="31">AI7*($Y$4*AD32)</f>
        <v>#REF!</v>
      </c>
      <c r="AJ32" s="576" t="e">
        <f t="shared" si="31"/>
        <v>#REF!</v>
      </c>
      <c r="AK32" s="576" t="e">
        <f t="shared" si="31"/>
        <v>#REF!</v>
      </c>
      <c r="AL32" s="576" t="e">
        <f t="shared" si="31"/>
        <v>#REF!</v>
      </c>
      <c r="AM32" s="507">
        <f t="shared" si="2"/>
        <v>51691.47646917044</v>
      </c>
      <c r="AN32" s="507">
        <f t="shared" si="3"/>
        <v>52058.485952101561</v>
      </c>
      <c r="AO32" s="507">
        <f t="shared" si="4"/>
        <v>53031.024366188642</v>
      </c>
      <c r="AP32" s="507">
        <f t="shared" si="5"/>
        <v>54713.209564491764</v>
      </c>
      <c r="AQ32" s="507">
        <f t="shared" si="6"/>
        <v>57058.401534977194</v>
      </c>
    </row>
    <row r="33" spans="2:43">
      <c r="B33" s="62"/>
      <c r="C33" s="63"/>
      <c r="D33" s="385" t="s">
        <v>69</v>
      </c>
      <c r="E33" s="230" t="s">
        <v>64</v>
      </c>
      <c r="F33" s="812" t="s">
        <v>70</v>
      </c>
      <c r="G33" s="231">
        <v>82</v>
      </c>
      <c r="H33" s="231">
        <v>143.34</v>
      </c>
      <c r="I33" s="231">
        <v>147.05000000000001</v>
      </c>
      <c r="J33" s="231">
        <v>150.59</v>
      </c>
      <c r="K33" s="231">
        <v>155.21</v>
      </c>
      <c r="L33" s="76"/>
      <c r="M33" s="308"/>
      <c r="N33" s="736"/>
      <c r="O33" s="736" t="s">
        <v>71</v>
      </c>
      <c r="P33" s="736"/>
      <c r="Q33" s="736"/>
      <c r="R33" s="308"/>
      <c r="S33" s="61"/>
      <c r="T33" s="349">
        <v>178.58346320213872</v>
      </c>
      <c r="U33" s="817">
        <f>T33*(1+'Labour comparison'!$J$16)</f>
        <v>182.95875805059111</v>
      </c>
      <c r="V33" s="349">
        <f t="shared" si="28"/>
        <v>157.14805499999997</v>
      </c>
      <c r="W33" s="349">
        <f t="shared" si="26"/>
        <v>172.30492156390147</v>
      </c>
      <c r="X33" s="231">
        <f t="shared" si="30"/>
        <v>173.52828650700519</v>
      </c>
      <c r="Y33" s="231">
        <f t="shared" si="30"/>
        <v>176.77008122062881</v>
      </c>
      <c r="Z33" s="231">
        <f t="shared" si="30"/>
        <v>182.37736521497254</v>
      </c>
      <c r="AA33" s="231">
        <f t="shared" si="30"/>
        <v>190.19467178325732</v>
      </c>
      <c r="AB33" s="224"/>
      <c r="AC33" s="501">
        <v>250</v>
      </c>
      <c r="AD33" s="501">
        <v>250</v>
      </c>
      <c r="AE33" s="501">
        <v>250</v>
      </c>
      <c r="AF33" s="501">
        <v>250</v>
      </c>
      <c r="AG33" s="560">
        <v>250</v>
      </c>
      <c r="AH33" s="558" t="e">
        <f>AH7*($Y$4*AC33)</f>
        <v>#REF!</v>
      </c>
      <c r="AI33" s="558" t="e">
        <f t="shared" ref="AI33:AL33" si="32">AI7*($Y$4*AD33)</f>
        <v>#REF!</v>
      </c>
      <c r="AJ33" s="558" t="e">
        <f t="shared" si="32"/>
        <v>#REF!</v>
      </c>
      <c r="AK33" s="558" t="e">
        <f t="shared" si="32"/>
        <v>#REF!</v>
      </c>
      <c r="AL33" s="558" t="e">
        <f t="shared" si="32"/>
        <v>#REF!</v>
      </c>
      <c r="AM33" s="505">
        <f t="shared" si="2"/>
        <v>43076.230390975368</v>
      </c>
      <c r="AN33" s="505">
        <f t="shared" si="3"/>
        <v>43382.071626751298</v>
      </c>
      <c r="AO33" s="505">
        <f t="shared" si="4"/>
        <v>44192.520305157203</v>
      </c>
      <c r="AP33" s="505">
        <f t="shared" si="5"/>
        <v>45594.341303743138</v>
      </c>
      <c r="AQ33" s="505">
        <f t="shared" si="6"/>
        <v>47548.667945814334</v>
      </c>
    </row>
    <row r="34" spans="2:43">
      <c r="B34" s="62"/>
      <c r="C34" s="63"/>
      <c r="D34" s="64" t="s">
        <v>72</v>
      </c>
      <c r="E34" s="73" t="s">
        <v>64</v>
      </c>
      <c r="F34" s="813" t="s">
        <v>70</v>
      </c>
      <c r="G34" s="738">
        <v>82</v>
      </c>
      <c r="H34" s="738">
        <v>143.34</v>
      </c>
      <c r="I34" s="738">
        <v>147.05000000000001</v>
      </c>
      <c r="J34" s="738">
        <v>150.59</v>
      </c>
      <c r="K34" s="738">
        <v>155.21</v>
      </c>
      <c r="L34" s="76"/>
      <c r="M34" s="777"/>
      <c r="N34" s="311"/>
      <c r="O34" s="311" t="s">
        <v>71</v>
      </c>
      <c r="P34" s="311"/>
      <c r="Q34" s="311"/>
      <c r="R34" s="777"/>
      <c r="S34" s="61"/>
      <c r="T34" s="348">
        <v>178.58346320213872</v>
      </c>
      <c r="U34" s="818">
        <f>T34*(1+'Labour comparison'!$J$16)</f>
        <v>182.95875805059111</v>
      </c>
      <c r="V34" s="348">
        <f t="shared" si="28"/>
        <v>157.14805499999997</v>
      </c>
      <c r="W34" s="348">
        <f t="shared" si="26"/>
        <v>172.30492156390147</v>
      </c>
      <c r="X34" s="74">
        <f t="shared" si="30"/>
        <v>173.52828650700519</v>
      </c>
      <c r="Y34" s="74">
        <f t="shared" si="30"/>
        <v>176.77008122062881</v>
      </c>
      <c r="Z34" s="74">
        <f t="shared" si="30"/>
        <v>182.37736521497254</v>
      </c>
      <c r="AA34" s="74">
        <f t="shared" si="30"/>
        <v>190.19467178325732</v>
      </c>
      <c r="AB34" s="224"/>
      <c r="AC34" s="481">
        <v>250</v>
      </c>
      <c r="AD34" s="481">
        <v>250</v>
      </c>
      <c r="AE34" s="481">
        <v>250</v>
      </c>
      <c r="AF34" s="481">
        <v>250</v>
      </c>
      <c r="AG34" s="561">
        <v>250</v>
      </c>
      <c r="AH34" s="565" t="e">
        <f>AH7*($Y$4*AC34)</f>
        <v>#REF!</v>
      </c>
      <c r="AI34" s="565" t="e">
        <f t="shared" ref="AI34:AL34" si="33">AI7*($Y$4*AD34)</f>
        <v>#REF!</v>
      </c>
      <c r="AJ34" s="565" t="e">
        <f t="shared" si="33"/>
        <v>#REF!</v>
      </c>
      <c r="AK34" s="565" t="e">
        <f t="shared" si="33"/>
        <v>#REF!</v>
      </c>
      <c r="AL34" s="565" t="e">
        <f t="shared" si="33"/>
        <v>#REF!</v>
      </c>
      <c r="AM34" s="517">
        <f t="shared" si="2"/>
        <v>43076.230390975368</v>
      </c>
      <c r="AN34" s="517">
        <f t="shared" si="3"/>
        <v>43382.071626751298</v>
      </c>
      <c r="AO34" s="517">
        <f t="shared" si="4"/>
        <v>44192.520305157203</v>
      </c>
      <c r="AP34" s="517">
        <f t="shared" si="5"/>
        <v>45594.341303743138</v>
      </c>
      <c r="AQ34" s="517">
        <f t="shared" si="6"/>
        <v>47548.667945814334</v>
      </c>
    </row>
    <row r="35" spans="2:43">
      <c r="B35" s="62"/>
      <c r="C35" s="63"/>
      <c r="D35" s="385" t="s">
        <v>74</v>
      </c>
      <c r="E35" s="230" t="s">
        <v>64</v>
      </c>
      <c r="F35" s="386" t="s">
        <v>70</v>
      </c>
      <c r="G35" s="69">
        <v>98.4</v>
      </c>
      <c r="H35" s="69">
        <v>183.92</v>
      </c>
      <c r="I35" s="69">
        <v>188.69</v>
      </c>
      <c r="J35" s="69">
        <v>193.22</v>
      </c>
      <c r="K35" s="69">
        <v>199.15</v>
      </c>
      <c r="L35" s="76"/>
      <c r="M35" s="308"/>
      <c r="N35" s="736"/>
      <c r="O35" s="736" t="s">
        <v>71</v>
      </c>
      <c r="P35" s="736"/>
      <c r="Q35" s="736"/>
      <c r="R35" s="308"/>
      <c r="S35" s="61"/>
      <c r="T35" s="349">
        <v>178.58346320213872</v>
      </c>
      <c r="U35" s="817">
        <f>T35*(1+'Labour comparison'!$J$16)</f>
        <v>182.95875805059111</v>
      </c>
      <c r="V35" s="349">
        <f t="shared" si="28"/>
        <v>157.14805499999997</v>
      </c>
      <c r="W35" s="349">
        <f t="shared" si="26"/>
        <v>172.30492156390147</v>
      </c>
      <c r="X35" s="231">
        <f t="shared" si="30"/>
        <v>173.52828650700519</v>
      </c>
      <c r="Y35" s="231">
        <f t="shared" si="30"/>
        <v>176.77008122062881</v>
      </c>
      <c r="Z35" s="231">
        <f t="shared" si="30"/>
        <v>182.37736521497254</v>
      </c>
      <c r="AA35" s="231">
        <f t="shared" si="30"/>
        <v>190.19467178325732</v>
      </c>
      <c r="AB35" s="224"/>
      <c r="AC35" s="502">
        <v>350</v>
      </c>
      <c r="AD35" s="502">
        <v>350</v>
      </c>
      <c r="AE35" s="502">
        <v>350</v>
      </c>
      <c r="AF35" s="502">
        <v>350</v>
      </c>
      <c r="AG35" s="502">
        <v>350</v>
      </c>
      <c r="AH35" s="576" t="e">
        <f>AH7*($Y$4*AC35)</f>
        <v>#REF!</v>
      </c>
      <c r="AI35" s="576" t="e">
        <f t="shared" ref="AI35:AL35" si="34">AI7*($Y$4*AD35)</f>
        <v>#REF!</v>
      </c>
      <c r="AJ35" s="576" t="e">
        <f t="shared" si="34"/>
        <v>#REF!</v>
      </c>
      <c r="AK35" s="576" t="e">
        <f t="shared" si="34"/>
        <v>#REF!</v>
      </c>
      <c r="AL35" s="576" t="e">
        <f t="shared" si="34"/>
        <v>#REF!</v>
      </c>
      <c r="AM35" s="507">
        <f t="shared" si="2"/>
        <v>60306.722547365513</v>
      </c>
      <c r="AN35" s="507">
        <f t="shared" si="3"/>
        <v>60734.900277451816</v>
      </c>
      <c r="AO35" s="507">
        <f t="shared" si="4"/>
        <v>61869.528427220081</v>
      </c>
      <c r="AP35" s="507">
        <f t="shared" si="5"/>
        <v>63832.077825240391</v>
      </c>
      <c r="AQ35" s="507">
        <f t="shared" si="6"/>
        <v>66568.135124140055</v>
      </c>
    </row>
    <row r="36" spans="2:43">
      <c r="B36" s="62"/>
      <c r="C36" s="63"/>
      <c r="D36" s="385" t="s">
        <v>75</v>
      </c>
      <c r="E36" s="230" t="s">
        <v>64</v>
      </c>
      <c r="F36" s="386" t="s">
        <v>70</v>
      </c>
      <c r="G36" s="69" t="s">
        <v>76</v>
      </c>
      <c r="H36" s="69" t="s">
        <v>77</v>
      </c>
      <c r="I36" s="69" t="s">
        <v>78</v>
      </c>
      <c r="J36" s="69" t="s">
        <v>79</v>
      </c>
      <c r="K36" s="69" t="s">
        <v>80</v>
      </c>
      <c r="L36" s="76"/>
      <c r="M36" s="776"/>
      <c r="N36" s="180"/>
      <c r="O36" s="180" t="s">
        <v>71</v>
      </c>
      <c r="P36" s="180"/>
      <c r="Q36" s="180"/>
      <c r="R36" s="776"/>
      <c r="S36" s="61"/>
      <c r="T36" s="346">
        <v>178.58346320213872</v>
      </c>
      <c r="U36" s="815">
        <f>T36*(1+'Labour comparison'!$J$16)</f>
        <v>182.95875805059111</v>
      </c>
      <c r="V36" s="346">
        <f t="shared" si="28"/>
        <v>157.14805499999997</v>
      </c>
      <c r="W36" s="346">
        <f t="shared" si="26"/>
        <v>172.30492156390147</v>
      </c>
      <c r="X36" s="60">
        <f t="shared" si="30"/>
        <v>173.52828650700519</v>
      </c>
      <c r="Y36" s="60">
        <f t="shared" si="30"/>
        <v>176.77008122062881</v>
      </c>
      <c r="Z36" s="60">
        <f t="shared" si="30"/>
        <v>182.37736521497254</v>
      </c>
      <c r="AA36" s="60">
        <f t="shared" si="30"/>
        <v>190.19467178325732</v>
      </c>
      <c r="AB36" s="224"/>
      <c r="AC36" s="501">
        <v>250</v>
      </c>
      <c r="AD36" s="587">
        <v>250</v>
      </c>
      <c r="AE36" s="587">
        <v>250</v>
      </c>
      <c r="AF36" s="587">
        <v>250</v>
      </c>
      <c r="AG36" s="587">
        <v>250</v>
      </c>
      <c r="AH36" s="576" t="e">
        <f>AH7*($Y$4*AC36)</f>
        <v>#REF!</v>
      </c>
      <c r="AI36" s="576" t="e">
        <f t="shared" ref="AI36:AL36" si="35">AI7*($Y$4*AD36)</f>
        <v>#REF!</v>
      </c>
      <c r="AJ36" s="576" t="e">
        <f t="shared" si="35"/>
        <v>#REF!</v>
      </c>
      <c r="AK36" s="576" t="e">
        <f t="shared" si="35"/>
        <v>#REF!</v>
      </c>
      <c r="AL36" s="576" t="e">
        <f t="shared" si="35"/>
        <v>#REF!</v>
      </c>
      <c r="AM36" s="507">
        <f t="shared" si="2"/>
        <v>43076.230390975368</v>
      </c>
      <c r="AN36" s="507">
        <f t="shared" si="3"/>
        <v>43382.071626751298</v>
      </c>
      <c r="AO36" s="507">
        <f t="shared" si="4"/>
        <v>44192.520305157203</v>
      </c>
      <c r="AP36" s="507">
        <f t="shared" si="5"/>
        <v>45594.341303743138</v>
      </c>
      <c r="AQ36" s="507">
        <f t="shared" si="6"/>
        <v>47548.667945814334</v>
      </c>
    </row>
    <row r="37" spans="2:43">
      <c r="B37" s="62"/>
      <c r="C37" s="58" t="s">
        <v>91</v>
      </c>
      <c r="D37" s="132" t="s">
        <v>90</v>
      </c>
      <c r="E37" s="68" t="s">
        <v>64</v>
      </c>
      <c r="F37" s="174" t="s">
        <v>70</v>
      </c>
      <c r="G37" s="69">
        <v>0</v>
      </c>
      <c r="H37" s="69">
        <v>0</v>
      </c>
      <c r="I37" s="69">
        <v>0</v>
      </c>
      <c r="J37" s="69">
        <v>0</v>
      </c>
      <c r="K37" s="69">
        <v>0</v>
      </c>
      <c r="L37" s="76"/>
      <c r="M37" s="89"/>
      <c r="N37" s="111"/>
      <c r="O37" s="111" t="s">
        <v>71</v>
      </c>
      <c r="P37" s="111"/>
      <c r="Q37" s="111"/>
      <c r="R37" s="89"/>
      <c r="S37" s="61"/>
      <c r="T37" s="347">
        <v>178.58346320213872</v>
      </c>
      <c r="U37" s="789">
        <f>T37*(1+'Labour comparison'!$J$16)</f>
        <v>182.95875805059111</v>
      </c>
      <c r="V37" s="347">
        <f t="shared" si="28"/>
        <v>157.14805499999997</v>
      </c>
      <c r="W37" s="347">
        <f t="shared" si="26"/>
        <v>172.30492156390147</v>
      </c>
      <c r="X37" s="69">
        <f t="shared" si="30"/>
        <v>173.52828650700519</v>
      </c>
      <c r="Y37" s="69">
        <f t="shared" si="30"/>
        <v>176.77008122062881</v>
      </c>
      <c r="Z37" s="69">
        <f t="shared" si="30"/>
        <v>182.37736521497254</v>
      </c>
      <c r="AA37" s="69">
        <f t="shared" si="30"/>
        <v>190.19467178325732</v>
      </c>
      <c r="AB37" s="224"/>
      <c r="AC37" s="500">
        <v>100</v>
      </c>
      <c r="AD37" s="500">
        <v>100</v>
      </c>
      <c r="AE37" s="500">
        <v>100</v>
      </c>
      <c r="AF37" s="500">
        <v>100</v>
      </c>
      <c r="AG37" s="500">
        <v>100</v>
      </c>
      <c r="AH37" s="576" t="e">
        <f>AH7*($Y$4*AC37)</f>
        <v>#REF!</v>
      </c>
      <c r="AI37" s="576" t="e">
        <f t="shared" ref="AI37:AL37" si="36">AI7*($Y$4*AD37)</f>
        <v>#REF!</v>
      </c>
      <c r="AJ37" s="576" t="e">
        <f t="shared" si="36"/>
        <v>#REF!</v>
      </c>
      <c r="AK37" s="576" t="e">
        <f t="shared" si="36"/>
        <v>#REF!</v>
      </c>
      <c r="AL37" s="576" t="e">
        <f t="shared" si="36"/>
        <v>#REF!</v>
      </c>
      <c r="AM37" s="504">
        <f t="shared" si="2"/>
        <v>17230.492156390148</v>
      </c>
      <c r="AN37" s="504">
        <f t="shared" si="3"/>
        <v>17352.828650700518</v>
      </c>
      <c r="AO37" s="504">
        <f t="shared" si="4"/>
        <v>17677.008122062882</v>
      </c>
      <c r="AP37" s="504">
        <f t="shared" si="5"/>
        <v>18237.736521497252</v>
      </c>
      <c r="AQ37" s="504">
        <f t="shared" si="6"/>
        <v>19019.467178325733</v>
      </c>
    </row>
    <row r="38" spans="2:43">
      <c r="B38" s="62"/>
      <c r="C38" s="63"/>
      <c r="D38" s="783" t="s">
        <v>69</v>
      </c>
      <c r="E38" s="386" t="s">
        <v>64</v>
      </c>
      <c r="F38" s="386" t="s">
        <v>70</v>
      </c>
      <c r="G38" s="231">
        <v>0</v>
      </c>
      <c r="H38" s="231">
        <v>0</v>
      </c>
      <c r="I38" s="231">
        <v>0</v>
      </c>
      <c r="J38" s="231">
        <v>0</v>
      </c>
      <c r="K38" s="231">
        <v>0</v>
      </c>
      <c r="L38" s="76"/>
      <c r="M38" s="308"/>
      <c r="N38" s="736"/>
      <c r="O38" s="736" t="s">
        <v>71</v>
      </c>
      <c r="P38" s="736"/>
      <c r="Q38" s="736"/>
      <c r="R38" s="308"/>
      <c r="S38" s="61"/>
      <c r="T38" s="349">
        <v>178.58346320213872</v>
      </c>
      <c r="U38" s="817">
        <f>T38*(1+'Labour comparison'!$J$16)</f>
        <v>182.95875805059111</v>
      </c>
      <c r="V38" s="349">
        <f t="shared" si="28"/>
        <v>157.14805499999997</v>
      </c>
      <c r="W38" s="349">
        <f t="shared" si="26"/>
        <v>172.30492156390147</v>
      </c>
      <c r="X38" s="231">
        <f t="shared" si="30"/>
        <v>173.52828650700519</v>
      </c>
      <c r="Y38" s="231">
        <f t="shared" si="30"/>
        <v>176.77008122062881</v>
      </c>
      <c r="Z38" s="231">
        <f t="shared" si="30"/>
        <v>182.37736521497254</v>
      </c>
      <c r="AA38" s="231">
        <f t="shared" si="30"/>
        <v>190.19467178325732</v>
      </c>
      <c r="AB38" s="224"/>
      <c r="AC38" s="500">
        <v>100</v>
      </c>
      <c r="AD38" s="500">
        <v>100</v>
      </c>
      <c r="AE38" s="500">
        <v>100</v>
      </c>
      <c r="AF38" s="500">
        <v>100</v>
      </c>
      <c r="AG38" s="500">
        <v>100</v>
      </c>
      <c r="AH38" s="523" t="e">
        <f>AH7*($Y$4*AC38)</f>
        <v>#REF!</v>
      </c>
      <c r="AI38" s="523" t="e">
        <f t="shared" ref="AI38:AL38" si="37">AI7*($Y$4*AD38)</f>
        <v>#REF!</v>
      </c>
      <c r="AJ38" s="523" t="e">
        <f t="shared" si="37"/>
        <v>#REF!</v>
      </c>
      <c r="AK38" s="523" t="e">
        <f t="shared" si="37"/>
        <v>#REF!</v>
      </c>
      <c r="AL38" s="523" t="e">
        <f t="shared" si="37"/>
        <v>#REF!</v>
      </c>
      <c r="AM38" s="504">
        <f t="shared" si="2"/>
        <v>17230.492156390148</v>
      </c>
      <c r="AN38" s="504">
        <f t="shared" si="3"/>
        <v>17352.828650700518</v>
      </c>
      <c r="AO38" s="504">
        <f t="shared" si="4"/>
        <v>17677.008122062882</v>
      </c>
      <c r="AP38" s="504">
        <f t="shared" si="5"/>
        <v>18237.736521497252</v>
      </c>
      <c r="AQ38" s="504">
        <f t="shared" si="6"/>
        <v>19019.467178325733</v>
      </c>
    </row>
    <row r="39" spans="2:43">
      <c r="B39" s="62"/>
      <c r="C39" s="63"/>
      <c r="D39" s="552" t="s">
        <v>72</v>
      </c>
      <c r="E39" s="784" t="s">
        <v>64</v>
      </c>
      <c r="F39" s="784" t="s">
        <v>70</v>
      </c>
      <c r="G39" s="74">
        <v>0</v>
      </c>
      <c r="H39" s="74">
        <v>0</v>
      </c>
      <c r="I39" s="74">
        <v>0</v>
      </c>
      <c r="J39" s="74">
        <v>0</v>
      </c>
      <c r="K39" s="74">
        <v>0</v>
      </c>
      <c r="L39" s="76"/>
      <c r="M39" s="776"/>
      <c r="N39" s="180"/>
      <c r="O39" s="180" t="s">
        <v>71</v>
      </c>
      <c r="P39" s="180"/>
      <c r="Q39" s="180"/>
      <c r="R39" s="776"/>
      <c r="S39" s="61"/>
      <c r="T39" s="348">
        <v>178.58346320213872</v>
      </c>
      <c r="U39" s="818">
        <f>T39*(1+'Labour comparison'!$J$16)</f>
        <v>182.95875805059111</v>
      </c>
      <c r="V39" s="348">
        <f t="shared" si="28"/>
        <v>157.14805499999997</v>
      </c>
      <c r="W39" s="348">
        <f t="shared" si="26"/>
        <v>172.30492156390147</v>
      </c>
      <c r="X39" s="74">
        <f t="shared" si="30"/>
        <v>173.52828650700519</v>
      </c>
      <c r="Y39" s="74">
        <f t="shared" si="30"/>
        <v>176.77008122062881</v>
      </c>
      <c r="Z39" s="74">
        <f t="shared" si="30"/>
        <v>182.37736521497254</v>
      </c>
      <c r="AA39" s="74">
        <f t="shared" si="30"/>
        <v>190.19467178325732</v>
      </c>
      <c r="AB39" s="224"/>
      <c r="AC39" s="481">
        <v>100</v>
      </c>
      <c r="AD39" s="481">
        <v>100</v>
      </c>
      <c r="AE39" s="481">
        <v>100</v>
      </c>
      <c r="AF39" s="481">
        <v>100</v>
      </c>
      <c r="AG39" s="481">
        <v>100</v>
      </c>
      <c r="AH39" s="565" t="e">
        <f>AH7*($Y$4*AC39)</f>
        <v>#REF!</v>
      </c>
      <c r="AI39" s="565" t="e">
        <f t="shared" ref="AI39:AL39" si="38">AI7*($Y$4*AD39)</f>
        <v>#REF!</v>
      </c>
      <c r="AJ39" s="565" t="e">
        <f t="shared" si="38"/>
        <v>#REF!</v>
      </c>
      <c r="AK39" s="565" t="e">
        <f t="shared" si="38"/>
        <v>#REF!</v>
      </c>
      <c r="AL39" s="565" t="e">
        <f t="shared" si="38"/>
        <v>#REF!</v>
      </c>
      <c r="AM39" s="517">
        <f t="shared" si="2"/>
        <v>17230.492156390148</v>
      </c>
      <c r="AN39" s="517">
        <f t="shared" si="3"/>
        <v>17352.828650700518</v>
      </c>
      <c r="AO39" s="517">
        <f t="shared" si="4"/>
        <v>17677.008122062882</v>
      </c>
      <c r="AP39" s="517">
        <f t="shared" si="5"/>
        <v>18237.736521497252</v>
      </c>
      <c r="AQ39" s="517">
        <f t="shared" si="6"/>
        <v>19019.467178325733</v>
      </c>
    </row>
    <row r="40" spans="2:43">
      <c r="B40" s="62"/>
      <c r="C40" s="63"/>
      <c r="D40" s="385" t="s">
        <v>74</v>
      </c>
      <c r="E40" s="230" t="s">
        <v>64</v>
      </c>
      <c r="F40" s="812" t="s">
        <v>70</v>
      </c>
      <c r="G40" s="231">
        <v>0</v>
      </c>
      <c r="H40" s="231">
        <v>0</v>
      </c>
      <c r="I40" s="231">
        <v>0</v>
      </c>
      <c r="J40" s="231">
        <v>0</v>
      </c>
      <c r="K40" s="231">
        <v>0</v>
      </c>
      <c r="L40" s="76"/>
      <c r="M40" s="308"/>
      <c r="N40" s="736"/>
      <c r="O40" s="736" t="s">
        <v>71</v>
      </c>
      <c r="P40" s="736"/>
      <c r="Q40" s="736"/>
      <c r="R40" s="308"/>
      <c r="S40" s="61"/>
      <c r="T40" s="349">
        <v>178.58346320213872</v>
      </c>
      <c r="U40" s="817">
        <f>T40*(1+'Labour comparison'!$J$16)</f>
        <v>182.95875805059111</v>
      </c>
      <c r="V40" s="349">
        <f t="shared" si="28"/>
        <v>157.14805499999997</v>
      </c>
      <c r="W40" s="349">
        <f t="shared" si="26"/>
        <v>172.30492156390147</v>
      </c>
      <c r="X40" s="231">
        <f t="shared" si="30"/>
        <v>173.52828650700519</v>
      </c>
      <c r="Y40" s="231">
        <f t="shared" si="30"/>
        <v>176.77008122062881</v>
      </c>
      <c r="Z40" s="231">
        <f t="shared" si="30"/>
        <v>182.37736521497254</v>
      </c>
      <c r="AA40" s="231">
        <f t="shared" si="30"/>
        <v>190.19467178325732</v>
      </c>
      <c r="AB40" s="224"/>
      <c r="AC40" s="500">
        <v>100</v>
      </c>
      <c r="AD40" s="500">
        <v>100</v>
      </c>
      <c r="AE40" s="500">
        <v>100</v>
      </c>
      <c r="AF40" s="500">
        <v>100</v>
      </c>
      <c r="AG40" s="500">
        <v>100</v>
      </c>
      <c r="AH40" s="558" t="e">
        <f>AH7*($Y$4*AC40)</f>
        <v>#REF!</v>
      </c>
      <c r="AI40" s="558" t="e">
        <f t="shared" ref="AI40:AL40" si="39">AI7*($Y$4*AD40)</f>
        <v>#REF!</v>
      </c>
      <c r="AJ40" s="558" t="e">
        <f t="shared" si="39"/>
        <v>#REF!</v>
      </c>
      <c r="AK40" s="558" t="e">
        <f t="shared" si="39"/>
        <v>#REF!</v>
      </c>
      <c r="AL40" s="558" t="e">
        <f t="shared" si="39"/>
        <v>#REF!</v>
      </c>
      <c r="AM40" s="504">
        <f t="shared" si="2"/>
        <v>17230.492156390148</v>
      </c>
      <c r="AN40" s="504">
        <f t="shared" si="3"/>
        <v>17352.828650700518</v>
      </c>
      <c r="AO40" s="504">
        <f t="shared" si="4"/>
        <v>17677.008122062882</v>
      </c>
      <c r="AP40" s="504">
        <f t="shared" si="5"/>
        <v>18237.736521497252</v>
      </c>
      <c r="AQ40" s="504">
        <f t="shared" si="6"/>
        <v>19019.467178325733</v>
      </c>
    </row>
    <row r="41" spans="2:43">
      <c r="B41" s="62"/>
      <c r="C41" s="63"/>
      <c r="D41" s="536" t="s">
        <v>75</v>
      </c>
      <c r="E41" s="578" t="s">
        <v>64</v>
      </c>
      <c r="F41" s="811" t="s">
        <v>70</v>
      </c>
      <c r="G41" s="70">
        <v>0</v>
      </c>
      <c r="H41" s="70">
        <v>0</v>
      </c>
      <c r="I41" s="70">
        <v>0</v>
      </c>
      <c r="J41" s="70">
        <v>0</v>
      </c>
      <c r="K41" s="70">
        <v>0</v>
      </c>
      <c r="L41" s="76"/>
      <c r="M41" s="776"/>
      <c r="N41" s="180"/>
      <c r="O41" s="180" t="s">
        <v>71</v>
      </c>
      <c r="P41" s="180"/>
      <c r="Q41" s="180"/>
      <c r="R41" s="776"/>
      <c r="S41" s="61"/>
      <c r="T41" s="346">
        <v>178.58346320213872</v>
      </c>
      <c r="U41" s="815">
        <f>T41*(1+'Labour comparison'!$J$16)</f>
        <v>182.95875805059111</v>
      </c>
      <c r="V41" s="346">
        <f t="shared" si="28"/>
        <v>157.14805499999997</v>
      </c>
      <c r="W41" s="346">
        <f t="shared" si="26"/>
        <v>172.30492156390147</v>
      </c>
      <c r="X41" s="60">
        <f t="shared" si="30"/>
        <v>173.52828650700519</v>
      </c>
      <c r="Y41" s="60">
        <f t="shared" si="30"/>
        <v>176.77008122062881</v>
      </c>
      <c r="Z41" s="60">
        <f t="shared" si="30"/>
        <v>182.37736521497254</v>
      </c>
      <c r="AA41" s="60">
        <f t="shared" si="30"/>
        <v>190.19467178325732</v>
      </c>
      <c r="AB41" s="224"/>
      <c r="AC41" s="501">
        <v>100</v>
      </c>
      <c r="AD41" s="501">
        <v>100</v>
      </c>
      <c r="AE41" s="501">
        <v>100</v>
      </c>
      <c r="AF41" s="501">
        <v>100</v>
      </c>
      <c r="AG41" s="501">
        <v>100</v>
      </c>
      <c r="AH41" s="558" t="e">
        <f>AH7*($Y$4*AC41)</f>
        <v>#REF!</v>
      </c>
      <c r="AI41" s="558" t="e">
        <f t="shared" ref="AI41:AL41" si="40">AI7*($Y$4*AD41)</f>
        <v>#REF!</v>
      </c>
      <c r="AJ41" s="558" t="e">
        <f t="shared" si="40"/>
        <v>#REF!</v>
      </c>
      <c r="AK41" s="558" t="e">
        <f t="shared" si="40"/>
        <v>#REF!</v>
      </c>
      <c r="AL41" s="558" t="e">
        <f t="shared" si="40"/>
        <v>#REF!</v>
      </c>
      <c r="AM41" s="505">
        <f t="shared" si="2"/>
        <v>17230.492156390148</v>
      </c>
      <c r="AN41" s="505">
        <f t="shared" si="3"/>
        <v>17352.828650700518</v>
      </c>
      <c r="AO41" s="505">
        <f t="shared" si="4"/>
        <v>17677.008122062882</v>
      </c>
      <c r="AP41" s="505">
        <f t="shared" si="5"/>
        <v>18237.736521497252</v>
      </c>
      <c r="AQ41" s="505">
        <f t="shared" si="6"/>
        <v>19019.467178325733</v>
      </c>
    </row>
    <row r="42" spans="2:43">
      <c r="B42" s="62"/>
      <c r="C42" s="58" t="s">
        <v>92</v>
      </c>
      <c r="D42" s="64" t="s">
        <v>63</v>
      </c>
      <c r="E42" s="72" t="s">
        <v>64</v>
      </c>
      <c r="F42" s="175" t="s">
        <v>65</v>
      </c>
      <c r="G42" s="60">
        <v>197.83</v>
      </c>
      <c r="H42" s="60">
        <v>369.06</v>
      </c>
      <c r="I42" s="60">
        <v>378.64</v>
      </c>
      <c r="J42" s="60">
        <v>387.73</v>
      </c>
      <c r="K42" s="60">
        <v>399.64</v>
      </c>
      <c r="L42" s="76"/>
      <c r="M42" s="89">
        <v>4</v>
      </c>
      <c r="N42" s="89"/>
      <c r="O42" s="89"/>
      <c r="P42" s="89"/>
      <c r="Q42" s="89"/>
      <c r="R42" s="89"/>
      <c r="S42" s="61"/>
      <c r="T42" s="347">
        <v>510.12718200255745</v>
      </c>
      <c r="U42" s="789">
        <f>T42*(1+'Labour comparison'!$J$16)</f>
        <v>522.62529796162005</v>
      </c>
      <c r="V42" s="347">
        <f t="shared" si="7"/>
        <v>419.06148000000002</v>
      </c>
      <c r="W42" s="347">
        <f t="shared" ref="W42:W48" si="41">(M42*$W$6)+(N42*$X$6)+(O42*$Y$6)+(P42*$Z$6)+(Q42*$AA$6)+(R42*$AB$6)</f>
        <v>459.40637978245525</v>
      </c>
      <c r="X42" s="69">
        <f t="shared" si="30"/>
        <v>462.6681650789107</v>
      </c>
      <c r="Y42" s="69">
        <f t="shared" si="30"/>
        <v>471.31156980505722</v>
      </c>
      <c r="Z42" s="69">
        <f t="shared" si="30"/>
        <v>486.26193812229769</v>
      </c>
      <c r="AA42" s="69">
        <f t="shared" si="30"/>
        <v>507.10475838296816</v>
      </c>
      <c r="AB42" s="224"/>
      <c r="AC42" s="500">
        <v>130</v>
      </c>
      <c r="AD42" s="588">
        <v>130</v>
      </c>
      <c r="AE42" s="500">
        <v>130</v>
      </c>
      <c r="AF42" s="500">
        <v>130</v>
      </c>
      <c r="AG42" s="500">
        <v>130</v>
      </c>
      <c r="AH42" s="523" t="e">
        <f>AH7*(($M42*$W$4*AC42)+($N42*$X$4*AC42)+($O42*$Y$4*AC42)+($P42*$Z$4*AC42)+($Q42*$AA$4*AC42)+($R42*$AB$4*AC42))</f>
        <v>#REF!</v>
      </c>
      <c r="AI42" s="523" t="e">
        <f t="shared" ref="AI42:AL42" si="42">AI7*(($M42*$W$4*AD42)+($N42*$X$4*AD42)+($O42*$Y$4*AD42)+($P42*$Z$4*AD42)+($Q42*$AA$4*AD42)+($R42*$AB$4*AD42))</f>
        <v>#REF!</v>
      </c>
      <c r="AJ42" s="523" t="e">
        <f t="shared" si="42"/>
        <v>#REF!</v>
      </c>
      <c r="AK42" s="523" t="e">
        <f t="shared" si="42"/>
        <v>#REF!</v>
      </c>
      <c r="AL42" s="523" t="e">
        <f t="shared" si="42"/>
        <v>#REF!</v>
      </c>
      <c r="AM42" s="504">
        <f t="shared" si="2"/>
        <v>59722.829371719185</v>
      </c>
      <c r="AN42" s="504">
        <f t="shared" si="3"/>
        <v>60146.861460258391</v>
      </c>
      <c r="AO42" s="504">
        <f t="shared" si="4"/>
        <v>61270.504074657438</v>
      </c>
      <c r="AP42" s="582">
        <f t="shared" si="5"/>
        <v>63214.0519558987</v>
      </c>
      <c r="AQ42" s="504">
        <f t="shared" si="6"/>
        <v>65923.618589785867</v>
      </c>
    </row>
    <row r="43" spans="2:43">
      <c r="B43" s="62"/>
      <c r="C43" s="63"/>
      <c r="D43" s="64" t="s">
        <v>66</v>
      </c>
      <c r="E43" s="72" t="s">
        <v>64</v>
      </c>
      <c r="F43" s="175" t="s">
        <v>65</v>
      </c>
      <c r="G43" s="60">
        <v>264.45</v>
      </c>
      <c r="H43" s="60">
        <v>461.33</v>
      </c>
      <c r="I43" s="60">
        <v>473.3</v>
      </c>
      <c r="J43" s="60">
        <v>484.66</v>
      </c>
      <c r="K43" s="60">
        <v>499.55</v>
      </c>
      <c r="L43" s="76"/>
      <c r="M43" s="776">
        <v>5</v>
      </c>
      <c r="N43" s="776"/>
      <c r="O43" s="776"/>
      <c r="P43" s="776"/>
      <c r="Q43" s="776"/>
      <c r="R43" s="776"/>
      <c r="S43" s="61"/>
      <c r="T43" s="346">
        <v>637.65897750319664</v>
      </c>
      <c r="U43" s="815">
        <f>T43*(1+'Labour comparison'!$J$16)</f>
        <v>653.28162245202498</v>
      </c>
      <c r="V43" s="346">
        <f t="shared" si="7"/>
        <v>523.82685000000004</v>
      </c>
      <c r="W43" s="346">
        <f t="shared" si="41"/>
        <v>574.25797472806903</v>
      </c>
      <c r="X43" s="60">
        <f t="shared" si="30"/>
        <v>578.33520634863839</v>
      </c>
      <c r="Y43" s="60">
        <f t="shared" si="30"/>
        <v>589.13946225632151</v>
      </c>
      <c r="Z43" s="60">
        <f t="shared" si="30"/>
        <v>607.82742265287209</v>
      </c>
      <c r="AA43" s="60">
        <f t="shared" si="30"/>
        <v>633.8809479787102</v>
      </c>
      <c r="AB43" s="224"/>
      <c r="AC43" s="501">
        <v>35</v>
      </c>
      <c r="AD43" s="589">
        <v>35</v>
      </c>
      <c r="AE43" s="501">
        <v>35</v>
      </c>
      <c r="AF43" s="501">
        <v>35</v>
      </c>
      <c r="AG43" s="501">
        <v>35</v>
      </c>
      <c r="AH43" s="558" t="e">
        <f>AH7*(($M43*$W$4*AC43)+($N43*$X$4*AC43)+($O43*$Y$4*AC43)+($P43*$Z$4*AC43)+($Q43*$AA$4*AC43)+($R43*$AB$4*AC43))</f>
        <v>#REF!</v>
      </c>
      <c r="AI43" s="558" t="e">
        <f t="shared" ref="AI43:AL43" si="43">AI7*(($M43*$W$4*AD43)+($N43*$X$4*AD43)+($O43*$Y$4*AD43)+($P43*$Z$4*AD43)+($Q43*$AA$4*AD43)+($R43*$AB$4*AD43))</f>
        <v>#REF!</v>
      </c>
      <c r="AJ43" s="558" t="e">
        <f t="shared" si="43"/>
        <v>#REF!</v>
      </c>
      <c r="AK43" s="558" t="e">
        <f t="shared" si="43"/>
        <v>#REF!</v>
      </c>
      <c r="AL43" s="558" t="e">
        <f t="shared" si="43"/>
        <v>#REF!</v>
      </c>
      <c r="AM43" s="505">
        <f t="shared" si="2"/>
        <v>20099.029115482415</v>
      </c>
      <c r="AN43" s="505">
        <f t="shared" si="3"/>
        <v>20241.732222202343</v>
      </c>
      <c r="AO43" s="505">
        <f t="shared" si="4"/>
        <v>20619.881178971253</v>
      </c>
      <c r="AP43" s="580">
        <f t="shared" si="5"/>
        <v>21273.959792850525</v>
      </c>
      <c r="AQ43" s="505">
        <f t="shared" si="6"/>
        <v>22185.833179254856</v>
      </c>
    </row>
    <row r="44" spans="2:43">
      <c r="B44" s="62"/>
      <c r="C44" s="63"/>
      <c r="D44" s="64" t="s">
        <v>67</v>
      </c>
      <c r="E44" s="72" t="s">
        <v>64</v>
      </c>
      <c r="F44" s="175" t="s">
        <v>65</v>
      </c>
      <c r="G44" s="60">
        <v>330.05</v>
      </c>
      <c r="H44" s="60">
        <v>645.86</v>
      </c>
      <c r="I44" s="60">
        <v>662.61</v>
      </c>
      <c r="J44" s="60">
        <v>678.52</v>
      </c>
      <c r="K44" s="60">
        <v>699.36</v>
      </c>
      <c r="L44" s="76"/>
      <c r="M44" s="776">
        <v>7</v>
      </c>
      <c r="N44" s="776"/>
      <c r="O44" s="776"/>
      <c r="P44" s="776"/>
      <c r="Q44" s="776"/>
      <c r="R44" s="776"/>
      <c r="S44" s="61"/>
      <c r="T44" s="346">
        <v>892.72256850447536</v>
      </c>
      <c r="U44" s="815">
        <f>T44*(1+'Labour comparison'!$J$16)</f>
        <v>914.59427143283494</v>
      </c>
      <c r="V44" s="346">
        <f t="shared" si="7"/>
        <v>733.35759000000007</v>
      </c>
      <c r="W44" s="346">
        <f t="shared" si="41"/>
        <v>803.96116461929671</v>
      </c>
      <c r="X44" s="60">
        <f t="shared" si="30"/>
        <v>809.66928888809377</v>
      </c>
      <c r="Y44" s="60">
        <f t="shared" si="30"/>
        <v>824.7952471588502</v>
      </c>
      <c r="Z44" s="60">
        <f t="shared" si="30"/>
        <v>850.95839171402099</v>
      </c>
      <c r="AA44" s="60">
        <f t="shared" si="30"/>
        <v>887.43332717019427</v>
      </c>
      <c r="AB44" s="224"/>
      <c r="AC44" s="501">
        <v>75</v>
      </c>
      <c r="AD44" s="589">
        <v>75</v>
      </c>
      <c r="AE44" s="501">
        <v>75</v>
      </c>
      <c r="AF44" s="501">
        <v>75</v>
      </c>
      <c r="AG44" s="501">
        <v>75</v>
      </c>
      <c r="AH44" s="558" t="e">
        <f>AH7*(($M44*$W$4*AC44)+($N44*$X$4*AC44)+($O44*$Y$4*AC44)+($P44*$Z$4*AC44)+($Q44*$AA$4*AC44)+($R44*$AB$4*AC44))</f>
        <v>#REF!</v>
      </c>
      <c r="AI44" s="558" t="e">
        <f t="shared" ref="AI44:AL44" si="44">AI7*(($M44*$W$4*AD44)+($N44*$X$4*AD44)+($O44*$Y$4*AD44)+($P44*$Z$4*AD44)+($Q44*$AA$4*AD44)+($R44*$AB$4*AD44))</f>
        <v>#REF!</v>
      </c>
      <c r="AJ44" s="558" t="e">
        <f t="shared" si="44"/>
        <v>#REF!</v>
      </c>
      <c r="AK44" s="558" t="e">
        <f t="shared" si="44"/>
        <v>#REF!</v>
      </c>
      <c r="AL44" s="558" t="e">
        <f t="shared" si="44"/>
        <v>#REF!</v>
      </c>
      <c r="AM44" s="505">
        <f t="shared" si="2"/>
        <v>60297.087346447253</v>
      </c>
      <c r="AN44" s="505">
        <f t="shared" si="3"/>
        <v>60725.196666607037</v>
      </c>
      <c r="AO44" s="505">
        <f t="shared" si="4"/>
        <v>61859.643536913762</v>
      </c>
      <c r="AP44" s="580">
        <f t="shared" si="5"/>
        <v>63821.879378551574</v>
      </c>
      <c r="AQ44" s="505">
        <f t="shared" si="6"/>
        <v>66557.499537764568</v>
      </c>
    </row>
    <row r="45" spans="2:43">
      <c r="B45" s="62"/>
      <c r="C45" s="63"/>
      <c r="D45" s="64" t="s">
        <v>68</v>
      </c>
      <c r="E45" s="72" t="s">
        <v>64</v>
      </c>
      <c r="F45" s="175" t="s">
        <v>65</v>
      </c>
      <c r="G45" s="60">
        <v>396.68</v>
      </c>
      <c r="H45" s="60">
        <v>738.12</v>
      </c>
      <c r="I45" s="60">
        <v>757.27</v>
      </c>
      <c r="J45" s="60">
        <v>775.46</v>
      </c>
      <c r="K45" s="60">
        <v>799.27</v>
      </c>
      <c r="L45" s="76"/>
      <c r="M45" s="776">
        <v>8</v>
      </c>
      <c r="N45" s="776"/>
      <c r="O45" s="776"/>
      <c r="P45" s="776"/>
      <c r="Q45" s="776"/>
      <c r="R45" s="776"/>
      <c r="S45" s="61"/>
      <c r="T45" s="545">
        <v>1020.2543640051149</v>
      </c>
      <c r="U45" s="816">
        <f>T45*(1+'Labour comparison'!$J$16)</f>
        <v>1045.2505959232401</v>
      </c>
      <c r="V45" s="545">
        <f t="shared" si="7"/>
        <v>838.12296000000003</v>
      </c>
      <c r="W45" s="545">
        <f t="shared" si="41"/>
        <v>918.81275956491049</v>
      </c>
      <c r="X45" s="70">
        <f t="shared" si="30"/>
        <v>925.33633015782141</v>
      </c>
      <c r="Y45" s="70">
        <f t="shared" si="30"/>
        <v>942.62313961011444</v>
      </c>
      <c r="Z45" s="70">
        <f t="shared" si="30"/>
        <v>972.52387624459539</v>
      </c>
      <c r="AA45" s="70">
        <f t="shared" si="30"/>
        <v>1014.2095167659363</v>
      </c>
      <c r="AB45" s="224"/>
      <c r="AC45" s="501">
        <v>25</v>
      </c>
      <c r="AD45" s="589">
        <v>25</v>
      </c>
      <c r="AE45" s="501">
        <v>25</v>
      </c>
      <c r="AF45" s="501">
        <v>25</v>
      </c>
      <c r="AG45" s="501">
        <v>25</v>
      </c>
      <c r="AH45" s="558" t="e">
        <f>AH7*(($M45*$W$4*AC45)+($N45*$X$4*AC45)+($O45*$Y$4*AC45)+($P45*$Z$4*AC45)+($Q45*$AA$4*AC45)+($R45*$AB$4*AC45))</f>
        <v>#REF!</v>
      </c>
      <c r="AI45" s="558" t="e">
        <f t="shared" ref="AI45:AL45" si="45">AI7*(($M45*$W$4*AD45)+($N45*$X$4*AD45)+($O45*$Y$4*AD45)+($P45*$Z$4*AD45)+($Q45*$AA$4*AD45)+($R45*$AB$4*AD45))</f>
        <v>#REF!</v>
      </c>
      <c r="AJ45" s="558" t="e">
        <f t="shared" si="45"/>
        <v>#REF!</v>
      </c>
      <c r="AK45" s="558" t="e">
        <f t="shared" si="45"/>
        <v>#REF!</v>
      </c>
      <c r="AL45" s="558" t="e">
        <f t="shared" si="45"/>
        <v>#REF!</v>
      </c>
      <c r="AM45" s="506">
        <f t="shared" si="2"/>
        <v>22970.318989122763</v>
      </c>
      <c r="AN45" s="505">
        <f t="shared" si="3"/>
        <v>23133.408253945534</v>
      </c>
      <c r="AO45" s="505">
        <f t="shared" si="4"/>
        <v>23565.578490252861</v>
      </c>
      <c r="AP45" s="580">
        <f t="shared" si="5"/>
        <v>24313.096906114886</v>
      </c>
      <c r="AQ45" s="505">
        <f t="shared" si="6"/>
        <v>25355.237919148407</v>
      </c>
    </row>
    <row r="46" spans="2:43">
      <c r="B46" s="62"/>
      <c r="C46" s="63"/>
      <c r="D46" s="59" t="s">
        <v>82</v>
      </c>
      <c r="E46" s="68" t="s">
        <v>64</v>
      </c>
      <c r="F46" s="174" t="s">
        <v>65</v>
      </c>
      <c r="G46" s="69">
        <v>197.83</v>
      </c>
      <c r="H46" s="69">
        <v>369.06</v>
      </c>
      <c r="I46" s="69">
        <v>378.64</v>
      </c>
      <c r="J46" s="69">
        <v>387.73</v>
      </c>
      <c r="K46" s="69">
        <v>399.64</v>
      </c>
      <c r="L46" s="76"/>
      <c r="M46" s="89">
        <v>4</v>
      </c>
      <c r="N46" s="89"/>
      <c r="O46" s="89"/>
      <c r="P46" s="89"/>
      <c r="Q46" s="89"/>
      <c r="R46" s="147"/>
      <c r="S46" s="61"/>
      <c r="T46" s="347">
        <v>510.12718200255745</v>
      </c>
      <c r="U46" s="789">
        <f>T46*(1+'Labour comparison'!$J$16)</f>
        <v>522.62529796162005</v>
      </c>
      <c r="V46" s="347">
        <f t="shared" si="7"/>
        <v>419.06148000000002</v>
      </c>
      <c r="W46" s="347">
        <f t="shared" si="41"/>
        <v>459.40637978245525</v>
      </c>
      <c r="X46" s="69">
        <f t="shared" si="30"/>
        <v>462.6681650789107</v>
      </c>
      <c r="Y46" s="69">
        <f t="shared" si="30"/>
        <v>471.31156980505722</v>
      </c>
      <c r="Z46" s="69">
        <f t="shared" si="30"/>
        <v>486.26193812229769</v>
      </c>
      <c r="AA46" s="69">
        <f t="shared" si="30"/>
        <v>507.10475838296816</v>
      </c>
      <c r="AB46" s="224"/>
      <c r="AC46" s="559">
        <v>450</v>
      </c>
      <c r="AD46" s="500">
        <v>450</v>
      </c>
      <c r="AE46" s="581">
        <v>450</v>
      </c>
      <c r="AF46" s="500">
        <v>450</v>
      </c>
      <c r="AG46" s="581">
        <v>450</v>
      </c>
      <c r="AH46" s="523" t="e">
        <f>AH7*(($M46*$W$4*AC46)+($N46*$X$4*AC46)+($O46*$Y$4*AC46)+($P46*$Z$4*AC46)+($Q46*$AA$4*AC46)+($R46*$AB$4*AC46))</f>
        <v>#REF!</v>
      </c>
      <c r="AI46" s="523" t="e">
        <f t="shared" ref="AI46:AL46" si="46">AI7*(($M46*$W$4*AD46)+($N46*$X$4*AD46)+($O46*$Y$4*AD46)+($P46*$Z$4*AD46)+($Q46*$AA$4*AD46)+($R46*$AB$4*AD46))</f>
        <v>#REF!</v>
      </c>
      <c r="AJ46" s="523" t="e">
        <f t="shared" si="46"/>
        <v>#REF!</v>
      </c>
      <c r="AK46" s="523" t="e">
        <f t="shared" si="46"/>
        <v>#REF!</v>
      </c>
      <c r="AL46" s="523" t="e">
        <f t="shared" si="46"/>
        <v>#REF!</v>
      </c>
      <c r="AM46" s="505">
        <f t="shared" si="2"/>
        <v>206732.87090210486</v>
      </c>
      <c r="AN46" s="504">
        <f t="shared" si="3"/>
        <v>208200.67428550983</v>
      </c>
      <c r="AO46" s="582">
        <f t="shared" si="4"/>
        <v>212090.20641227576</v>
      </c>
      <c r="AP46" s="504">
        <f t="shared" si="5"/>
        <v>218817.87215503395</v>
      </c>
      <c r="AQ46" s="562">
        <f t="shared" si="6"/>
        <v>228197.14127233566</v>
      </c>
    </row>
    <row r="47" spans="2:43">
      <c r="B47" s="62"/>
      <c r="C47" s="63"/>
      <c r="D47" s="64" t="s">
        <v>83</v>
      </c>
      <c r="E47" s="72" t="s">
        <v>64</v>
      </c>
      <c r="F47" s="175" t="s">
        <v>65</v>
      </c>
      <c r="G47" s="60">
        <v>264.45</v>
      </c>
      <c r="H47" s="60">
        <v>461.33</v>
      </c>
      <c r="I47" s="60">
        <v>473.3</v>
      </c>
      <c r="J47" s="60">
        <v>484.66</v>
      </c>
      <c r="K47" s="60">
        <v>499.55</v>
      </c>
      <c r="L47" s="76"/>
      <c r="M47" s="776">
        <v>5</v>
      </c>
      <c r="N47" s="776"/>
      <c r="O47" s="776"/>
      <c r="P47" s="776"/>
      <c r="Q47" s="776"/>
      <c r="R47" s="366"/>
      <c r="S47" s="61"/>
      <c r="T47" s="346">
        <v>637.65897750319664</v>
      </c>
      <c r="U47" s="815">
        <f>T47*(1+'Labour comparison'!$J$16)</f>
        <v>653.28162245202498</v>
      </c>
      <c r="V47" s="346">
        <f t="shared" si="7"/>
        <v>523.82685000000004</v>
      </c>
      <c r="W47" s="346">
        <f t="shared" si="41"/>
        <v>574.25797472806903</v>
      </c>
      <c r="X47" s="60">
        <f t="shared" si="30"/>
        <v>578.33520634863839</v>
      </c>
      <c r="Y47" s="60">
        <f t="shared" si="30"/>
        <v>589.13946225632151</v>
      </c>
      <c r="Z47" s="60">
        <f t="shared" si="30"/>
        <v>607.82742265287209</v>
      </c>
      <c r="AA47" s="60">
        <f t="shared" si="30"/>
        <v>633.8809479787102</v>
      </c>
      <c r="AB47" s="224"/>
      <c r="AC47" s="560">
        <v>25</v>
      </c>
      <c r="AD47" s="501">
        <v>25</v>
      </c>
      <c r="AE47" s="579">
        <v>25</v>
      </c>
      <c r="AF47" s="501">
        <v>25</v>
      </c>
      <c r="AG47" s="579">
        <v>25</v>
      </c>
      <c r="AH47" s="558" t="e">
        <f>AH7*(($M47*$W$4*AC47)+($N47*$X$4*AC47)+($O47*$Y$4*AC47)+($P47*$Z$4*AC47)+($Q47*$AA$4*AC47)+($R47*$AB$4*AC47))</f>
        <v>#REF!</v>
      </c>
      <c r="AI47" s="558" t="e">
        <f t="shared" ref="AI47:AL47" si="47">AI7*(($M47*$W$4*AD47)+($N47*$X$4*AD47)+($O47*$Y$4*AD47)+($P47*$Z$4*AD47)+($Q47*$AA$4*AD47)+($R47*$AB$4*AD47))</f>
        <v>#REF!</v>
      </c>
      <c r="AJ47" s="558" t="e">
        <f t="shared" si="47"/>
        <v>#REF!</v>
      </c>
      <c r="AK47" s="558" t="e">
        <f t="shared" si="47"/>
        <v>#REF!</v>
      </c>
      <c r="AL47" s="558" t="e">
        <f t="shared" si="47"/>
        <v>#REF!</v>
      </c>
      <c r="AM47" s="580">
        <f t="shared" si="2"/>
        <v>14356.449368201726</v>
      </c>
      <c r="AN47" s="505">
        <f t="shared" si="3"/>
        <v>14458.38015871596</v>
      </c>
      <c r="AO47" s="580">
        <f t="shared" si="4"/>
        <v>14728.486556408037</v>
      </c>
      <c r="AP47" s="505">
        <f t="shared" si="5"/>
        <v>15195.685566321803</v>
      </c>
      <c r="AQ47" s="563">
        <f t="shared" si="6"/>
        <v>15847.023699467754</v>
      </c>
    </row>
    <row r="48" spans="2:43">
      <c r="B48" s="62"/>
      <c r="C48" s="63"/>
      <c r="D48" s="64" t="s">
        <v>84</v>
      </c>
      <c r="E48" s="72" t="s">
        <v>64</v>
      </c>
      <c r="F48" s="175" t="s">
        <v>65</v>
      </c>
      <c r="G48" s="60">
        <v>396.68</v>
      </c>
      <c r="H48" s="60">
        <v>830.39</v>
      </c>
      <c r="I48" s="60">
        <v>851.93</v>
      </c>
      <c r="J48" s="60">
        <v>872.39</v>
      </c>
      <c r="K48" s="60">
        <v>899.18</v>
      </c>
      <c r="L48" s="76"/>
      <c r="M48" s="776">
        <v>9</v>
      </c>
      <c r="N48" s="776"/>
      <c r="O48" s="776"/>
      <c r="P48" s="776"/>
      <c r="Q48" s="776"/>
      <c r="R48" s="366"/>
      <c r="S48" s="61"/>
      <c r="T48" s="346">
        <v>1147.7861595057539</v>
      </c>
      <c r="U48" s="815">
        <f>T48*(1+'Labour comparison'!$J$16)</f>
        <v>1175.9069204136447</v>
      </c>
      <c r="V48" s="346">
        <f t="shared" si="7"/>
        <v>942.88833</v>
      </c>
      <c r="W48" s="346">
        <f t="shared" si="41"/>
        <v>1033.6643545105244</v>
      </c>
      <c r="X48" s="60">
        <f t="shared" si="30"/>
        <v>1041.0033714275492</v>
      </c>
      <c r="Y48" s="60">
        <f t="shared" si="30"/>
        <v>1060.4510320613788</v>
      </c>
      <c r="Z48" s="60">
        <f t="shared" si="30"/>
        <v>1094.0893607751698</v>
      </c>
      <c r="AA48" s="60">
        <f t="shared" si="30"/>
        <v>1140.9857063616782</v>
      </c>
      <c r="AB48" s="224"/>
      <c r="AC48" s="560">
        <v>10</v>
      </c>
      <c r="AD48" s="501">
        <v>10</v>
      </c>
      <c r="AE48" s="579">
        <v>10</v>
      </c>
      <c r="AF48" s="501">
        <v>10</v>
      </c>
      <c r="AG48" s="579">
        <v>10</v>
      </c>
      <c r="AH48" s="558" t="e">
        <f>AH7*(($M48*$W$4*AC48)+($N48*$X$4*AC48)+($O48*$Y$4*AC48)+($P48*$Z$4*AC48)+($Q48*$AA$4*AC48)+($R48*$AB$4*AC48))</f>
        <v>#REF!</v>
      </c>
      <c r="AI48" s="558" t="e">
        <f t="shared" ref="AI48:AL48" si="48">AI7*(($M48*$W$4*AD48)+($N48*$X$4*AD48)+($O48*$Y$4*AD48)+($P48*$Z$4*AD48)+($Q48*$AA$4*AD48)+($R48*$AB$4*AD48))</f>
        <v>#REF!</v>
      </c>
      <c r="AJ48" s="558" t="e">
        <f t="shared" si="48"/>
        <v>#REF!</v>
      </c>
      <c r="AK48" s="558" t="e">
        <f t="shared" si="48"/>
        <v>#REF!</v>
      </c>
      <c r="AL48" s="558" t="e">
        <f t="shared" si="48"/>
        <v>#REF!</v>
      </c>
      <c r="AM48" s="580">
        <f t="shared" si="2"/>
        <v>10336.643545105244</v>
      </c>
      <c r="AN48" s="505">
        <f t="shared" si="3"/>
        <v>10410.033714275491</v>
      </c>
      <c r="AO48" s="580">
        <f t="shared" si="4"/>
        <v>10604.510320613788</v>
      </c>
      <c r="AP48" s="505">
        <f t="shared" si="5"/>
        <v>10940.893607751697</v>
      </c>
      <c r="AQ48" s="563">
        <f t="shared" si="6"/>
        <v>11409.857063616782</v>
      </c>
    </row>
    <row r="49" spans="2:43">
      <c r="B49" s="62"/>
      <c r="C49" s="63"/>
      <c r="D49" s="385" t="s">
        <v>72</v>
      </c>
      <c r="E49" s="230" t="s">
        <v>64</v>
      </c>
      <c r="F49" s="386" t="s">
        <v>70</v>
      </c>
      <c r="G49" s="231">
        <v>65.599999999999994</v>
      </c>
      <c r="H49" s="231">
        <v>92.27</v>
      </c>
      <c r="I49" s="231">
        <v>94.66</v>
      </c>
      <c r="J49" s="231">
        <v>96.94</v>
      </c>
      <c r="K49" s="231">
        <v>99.91</v>
      </c>
      <c r="L49" s="76"/>
      <c r="M49" s="308" t="s">
        <v>71</v>
      </c>
      <c r="N49" s="308"/>
      <c r="O49" s="308"/>
      <c r="P49" s="308"/>
      <c r="Q49" s="308"/>
      <c r="R49" s="787"/>
      <c r="S49" s="61"/>
      <c r="T49" s="349">
        <v>127.53179550063933</v>
      </c>
      <c r="U49" s="817">
        <f>T49*(1+'Labour comparison'!$J$16)</f>
        <v>130.65632449040498</v>
      </c>
      <c r="V49" s="349">
        <f>$M$8</f>
        <v>104.76537</v>
      </c>
      <c r="W49" s="349">
        <f>$W$6</f>
        <v>114.85159494561381</v>
      </c>
      <c r="X49" s="231">
        <f t="shared" si="30"/>
        <v>115.66704126972768</v>
      </c>
      <c r="Y49" s="231">
        <f t="shared" si="30"/>
        <v>117.8278924512643</v>
      </c>
      <c r="Z49" s="231">
        <f t="shared" si="30"/>
        <v>121.56548453057442</v>
      </c>
      <c r="AA49" s="231">
        <f t="shared" si="30"/>
        <v>126.77618959574204</v>
      </c>
      <c r="AB49" s="224"/>
      <c r="AC49" s="583">
        <v>50</v>
      </c>
      <c r="AD49" s="587">
        <v>50</v>
      </c>
      <c r="AE49" s="584">
        <v>50</v>
      </c>
      <c r="AF49" s="587">
        <v>50</v>
      </c>
      <c r="AG49" s="584">
        <v>50</v>
      </c>
      <c r="AH49" s="565" t="e">
        <f>AC49*($W$4*AH7)</f>
        <v>#REF!</v>
      </c>
      <c r="AI49" s="565" t="e">
        <f t="shared" ref="AI49:AL49" si="49">AD49*($W$4*AI7)</f>
        <v>#REF!</v>
      </c>
      <c r="AJ49" s="565" t="e">
        <f t="shared" si="49"/>
        <v>#REF!</v>
      </c>
      <c r="AK49" s="565" t="e">
        <f t="shared" si="49"/>
        <v>#REF!</v>
      </c>
      <c r="AL49" s="565" t="e">
        <f t="shared" si="49"/>
        <v>#REF!</v>
      </c>
      <c r="AM49" s="585">
        <f t="shared" si="2"/>
        <v>5742.5797472806908</v>
      </c>
      <c r="AN49" s="506">
        <f t="shared" si="3"/>
        <v>5783.3520634863835</v>
      </c>
      <c r="AO49" s="585">
        <f t="shared" si="4"/>
        <v>5891.3946225632153</v>
      </c>
      <c r="AP49" s="506">
        <f t="shared" si="5"/>
        <v>6078.2742265287216</v>
      </c>
      <c r="AQ49" s="586">
        <f t="shared" si="6"/>
        <v>6338.8094797871017</v>
      </c>
    </row>
    <row r="50" spans="2:43">
      <c r="B50" s="62"/>
      <c r="C50" s="63"/>
      <c r="D50" s="536" t="s">
        <v>74</v>
      </c>
      <c r="E50" s="72" t="s">
        <v>64</v>
      </c>
      <c r="F50" s="175" t="s">
        <v>70</v>
      </c>
      <c r="G50" s="60">
        <v>65.599999999999994</v>
      </c>
      <c r="H50" s="60">
        <v>92.27</v>
      </c>
      <c r="I50" s="60">
        <v>94.66</v>
      </c>
      <c r="J50" s="60">
        <v>96.94</v>
      </c>
      <c r="K50" s="60">
        <v>99.91</v>
      </c>
      <c r="L50" s="76"/>
      <c r="M50" s="777" t="s">
        <v>71</v>
      </c>
      <c r="N50" s="777"/>
      <c r="O50" s="777"/>
      <c r="P50" s="777"/>
      <c r="Q50" s="777"/>
      <c r="R50" s="777"/>
      <c r="S50" s="61"/>
      <c r="T50" s="346">
        <v>127.53179550063933</v>
      </c>
      <c r="U50" s="815">
        <f>T50*(1+'Labour comparison'!$J$16)</f>
        <v>130.65632449040498</v>
      </c>
      <c r="V50" s="346">
        <f t="shared" ref="V50:V51" si="50">$M$8</f>
        <v>104.76537</v>
      </c>
      <c r="W50" s="346">
        <f>$W$6</f>
        <v>114.85159494561381</v>
      </c>
      <c r="X50" s="60">
        <f t="shared" si="30"/>
        <v>115.66704126972768</v>
      </c>
      <c r="Y50" s="60">
        <f t="shared" si="30"/>
        <v>117.8278924512643</v>
      </c>
      <c r="Z50" s="60">
        <f t="shared" si="30"/>
        <v>121.56548453057442</v>
      </c>
      <c r="AA50" s="60">
        <f t="shared" si="30"/>
        <v>126.77618959574204</v>
      </c>
      <c r="AB50" s="224"/>
      <c r="AC50" s="501">
        <v>280</v>
      </c>
      <c r="AD50" s="501">
        <v>280</v>
      </c>
      <c r="AE50" s="501">
        <v>280</v>
      </c>
      <c r="AF50" s="501">
        <v>280</v>
      </c>
      <c r="AG50" s="501">
        <v>280</v>
      </c>
      <c r="AH50" s="565" t="e">
        <f>AC50*($W$4*AH7)</f>
        <v>#REF!</v>
      </c>
      <c r="AI50" s="565" t="e">
        <f t="shared" ref="AI50:AL50" si="51">AD50*($W$4*AI7)</f>
        <v>#REF!</v>
      </c>
      <c r="AJ50" s="565" t="e">
        <f t="shared" si="51"/>
        <v>#REF!</v>
      </c>
      <c r="AK50" s="565" t="e">
        <f t="shared" si="51"/>
        <v>#REF!</v>
      </c>
      <c r="AL50" s="565" t="e">
        <f t="shared" si="51"/>
        <v>#REF!</v>
      </c>
      <c r="AM50" s="505">
        <f t="shared" si="2"/>
        <v>32158.446584771867</v>
      </c>
      <c r="AN50" s="505">
        <f t="shared" si="3"/>
        <v>32386.771555523748</v>
      </c>
      <c r="AO50" s="505">
        <f t="shared" si="4"/>
        <v>32991.809886354007</v>
      </c>
      <c r="AP50" s="505">
        <f t="shared" si="5"/>
        <v>34038.335668560838</v>
      </c>
      <c r="AQ50" s="505">
        <f t="shared" si="6"/>
        <v>35497.333086807768</v>
      </c>
    </row>
    <row r="51" spans="2:43">
      <c r="B51" s="62"/>
      <c r="C51" s="63"/>
      <c r="D51" s="64" t="s">
        <v>75</v>
      </c>
      <c r="E51" s="68" t="s">
        <v>64</v>
      </c>
      <c r="F51" s="174" t="s">
        <v>70</v>
      </c>
      <c r="G51" s="69">
        <v>65.599999999999994</v>
      </c>
      <c r="H51" s="69">
        <v>92.27</v>
      </c>
      <c r="I51" s="69">
        <v>94.66</v>
      </c>
      <c r="J51" s="69">
        <v>96.94</v>
      </c>
      <c r="K51" s="69">
        <v>99.91</v>
      </c>
      <c r="L51" s="76"/>
      <c r="M51" s="89" t="s">
        <v>71</v>
      </c>
      <c r="N51" s="89"/>
      <c r="O51" s="89"/>
      <c r="P51" s="89"/>
      <c r="Q51" s="89"/>
      <c r="R51" s="89"/>
      <c r="S51" s="61"/>
      <c r="T51" s="347">
        <v>127.53179550063933</v>
      </c>
      <c r="U51" s="789">
        <f>T51*(1+'Labour comparison'!$J$16)</f>
        <v>130.65632449040498</v>
      </c>
      <c r="V51" s="347">
        <f t="shared" si="50"/>
        <v>104.76537</v>
      </c>
      <c r="W51" s="347">
        <f>$W$6</f>
        <v>114.85159494561381</v>
      </c>
      <c r="X51" s="69">
        <f t="shared" si="30"/>
        <v>115.66704126972768</v>
      </c>
      <c r="Y51" s="69">
        <f t="shared" si="30"/>
        <v>117.8278924512643</v>
      </c>
      <c r="Z51" s="69">
        <f t="shared" si="30"/>
        <v>121.56548453057442</v>
      </c>
      <c r="AA51" s="69">
        <f t="shared" si="30"/>
        <v>126.77618959574204</v>
      </c>
      <c r="AB51" s="224"/>
      <c r="AC51" s="500">
        <v>190</v>
      </c>
      <c r="AD51" s="500">
        <v>190</v>
      </c>
      <c r="AE51" s="500">
        <v>190</v>
      </c>
      <c r="AF51" s="500">
        <v>190</v>
      </c>
      <c r="AG51" s="500">
        <v>190</v>
      </c>
      <c r="AH51" s="565" t="e">
        <f>AC51*($W$4*AH7)</f>
        <v>#REF!</v>
      </c>
      <c r="AI51" s="565" t="e">
        <f t="shared" ref="AI51:AL51" si="52">AD51*($W$4*AI7)</f>
        <v>#REF!</v>
      </c>
      <c r="AJ51" s="565" t="e">
        <f t="shared" si="52"/>
        <v>#REF!</v>
      </c>
      <c r="AK51" s="565" t="e">
        <f t="shared" si="52"/>
        <v>#REF!</v>
      </c>
      <c r="AL51" s="565" t="e">
        <f t="shared" si="52"/>
        <v>#REF!</v>
      </c>
      <c r="AM51" s="504">
        <f t="shared" si="2"/>
        <v>21821.803039666625</v>
      </c>
      <c r="AN51" s="504">
        <f t="shared" si="3"/>
        <v>21976.737841248258</v>
      </c>
      <c r="AO51" s="504">
        <f t="shared" si="4"/>
        <v>22387.299565740217</v>
      </c>
      <c r="AP51" s="504">
        <f t="shared" si="5"/>
        <v>23097.442060809139</v>
      </c>
      <c r="AQ51" s="504">
        <f t="shared" si="6"/>
        <v>24087.476023190986</v>
      </c>
    </row>
    <row r="52" spans="2:43" ht="14.25" customHeight="1">
      <c r="B52" s="62"/>
      <c r="C52" s="58" t="s">
        <v>93</v>
      </c>
      <c r="D52" s="854" t="s">
        <v>90</v>
      </c>
      <c r="E52" s="68" t="s">
        <v>64</v>
      </c>
      <c r="F52" s="174" t="s">
        <v>94</v>
      </c>
      <c r="G52" s="69">
        <v>0</v>
      </c>
      <c r="H52" s="69">
        <v>0</v>
      </c>
      <c r="I52" s="69">
        <v>0</v>
      </c>
      <c r="J52" s="69">
        <v>0</v>
      </c>
      <c r="K52" s="69">
        <v>0</v>
      </c>
      <c r="L52" s="76"/>
      <c r="M52" s="89"/>
      <c r="N52" s="89"/>
      <c r="O52" s="89"/>
      <c r="P52" s="89"/>
      <c r="Q52" s="89" t="s">
        <v>71</v>
      </c>
      <c r="R52" s="89"/>
      <c r="S52" s="61"/>
      <c r="T52" s="347">
        <v>239.25091780307636</v>
      </c>
      <c r="U52" s="789">
        <f>T52*(1+'Labour comparison'!$J$16)</f>
        <v>245.11256528925173</v>
      </c>
      <c r="V52" s="347">
        <f>$Q$8</f>
        <v>196.43763000000001</v>
      </c>
      <c r="W52" s="347">
        <f>$AA$6</f>
        <v>215.36050509576629</v>
      </c>
      <c r="X52" s="69">
        <f t="shared" ref="X52:AA56" si="53">W52*X$9</f>
        <v>216.88956468194624</v>
      </c>
      <c r="Y52" s="69">
        <f t="shared" si="53"/>
        <v>220.94141961798678</v>
      </c>
      <c r="Z52" s="69">
        <f t="shared" si="53"/>
        <v>227.94985270438252</v>
      </c>
      <c r="AA52" s="69">
        <f t="shared" si="53"/>
        <v>237.72054918683847</v>
      </c>
      <c r="AB52" s="224"/>
      <c r="AC52" s="500">
        <v>80</v>
      </c>
      <c r="AD52" s="500">
        <v>80</v>
      </c>
      <c r="AE52" s="500">
        <v>80</v>
      </c>
      <c r="AF52" s="500">
        <v>80</v>
      </c>
      <c r="AG52" s="500">
        <v>80</v>
      </c>
      <c r="AH52" s="523" t="e">
        <f>AC52*($AA$4*AH7)</f>
        <v>#REF!</v>
      </c>
      <c r="AI52" s="523" t="e">
        <f t="shared" ref="AI52:AL52" si="54">AD52*($AA$4*AI7)</f>
        <v>#REF!</v>
      </c>
      <c r="AJ52" s="523" t="e">
        <f t="shared" si="54"/>
        <v>#REF!</v>
      </c>
      <c r="AK52" s="523" t="e">
        <f t="shared" si="54"/>
        <v>#REF!</v>
      </c>
      <c r="AL52" s="523" t="e">
        <f t="shared" si="54"/>
        <v>#REF!</v>
      </c>
      <c r="AM52" s="504">
        <f t="shared" si="2"/>
        <v>17228.840407661304</v>
      </c>
      <c r="AN52" s="504">
        <f t="shared" si="3"/>
        <v>17351.165174555699</v>
      </c>
      <c r="AO52" s="504">
        <f t="shared" si="4"/>
        <v>17675.313569438942</v>
      </c>
      <c r="AP52" s="504">
        <f t="shared" si="5"/>
        <v>18235.988216350601</v>
      </c>
      <c r="AQ52" s="504">
        <f t="shared" si="6"/>
        <v>19017.643934947078</v>
      </c>
    </row>
    <row r="53" spans="2:43">
      <c r="B53" s="62"/>
      <c r="C53" s="63"/>
      <c r="D53" s="385" t="s">
        <v>69</v>
      </c>
      <c r="E53" s="230" t="s">
        <v>64</v>
      </c>
      <c r="F53" s="386" t="s">
        <v>70</v>
      </c>
      <c r="G53" s="231">
        <v>0</v>
      </c>
      <c r="H53" s="231">
        <v>0</v>
      </c>
      <c r="I53" s="231">
        <v>0</v>
      </c>
      <c r="J53" s="231">
        <v>0</v>
      </c>
      <c r="K53" s="231">
        <v>0</v>
      </c>
      <c r="L53" s="76"/>
      <c r="M53" s="308"/>
      <c r="N53" s="308"/>
      <c r="O53" s="308"/>
      <c r="P53" s="308"/>
      <c r="Q53" s="308" t="s">
        <v>71</v>
      </c>
      <c r="R53" s="308"/>
      <c r="S53" s="61"/>
      <c r="T53" s="349">
        <v>239.25091780307636</v>
      </c>
      <c r="U53" s="817">
        <f>T53*(1+'Labour comparison'!$J$16)</f>
        <v>245.11256528925173</v>
      </c>
      <c r="V53" s="349">
        <f t="shared" ref="V53:V56" si="55">$Q$8</f>
        <v>196.43763000000001</v>
      </c>
      <c r="W53" s="349">
        <f>$AA$6</f>
        <v>215.36050509576629</v>
      </c>
      <c r="X53" s="231">
        <f t="shared" si="53"/>
        <v>216.88956468194624</v>
      </c>
      <c r="Y53" s="231">
        <f t="shared" si="53"/>
        <v>220.94141961798678</v>
      </c>
      <c r="Z53" s="231">
        <f t="shared" si="53"/>
        <v>227.94985270438252</v>
      </c>
      <c r="AA53" s="231">
        <f t="shared" si="53"/>
        <v>237.72054918683847</v>
      </c>
      <c r="AB53" s="224"/>
      <c r="AC53" s="502">
        <v>80</v>
      </c>
      <c r="AD53" s="502">
        <v>80</v>
      </c>
      <c r="AE53" s="502">
        <v>80</v>
      </c>
      <c r="AF53" s="502">
        <v>80</v>
      </c>
      <c r="AG53" s="778">
        <v>80</v>
      </c>
      <c r="AH53" s="576" t="e">
        <f>AC53*($AA$4*AH7)</f>
        <v>#REF!</v>
      </c>
      <c r="AI53" s="576" t="e">
        <f t="shared" ref="AI53:AL53" si="56">AD53*($AA$4*AI7)</f>
        <v>#REF!</v>
      </c>
      <c r="AJ53" s="576" t="e">
        <f t="shared" si="56"/>
        <v>#REF!</v>
      </c>
      <c r="AK53" s="576" t="e">
        <f t="shared" si="56"/>
        <v>#REF!</v>
      </c>
      <c r="AL53" s="576" t="e">
        <f t="shared" si="56"/>
        <v>#REF!</v>
      </c>
      <c r="AM53" s="507">
        <f t="shared" si="2"/>
        <v>17228.840407661304</v>
      </c>
      <c r="AN53" s="507">
        <f t="shared" si="3"/>
        <v>17351.165174555699</v>
      </c>
      <c r="AO53" s="507">
        <f t="shared" si="4"/>
        <v>17675.313569438942</v>
      </c>
      <c r="AP53" s="507">
        <f t="shared" si="5"/>
        <v>18235.988216350601</v>
      </c>
      <c r="AQ53" s="507">
        <f t="shared" si="6"/>
        <v>19017.643934947078</v>
      </c>
    </row>
    <row r="54" spans="2:43">
      <c r="B54" s="62"/>
      <c r="C54" s="63"/>
      <c r="D54" s="64" t="s">
        <v>72</v>
      </c>
      <c r="E54" s="72" t="s">
        <v>64</v>
      </c>
      <c r="F54" s="175" t="s">
        <v>70</v>
      </c>
      <c r="G54" s="60">
        <v>0</v>
      </c>
      <c r="H54" s="60">
        <v>0</v>
      </c>
      <c r="I54" s="60">
        <v>0</v>
      </c>
      <c r="J54" s="60">
        <v>0</v>
      </c>
      <c r="K54" s="60">
        <v>0</v>
      </c>
      <c r="L54" s="76"/>
      <c r="M54" s="776"/>
      <c r="N54" s="776"/>
      <c r="O54" s="776"/>
      <c r="P54" s="776"/>
      <c r="Q54" s="776" t="s">
        <v>71</v>
      </c>
      <c r="R54" s="776"/>
      <c r="S54" s="61"/>
      <c r="T54" s="346">
        <v>239.25091780307636</v>
      </c>
      <c r="U54" s="815">
        <f>T54*(1+'Labour comparison'!$J$16)</f>
        <v>245.11256528925173</v>
      </c>
      <c r="V54" s="346">
        <f t="shared" si="55"/>
        <v>196.43763000000001</v>
      </c>
      <c r="W54" s="346">
        <f>$AA$6</f>
        <v>215.36050509576629</v>
      </c>
      <c r="X54" s="60">
        <f t="shared" si="53"/>
        <v>216.88956468194624</v>
      </c>
      <c r="Y54" s="60">
        <f t="shared" si="53"/>
        <v>220.94141961798678</v>
      </c>
      <c r="Z54" s="60">
        <f t="shared" si="53"/>
        <v>227.94985270438252</v>
      </c>
      <c r="AA54" s="60">
        <f t="shared" si="53"/>
        <v>237.72054918683847</v>
      </c>
      <c r="AB54" s="224"/>
      <c r="AC54" s="501">
        <v>80</v>
      </c>
      <c r="AD54" s="501">
        <v>80</v>
      </c>
      <c r="AE54" s="501">
        <v>80</v>
      </c>
      <c r="AF54" s="501">
        <v>80</v>
      </c>
      <c r="AG54" s="560">
        <v>80</v>
      </c>
      <c r="AH54" s="565" t="e">
        <f>AC54*($AA$4*AH7)</f>
        <v>#REF!</v>
      </c>
      <c r="AI54" s="565" t="e">
        <f t="shared" ref="AI54:AL54" si="57">AD54*($AA$4*AI7)</f>
        <v>#REF!</v>
      </c>
      <c r="AJ54" s="565" t="e">
        <f t="shared" si="57"/>
        <v>#REF!</v>
      </c>
      <c r="AK54" s="565" t="e">
        <f t="shared" si="57"/>
        <v>#REF!</v>
      </c>
      <c r="AL54" s="565" t="e">
        <f t="shared" si="57"/>
        <v>#REF!</v>
      </c>
      <c r="AM54" s="505">
        <f t="shared" si="2"/>
        <v>17228.840407661304</v>
      </c>
      <c r="AN54" s="505">
        <f t="shared" si="3"/>
        <v>17351.165174555699</v>
      </c>
      <c r="AO54" s="505">
        <f t="shared" si="4"/>
        <v>17675.313569438942</v>
      </c>
      <c r="AP54" s="505">
        <f t="shared" si="5"/>
        <v>18235.988216350601</v>
      </c>
      <c r="AQ54" s="505">
        <f t="shared" si="6"/>
        <v>19017.643934947078</v>
      </c>
    </row>
    <row r="55" spans="2:43">
      <c r="B55" s="62"/>
      <c r="C55" s="63"/>
      <c r="D55" s="385" t="s">
        <v>74</v>
      </c>
      <c r="E55" s="68" t="s">
        <v>64</v>
      </c>
      <c r="F55" s="174" t="s">
        <v>70</v>
      </c>
      <c r="G55" s="69">
        <v>0</v>
      </c>
      <c r="H55" s="69">
        <v>0</v>
      </c>
      <c r="I55" s="69">
        <v>0</v>
      </c>
      <c r="J55" s="69">
        <v>0</v>
      </c>
      <c r="K55" s="69">
        <v>0</v>
      </c>
      <c r="L55" s="76"/>
      <c r="M55" s="308"/>
      <c r="N55" s="308"/>
      <c r="O55" s="308"/>
      <c r="P55" s="308"/>
      <c r="Q55" s="308" t="s">
        <v>71</v>
      </c>
      <c r="R55" s="308"/>
      <c r="S55" s="61"/>
      <c r="T55" s="347">
        <v>239.25091780307636</v>
      </c>
      <c r="U55" s="789">
        <f>T55*(1+'Labour comparison'!$J$16)</f>
        <v>245.11256528925173</v>
      </c>
      <c r="V55" s="347">
        <f t="shared" si="55"/>
        <v>196.43763000000001</v>
      </c>
      <c r="W55" s="347">
        <f>$AA$6</f>
        <v>215.36050509576629</v>
      </c>
      <c r="X55" s="69">
        <f t="shared" si="53"/>
        <v>216.88956468194624</v>
      </c>
      <c r="Y55" s="69">
        <f t="shared" si="53"/>
        <v>220.94141961798678</v>
      </c>
      <c r="Z55" s="69">
        <f t="shared" si="53"/>
        <v>227.94985270438252</v>
      </c>
      <c r="AA55" s="69">
        <f t="shared" si="53"/>
        <v>237.72054918683847</v>
      </c>
      <c r="AB55" s="224"/>
      <c r="AC55" s="500">
        <v>80</v>
      </c>
      <c r="AD55" s="500">
        <v>80</v>
      </c>
      <c r="AE55" s="500">
        <v>80</v>
      </c>
      <c r="AF55" s="500">
        <v>80</v>
      </c>
      <c r="AG55" s="500">
        <v>80</v>
      </c>
      <c r="AH55" s="523" t="e">
        <f>AC55*($AA$4*AH7)</f>
        <v>#REF!</v>
      </c>
      <c r="AI55" s="523" t="e">
        <f t="shared" ref="AI55:AL55" si="58">AD55*($AA$4*AI7)</f>
        <v>#REF!</v>
      </c>
      <c r="AJ55" s="523" t="e">
        <f t="shared" si="58"/>
        <v>#REF!</v>
      </c>
      <c r="AK55" s="523" t="e">
        <f t="shared" si="58"/>
        <v>#REF!</v>
      </c>
      <c r="AL55" s="523" t="e">
        <f t="shared" si="58"/>
        <v>#REF!</v>
      </c>
      <c r="AM55" s="504">
        <f t="shared" si="2"/>
        <v>17228.840407661304</v>
      </c>
      <c r="AN55" s="504">
        <f t="shared" si="3"/>
        <v>17351.165174555699</v>
      </c>
      <c r="AO55" s="504">
        <f t="shared" si="4"/>
        <v>17675.313569438942</v>
      </c>
      <c r="AP55" s="504">
        <f t="shared" si="5"/>
        <v>18235.988216350601</v>
      </c>
      <c r="AQ55" s="504">
        <f t="shared" si="6"/>
        <v>19017.643934947078</v>
      </c>
    </row>
    <row r="56" spans="2:43">
      <c r="B56" s="81"/>
      <c r="C56" s="77"/>
      <c r="D56" s="79" t="s">
        <v>75</v>
      </c>
      <c r="E56" s="230" t="s">
        <v>64</v>
      </c>
      <c r="F56" s="386" t="s">
        <v>70</v>
      </c>
      <c r="G56" s="231">
        <v>0</v>
      </c>
      <c r="H56" s="231">
        <v>0</v>
      </c>
      <c r="I56" s="231">
        <v>0</v>
      </c>
      <c r="J56" s="231">
        <v>0</v>
      </c>
      <c r="K56" s="231">
        <v>0</v>
      </c>
      <c r="L56" s="76"/>
      <c r="M56" s="777"/>
      <c r="N56" s="777"/>
      <c r="O56" s="777"/>
      <c r="P56" s="777"/>
      <c r="Q56" s="777" t="s">
        <v>71</v>
      </c>
      <c r="R56" s="777"/>
      <c r="S56" s="61"/>
      <c r="T56" s="349">
        <v>239.25091780307636</v>
      </c>
      <c r="U56" s="817">
        <f>T56*(1+'Labour comparison'!$J$16)</f>
        <v>245.11256528925173</v>
      </c>
      <c r="V56" s="349">
        <f t="shared" si="55"/>
        <v>196.43763000000001</v>
      </c>
      <c r="W56" s="349">
        <f>$AA$6</f>
        <v>215.36050509576629</v>
      </c>
      <c r="X56" s="231">
        <f t="shared" si="53"/>
        <v>216.88956468194624</v>
      </c>
      <c r="Y56" s="231">
        <f t="shared" si="53"/>
        <v>220.94141961798678</v>
      </c>
      <c r="Z56" s="231">
        <f t="shared" si="53"/>
        <v>227.94985270438252</v>
      </c>
      <c r="AA56" s="231">
        <f t="shared" si="53"/>
        <v>237.72054918683847</v>
      </c>
      <c r="AB56" s="224"/>
      <c r="AC56" s="502">
        <v>80</v>
      </c>
      <c r="AD56" s="502">
        <v>80</v>
      </c>
      <c r="AE56" s="502">
        <v>80</v>
      </c>
      <c r="AF56" s="502">
        <v>80</v>
      </c>
      <c r="AG56" s="502">
        <v>80</v>
      </c>
      <c r="AH56" s="576" t="e">
        <f>AC56*($AA$4*AH7)</f>
        <v>#REF!</v>
      </c>
      <c r="AI56" s="576" t="e">
        <f t="shared" ref="AI56:AL56" si="59">AD56*($AA$4*AI7)</f>
        <v>#REF!</v>
      </c>
      <c r="AJ56" s="576" t="e">
        <f t="shared" si="59"/>
        <v>#REF!</v>
      </c>
      <c r="AK56" s="576" t="e">
        <f t="shared" si="59"/>
        <v>#REF!</v>
      </c>
      <c r="AL56" s="576" t="e">
        <f t="shared" si="59"/>
        <v>#REF!</v>
      </c>
      <c r="AM56" s="507">
        <f t="shared" si="2"/>
        <v>17228.840407661304</v>
      </c>
      <c r="AN56" s="507">
        <f t="shared" si="3"/>
        <v>17351.165174555699</v>
      </c>
      <c r="AO56" s="507">
        <f t="shared" si="4"/>
        <v>17675.313569438942</v>
      </c>
      <c r="AP56" s="507">
        <f t="shared" si="5"/>
        <v>18235.988216350601</v>
      </c>
      <c r="AQ56" s="507">
        <f t="shared" si="6"/>
        <v>19017.643934947078</v>
      </c>
    </row>
    <row r="57" spans="2:43">
      <c r="V57" s="336"/>
      <c r="AB57"/>
      <c r="AH57" s="520"/>
      <c r="AI57" s="520"/>
      <c r="AJ57" s="520"/>
      <c r="AK57" s="520"/>
      <c r="AL57" s="520"/>
      <c r="AM57" s="520"/>
      <c r="AN57" s="520"/>
      <c r="AO57" s="520"/>
      <c r="AP57" s="520"/>
      <c r="AQ57" s="520"/>
    </row>
    <row r="58" spans="2:43">
      <c r="B58" s="42"/>
      <c r="C58" s="42"/>
      <c r="D58" s="25"/>
      <c r="E58" s="26"/>
      <c r="F58" s="26"/>
      <c r="G58" s="985" t="s">
        <v>54</v>
      </c>
      <c r="H58" s="986"/>
      <c r="I58" s="986"/>
      <c r="J58" s="986"/>
      <c r="K58" s="987"/>
      <c r="L58" s="804"/>
      <c r="M58" s="982" t="s">
        <v>95</v>
      </c>
      <c r="N58" s="988"/>
      <c r="O58" s="988"/>
      <c r="P58" s="988"/>
      <c r="Q58" s="988"/>
      <c r="R58" s="984"/>
      <c r="S58" s="43"/>
      <c r="T58" s="820" t="s">
        <v>357</v>
      </c>
      <c r="U58" s="853" t="s">
        <v>358</v>
      </c>
      <c r="V58" s="398" t="s">
        <v>425</v>
      </c>
      <c r="W58" s="982" t="s">
        <v>426</v>
      </c>
      <c r="X58" s="983"/>
      <c r="Y58" s="983"/>
      <c r="Z58" s="983"/>
      <c r="AA58" s="984"/>
      <c r="AB58"/>
      <c r="AC58" s="998" t="s">
        <v>348</v>
      </c>
      <c r="AD58" s="999"/>
      <c r="AE58" s="999"/>
      <c r="AF58" s="999"/>
      <c r="AG58" s="1000"/>
      <c r="AH58" s="1009" t="s">
        <v>351</v>
      </c>
      <c r="AI58" s="1010"/>
      <c r="AJ58" s="1010"/>
      <c r="AK58" s="1010"/>
      <c r="AL58" s="1010"/>
      <c r="AM58" s="1011" t="s">
        <v>354</v>
      </c>
      <c r="AN58" s="1012"/>
      <c r="AO58" s="1012"/>
      <c r="AP58" s="1012"/>
      <c r="AQ58" s="1012"/>
    </row>
    <row r="59" spans="2:43" ht="30" customHeight="1">
      <c r="B59" s="44" t="s">
        <v>56</v>
      </c>
      <c r="C59" s="44" t="s">
        <v>57</v>
      </c>
      <c r="D59" s="82" t="s">
        <v>58</v>
      </c>
      <c r="E59" s="83" t="s">
        <v>59</v>
      </c>
      <c r="F59" s="821" t="s">
        <v>60</v>
      </c>
      <c r="G59" s="248" t="s">
        <v>6</v>
      </c>
      <c r="H59" s="248" t="s">
        <v>7</v>
      </c>
      <c r="I59" s="248" t="s">
        <v>8</v>
      </c>
      <c r="J59" s="248" t="s">
        <v>9</v>
      </c>
      <c r="K59" s="248" t="s">
        <v>10</v>
      </c>
      <c r="L59" s="192"/>
      <c r="M59" s="355" t="s">
        <v>18</v>
      </c>
      <c r="N59" s="355" t="s">
        <v>17</v>
      </c>
      <c r="O59" s="355" t="s">
        <v>2</v>
      </c>
      <c r="P59" s="355" t="s">
        <v>3</v>
      </c>
      <c r="Q59" s="355" t="s">
        <v>1</v>
      </c>
      <c r="R59" s="356" t="s">
        <v>4</v>
      </c>
      <c r="S59" s="52"/>
      <c r="T59" s="350" t="s">
        <v>12</v>
      </c>
      <c r="U59" s="825" t="s">
        <v>12</v>
      </c>
      <c r="V59" s="350" t="s">
        <v>12</v>
      </c>
      <c r="W59" s="350" t="s">
        <v>12</v>
      </c>
      <c r="X59" s="350" t="s">
        <v>13</v>
      </c>
      <c r="Y59" s="350" t="s">
        <v>14</v>
      </c>
      <c r="Z59" s="350" t="s">
        <v>15</v>
      </c>
      <c r="AA59" s="350" t="s">
        <v>16</v>
      </c>
      <c r="AB59"/>
      <c r="AC59" s="48" t="s">
        <v>12</v>
      </c>
      <c r="AD59" s="48" t="s">
        <v>13</v>
      </c>
      <c r="AE59" s="48" t="s">
        <v>14</v>
      </c>
      <c r="AF59" s="48" t="s">
        <v>15</v>
      </c>
      <c r="AG59" s="48" t="s">
        <v>16</v>
      </c>
      <c r="AH59" s="515" t="s">
        <v>12</v>
      </c>
      <c r="AI59" s="515" t="s">
        <v>13</v>
      </c>
      <c r="AJ59" s="515" t="s">
        <v>14</v>
      </c>
      <c r="AK59" s="515" t="s">
        <v>15</v>
      </c>
      <c r="AL59" s="515" t="s">
        <v>16</v>
      </c>
      <c r="AM59" s="515" t="s">
        <v>12</v>
      </c>
      <c r="AN59" s="515" t="s">
        <v>13</v>
      </c>
      <c r="AO59" s="515" t="s">
        <v>14</v>
      </c>
      <c r="AP59" s="515" t="s">
        <v>15</v>
      </c>
      <c r="AQ59" s="515" t="s">
        <v>16</v>
      </c>
    </row>
    <row r="60" spans="2:43">
      <c r="B60" s="84" t="s">
        <v>96</v>
      </c>
      <c r="C60" s="84" t="s">
        <v>97</v>
      </c>
      <c r="D60" s="739" t="s">
        <v>98</v>
      </c>
      <c r="E60" s="86" t="s">
        <v>64</v>
      </c>
      <c r="F60" s="822" t="s">
        <v>70</v>
      </c>
      <c r="G60" s="176">
        <v>0</v>
      </c>
      <c r="H60" s="88">
        <v>171.72</v>
      </c>
      <c r="I60" s="88">
        <v>176.18</v>
      </c>
      <c r="J60" s="742">
        <v>180.41</v>
      </c>
      <c r="K60" s="88">
        <v>185.95</v>
      </c>
      <c r="L60" s="190"/>
      <c r="M60" s="89"/>
      <c r="N60" s="89"/>
      <c r="O60" s="89"/>
      <c r="P60" s="89" t="s">
        <v>71</v>
      </c>
      <c r="Q60" s="89"/>
      <c r="R60" s="89"/>
      <c r="S60" s="90"/>
      <c r="T60" s="118">
        <v>212.70961481276012</v>
      </c>
      <c r="U60" s="743">
        <f>T60*(1+'Labour comparison'!$J$16)</f>
        <v>217.92100037567275</v>
      </c>
      <c r="V60" s="118">
        <f>$P$8</f>
        <v>177.36143999999996</v>
      </c>
      <c r="W60" s="785">
        <f>Z6</f>
        <v>208.47275376613754</v>
      </c>
      <c r="X60" s="347">
        <f t="shared" ref="X60:AA73" si="60">W60*X$9</f>
        <v>209.95291031787715</v>
      </c>
      <c r="Y60" s="788">
        <f t="shared" si="60"/>
        <v>213.87517710491716</v>
      </c>
      <c r="Z60" s="347">
        <f t="shared" si="60"/>
        <v>220.65946350161244</v>
      </c>
      <c r="AA60" s="789">
        <f t="shared" si="60"/>
        <v>230.1176694108386</v>
      </c>
      <c r="AB60" s="224"/>
      <c r="AC60" s="489">
        <v>200</v>
      </c>
      <c r="AD60" s="489">
        <v>200</v>
      </c>
      <c r="AE60" s="489">
        <v>200</v>
      </c>
      <c r="AF60" s="489">
        <v>200</v>
      </c>
      <c r="AG60" s="489">
        <v>200</v>
      </c>
      <c r="AH60" s="523" t="e">
        <f>AC60*($Z$4*AH7)</f>
        <v>#REF!</v>
      </c>
      <c r="AI60" s="523" t="e">
        <f t="shared" ref="AI60:AL60" si="61">AD60*($Z$4*AI7)</f>
        <v>#REF!</v>
      </c>
      <c r="AJ60" s="523" t="e">
        <f t="shared" si="61"/>
        <v>#REF!</v>
      </c>
      <c r="AK60" s="523" t="e">
        <f t="shared" si="61"/>
        <v>#REF!</v>
      </c>
      <c r="AL60" s="523" t="e">
        <f t="shared" si="61"/>
        <v>#REF!</v>
      </c>
      <c r="AM60" s="504">
        <f t="shared" ref="AM60:AM73" si="62">W60*AC60</f>
        <v>41694.550753227508</v>
      </c>
      <c r="AN60" s="504">
        <f t="shared" ref="AN60:AN73" si="63">X60*AD60</f>
        <v>41990.582063575428</v>
      </c>
      <c r="AO60" s="504">
        <f t="shared" ref="AO60:AO73" si="64">Y60*AE60</f>
        <v>42775.035420983433</v>
      </c>
      <c r="AP60" s="504">
        <f t="shared" ref="AP60:AP73" si="65">Z60*AF60</f>
        <v>44131.892700322489</v>
      </c>
      <c r="AQ60" s="504">
        <f t="shared" ref="AQ60:AQ73" si="66">AA60*AG60</f>
        <v>46023.533882167721</v>
      </c>
    </row>
    <row r="61" spans="2:43" s="178" customFormat="1">
      <c r="B61" s="165"/>
      <c r="C61" s="172"/>
      <c r="D61" s="740" t="s">
        <v>99</v>
      </c>
      <c r="E61" s="257" t="s">
        <v>64</v>
      </c>
      <c r="F61" s="823" t="s">
        <v>70</v>
      </c>
      <c r="G61" s="177"/>
      <c r="H61" s="94"/>
      <c r="I61" s="94"/>
      <c r="J61" s="193"/>
      <c r="K61" s="94"/>
      <c r="L61" s="225"/>
      <c r="M61" s="737"/>
      <c r="N61" s="737"/>
      <c r="O61" s="737"/>
      <c r="P61" s="737"/>
      <c r="Q61" s="737" t="s">
        <v>71</v>
      </c>
      <c r="R61" s="367"/>
      <c r="S61" s="90"/>
      <c r="T61" s="186"/>
      <c r="U61" s="187">
        <f>T61*(1+'Labour comparison'!$J$16)</f>
        <v>0</v>
      </c>
      <c r="V61" s="186">
        <f>$Q$8</f>
        <v>196.43763000000001</v>
      </c>
      <c r="W61" s="786">
        <f>$AA$6</f>
        <v>215.36050509576629</v>
      </c>
      <c r="X61" s="70">
        <f t="shared" si="60"/>
        <v>216.88956468194624</v>
      </c>
      <c r="Y61" s="316">
        <f t="shared" si="60"/>
        <v>220.94141961798678</v>
      </c>
      <c r="Z61" s="70">
        <f t="shared" si="60"/>
        <v>227.94985270438252</v>
      </c>
      <c r="AA61" s="590">
        <f t="shared" si="60"/>
        <v>237.72054918683847</v>
      </c>
      <c r="AB61" s="224"/>
      <c r="AC61" s="476">
        <v>50</v>
      </c>
      <c r="AD61" s="476">
        <v>50</v>
      </c>
      <c r="AE61" s="476">
        <v>50</v>
      </c>
      <c r="AF61" s="476">
        <v>50</v>
      </c>
      <c r="AG61" s="476">
        <v>50</v>
      </c>
      <c r="AH61" s="523" t="e">
        <f>AC61*($AA$4*AH7)</f>
        <v>#REF!</v>
      </c>
      <c r="AI61" s="523" t="e">
        <f t="shared" ref="AI61:AL61" si="67">AD61*($AA$4*AI7)</f>
        <v>#REF!</v>
      </c>
      <c r="AJ61" s="523" t="e">
        <f t="shared" si="67"/>
        <v>#REF!</v>
      </c>
      <c r="AK61" s="523" t="e">
        <f t="shared" si="67"/>
        <v>#REF!</v>
      </c>
      <c r="AL61" s="523" t="e">
        <f t="shared" si="67"/>
        <v>#REF!</v>
      </c>
      <c r="AM61" s="504">
        <f t="shared" si="62"/>
        <v>10768.025254788314</v>
      </c>
      <c r="AN61" s="504">
        <f t="shared" si="63"/>
        <v>10844.478234097312</v>
      </c>
      <c r="AO61" s="504">
        <f t="shared" si="64"/>
        <v>11047.07098089934</v>
      </c>
      <c r="AP61" s="504">
        <f t="shared" si="65"/>
        <v>11397.492635219127</v>
      </c>
      <c r="AQ61" s="504">
        <f t="shared" si="66"/>
        <v>11886.027459341924</v>
      </c>
    </row>
    <row r="62" spans="2:43">
      <c r="B62" s="62"/>
      <c r="C62" s="91" t="s">
        <v>100</v>
      </c>
      <c r="D62" s="92" t="s">
        <v>101</v>
      </c>
      <c r="E62" s="95" t="s">
        <v>102</v>
      </c>
      <c r="F62" s="99" t="s">
        <v>70</v>
      </c>
      <c r="G62" s="176">
        <v>0</v>
      </c>
      <c r="H62" s="88">
        <v>171.72</v>
      </c>
      <c r="I62" s="742">
        <v>176.18</v>
      </c>
      <c r="J62" s="88">
        <v>180.41</v>
      </c>
      <c r="K62" s="232">
        <v>185.95</v>
      </c>
      <c r="L62" s="76"/>
      <c r="M62" s="111"/>
      <c r="N62" s="111"/>
      <c r="O62" s="111"/>
      <c r="P62" s="111" t="s">
        <v>71</v>
      </c>
      <c r="Q62" s="111"/>
      <c r="R62" s="89"/>
      <c r="S62" s="61"/>
      <c r="T62" s="118">
        <v>212.70961481276012</v>
      </c>
      <c r="U62" s="782">
        <f>T62*(1+'Labour comparison'!$J$16)</f>
        <v>217.92100037567275</v>
      </c>
      <c r="V62" s="743">
        <f>$P$8</f>
        <v>177.36143999999996</v>
      </c>
      <c r="W62" s="347">
        <f>Z6</f>
        <v>208.47275376613754</v>
      </c>
      <c r="X62" s="745">
        <f t="shared" si="60"/>
        <v>209.95291031787715</v>
      </c>
      <c r="Y62" s="69">
        <f t="shared" si="60"/>
        <v>213.87517710491716</v>
      </c>
      <c r="Z62" s="745">
        <f t="shared" si="60"/>
        <v>220.65946350161244</v>
      </c>
      <c r="AA62" s="69">
        <f t="shared" si="60"/>
        <v>230.1176694108386</v>
      </c>
      <c r="AB62" s="224"/>
      <c r="AC62" s="489">
        <v>20</v>
      </c>
      <c r="AD62" s="489">
        <v>20</v>
      </c>
      <c r="AE62" s="489">
        <v>20</v>
      </c>
      <c r="AF62" s="489">
        <v>20</v>
      </c>
      <c r="AG62" s="489">
        <v>20</v>
      </c>
      <c r="AH62" s="648" t="e">
        <f>AH7*(AC62*$Z$4)</f>
        <v>#REF!</v>
      </c>
      <c r="AI62" s="648" t="e">
        <f t="shared" ref="AI62:AL62" si="68">AI7*(AD62*$Z$4)</f>
        <v>#REF!</v>
      </c>
      <c r="AJ62" s="648" t="e">
        <f t="shared" si="68"/>
        <v>#REF!</v>
      </c>
      <c r="AK62" s="648" t="e">
        <f t="shared" si="68"/>
        <v>#REF!</v>
      </c>
      <c r="AL62" s="648" t="e">
        <f t="shared" si="68"/>
        <v>#REF!</v>
      </c>
      <c r="AM62" s="504">
        <f t="shared" si="62"/>
        <v>4169.4550753227504</v>
      </c>
      <c r="AN62" s="504">
        <f t="shared" si="63"/>
        <v>4199.058206357543</v>
      </c>
      <c r="AO62" s="504">
        <f t="shared" si="64"/>
        <v>4277.5035420983431</v>
      </c>
      <c r="AP62" s="504">
        <f t="shared" si="65"/>
        <v>4413.1892700322487</v>
      </c>
      <c r="AQ62" s="504">
        <f t="shared" si="66"/>
        <v>4602.3533882167721</v>
      </c>
    </row>
    <row r="63" spans="2:43" s="178" customFormat="1">
      <c r="B63" s="154"/>
      <c r="C63" s="172"/>
      <c r="D63" s="115" t="s">
        <v>103</v>
      </c>
      <c r="E63" s="126" t="s">
        <v>102</v>
      </c>
      <c r="F63" s="66" t="s">
        <v>70</v>
      </c>
      <c r="G63" s="540"/>
      <c r="H63" s="96"/>
      <c r="I63" s="189"/>
      <c r="J63" s="96"/>
      <c r="K63" s="119"/>
      <c r="L63" s="141"/>
      <c r="M63" s="737"/>
      <c r="N63" s="737"/>
      <c r="O63" s="737"/>
      <c r="P63" s="737"/>
      <c r="Q63" s="737" t="s">
        <v>71</v>
      </c>
      <c r="R63" s="367"/>
      <c r="S63" s="61"/>
      <c r="T63" s="260"/>
      <c r="U63" s="263">
        <f>T63*(1+'Labour comparison'!$J$16)</f>
        <v>0</v>
      </c>
      <c r="V63" s="746">
        <f>$Q$8</f>
        <v>196.43763000000001</v>
      </c>
      <c r="W63" s="545">
        <f>$AA$6</f>
        <v>215.36050509576629</v>
      </c>
      <c r="X63" s="316">
        <f t="shared" si="60"/>
        <v>216.88956468194624</v>
      </c>
      <c r="Y63" s="70">
        <f t="shared" si="60"/>
        <v>220.94141961798678</v>
      </c>
      <c r="Z63" s="316">
        <f t="shared" si="60"/>
        <v>227.94985270438252</v>
      </c>
      <c r="AA63" s="70">
        <f t="shared" si="60"/>
        <v>237.72054918683847</v>
      </c>
      <c r="AB63" s="224"/>
      <c r="AC63" s="499">
        <v>10</v>
      </c>
      <c r="AD63" s="499">
        <v>10</v>
      </c>
      <c r="AE63" s="499">
        <v>10</v>
      </c>
      <c r="AF63" s="499">
        <v>10</v>
      </c>
      <c r="AG63" s="499">
        <v>10</v>
      </c>
      <c r="AH63" s="700" t="e">
        <f>AH7*(AC63*$AA$4)</f>
        <v>#REF!</v>
      </c>
      <c r="AI63" s="700" t="e">
        <f t="shared" ref="AI63:AL63" si="69">AI7*(AD63*$AA$4)</f>
        <v>#REF!</v>
      </c>
      <c r="AJ63" s="700" t="e">
        <f t="shared" si="69"/>
        <v>#REF!</v>
      </c>
      <c r="AK63" s="700" t="e">
        <f t="shared" si="69"/>
        <v>#REF!</v>
      </c>
      <c r="AL63" s="700" t="e">
        <f t="shared" si="69"/>
        <v>#REF!</v>
      </c>
      <c r="AM63" s="506">
        <f t="shared" si="62"/>
        <v>2153.605050957663</v>
      </c>
      <c r="AN63" s="505">
        <f t="shared" si="63"/>
        <v>2168.8956468194624</v>
      </c>
      <c r="AO63" s="505">
        <f t="shared" si="64"/>
        <v>2209.4141961798678</v>
      </c>
      <c r="AP63" s="505">
        <f t="shared" si="65"/>
        <v>2279.4985270438251</v>
      </c>
      <c r="AQ63" s="505">
        <f t="shared" si="66"/>
        <v>2377.2054918683848</v>
      </c>
    </row>
    <row r="64" spans="2:43">
      <c r="B64" s="62"/>
      <c r="C64" s="62" t="s">
        <v>104</v>
      </c>
      <c r="D64" s="185" t="s">
        <v>105</v>
      </c>
      <c r="E64" s="103" t="s">
        <v>106</v>
      </c>
      <c r="F64" s="824" t="s">
        <v>70</v>
      </c>
      <c r="G64" s="142">
        <v>0</v>
      </c>
      <c r="H64" s="142">
        <v>143.34</v>
      </c>
      <c r="I64" s="142">
        <v>147.05000000000001</v>
      </c>
      <c r="J64" s="142">
        <v>150.59</v>
      </c>
      <c r="K64" s="142">
        <v>155.21</v>
      </c>
      <c r="L64" s="190"/>
      <c r="M64" s="776"/>
      <c r="N64" s="776"/>
      <c r="O64" s="776" t="s">
        <v>71</v>
      </c>
      <c r="P64" s="776"/>
      <c r="Q64" s="776"/>
      <c r="R64" s="776"/>
      <c r="S64" s="90"/>
      <c r="T64" s="123">
        <v>178.58346320213872</v>
      </c>
      <c r="U64" s="751">
        <f>T64*(1+'Labour comparison'!$J$16)</f>
        <v>182.95875805059111</v>
      </c>
      <c r="V64" s="123">
        <f>$O$8</f>
        <v>157.14805499999997</v>
      </c>
      <c r="W64" s="346">
        <f>Y6</f>
        <v>172.30492156390147</v>
      </c>
      <c r="X64" s="60">
        <f t="shared" si="60"/>
        <v>173.52828650700519</v>
      </c>
      <c r="Y64" s="60">
        <f t="shared" si="60"/>
        <v>176.77008122062881</v>
      </c>
      <c r="Z64" s="60">
        <f t="shared" si="60"/>
        <v>182.37736521497254</v>
      </c>
      <c r="AA64" s="60">
        <f t="shared" si="60"/>
        <v>190.19467178325732</v>
      </c>
      <c r="AB64" s="224"/>
      <c r="AC64" s="489">
        <v>400</v>
      </c>
      <c r="AD64" s="489">
        <v>400</v>
      </c>
      <c r="AE64" s="489">
        <v>400</v>
      </c>
      <c r="AF64" s="489">
        <v>400</v>
      </c>
      <c r="AG64" s="489">
        <v>400</v>
      </c>
      <c r="AH64" s="523" t="e">
        <f>AH7*(AC64*$Y$4)</f>
        <v>#REF!</v>
      </c>
      <c r="AI64" s="523" t="e">
        <f t="shared" ref="AI64:AL64" si="70">AI7*(AD64*$Y$4)</f>
        <v>#REF!</v>
      </c>
      <c r="AJ64" s="523" t="e">
        <f t="shared" si="70"/>
        <v>#REF!</v>
      </c>
      <c r="AK64" s="523" t="e">
        <f t="shared" si="70"/>
        <v>#REF!</v>
      </c>
      <c r="AL64" s="523" t="e">
        <f t="shared" si="70"/>
        <v>#REF!</v>
      </c>
      <c r="AM64" s="504">
        <f t="shared" si="62"/>
        <v>68921.968625560592</v>
      </c>
      <c r="AN64" s="504">
        <f t="shared" si="63"/>
        <v>69411.314602802071</v>
      </c>
      <c r="AO64" s="504">
        <f t="shared" si="64"/>
        <v>70708.032488251527</v>
      </c>
      <c r="AP64" s="504">
        <f t="shared" si="65"/>
        <v>72950.94608598901</v>
      </c>
      <c r="AQ64" s="504">
        <f t="shared" si="66"/>
        <v>76077.868713302931</v>
      </c>
    </row>
    <row r="65" spans="2:43">
      <c r="B65" s="62"/>
      <c r="C65" s="57" t="s">
        <v>107</v>
      </c>
      <c r="D65" s="953" t="s">
        <v>108</v>
      </c>
      <c r="E65" s="107" t="s">
        <v>109</v>
      </c>
      <c r="F65" s="124" t="s">
        <v>65</v>
      </c>
      <c r="G65" s="88">
        <v>0</v>
      </c>
      <c r="H65" s="88">
        <v>23.07</v>
      </c>
      <c r="I65" s="88">
        <v>23.66</v>
      </c>
      <c r="J65" s="88">
        <v>24.23</v>
      </c>
      <c r="K65" s="88">
        <v>24.98</v>
      </c>
      <c r="L65" s="76"/>
      <c r="M65" s="359">
        <v>0.25</v>
      </c>
      <c r="N65" s="89"/>
      <c r="O65" s="89"/>
      <c r="P65" s="89"/>
      <c r="Q65" s="89"/>
      <c r="R65" s="89"/>
      <c r="S65" s="61"/>
      <c r="T65" s="118">
        <v>31.882948875159833</v>
      </c>
      <c r="U65" s="782">
        <f>T65*(1+'Labour comparison'!$J$16)</f>
        <v>32.664081122601246</v>
      </c>
      <c r="V65" s="118">
        <f t="shared" si="7"/>
        <v>26.191342500000001</v>
      </c>
      <c r="W65" s="347">
        <f>(M65*$W$6)+(N65*$X$6)+(O65*$Y$6)+(P65*$Z$6)+(Q65*$AA$6)+(R65*$AB$6)</f>
        <v>28.712898736403453</v>
      </c>
      <c r="X65" s="69">
        <f t="shared" si="60"/>
        <v>28.916760317431919</v>
      </c>
      <c r="Y65" s="745">
        <f t="shared" si="60"/>
        <v>29.456973112816076</v>
      </c>
      <c r="Z65" s="69">
        <f t="shared" si="60"/>
        <v>30.391371132643606</v>
      </c>
      <c r="AA65" s="577">
        <f t="shared" si="60"/>
        <v>31.69404739893551</v>
      </c>
      <c r="AB65" s="224"/>
      <c r="AC65" s="489">
        <v>30000</v>
      </c>
      <c r="AD65" s="489">
        <v>30000</v>
      </c>
      <c r="AE65" s="489">
        <v>30000</v>
      </c>
      <c r="AF65" s="489">
        <v>30000</v>
      </c>
      <c r="AG65" s="489">
        <v>30000</v>
      </c>
      <c r="AH65" s="648" t="e">
        <f>AH7*(($M65*$W$4*AC65)+($N65*$X$4*AC65)+($O65*$Y$4*AC65)+($P65*$Z$4*AC65)+($Q65*$AA$4*AC65)+($R65*$AB$4*AC65))</f>
        <v>#REF!</v>
      </c>
      <c r="AI65" s="648" t="e">
        <f t="shared" ref="AI65:AL65" si="71">AI7*(($M65*$W$4*AD65)+($N65*$X$4*AD65)+($O65*$Y$4*AD65)+($P65*$Z$4*AD65)+($Q65*$AA$4*AD65)+($R65*$AB$4*AD65))</f>
        <v>#REF!</v>
      </c>
      <c r="AJ65" s="648" t="e">
        <f t="shared" si="71"/>
        <v>#REF!</v>
      </c>
      <c r="AK65" s="648" t="e">
        <f t="shared" si="71"/>
        <v>#REF!</v>
      </c>
      <c r="AL65" s="648" t="e">
        <f t="shared" si="71"/>
        <v>#REF!</v>
      </c>
      <c r="AM65" s="504">
        <f t="shared" si="62"/>
        <v>861386.96209210355</v>
      </c>
      <c r="AN65" s="504">
        <f t="shared" si="63"/>
        <v>867502.80952295754</v>
      </c>
      <c r="AO65" s="504">
        <f t="shared" si="64"/>
        <v>883709.19338448229</v>
      </c>
      <c r="AP65" s="504">
        <f t="shared" si="65"/>
        <v>911741.13397930819</v>
      </c>
      <c r="AQ65" s="504">
        <f t="shared" si="66"/>
        <v>950821.42196806532</v>
      </c>
    </row>
    <row r="66" spans="2:43">
      <c r="B66" s="62"/>
      <c r="C66" s="897"/>
      <c r="D66" s="954" t="s">
        <v>452</v>
      </c>
      <c r="E66" s="95" t="s">
        <v>109</v>
      </c>
      <c r="F66" s="125" t="s">
        <v>65</v>
      </c>
      <c r="G66" s="94">
        <v>0</v>
      </c>
      <c r="H66" s="94">
        <v>0</v>
      </c>
      <c r="I66" s="94">
        <v>0</v>
      </c>
      <c r="J66" s="94">
        <v>0</v>
      </c>
      <c r="K66" s="94">
        <v>0</v>
      </c>
      <c r="L66" s="76"/>
      <c r="M66" s="898"/>
      <c r="N66" s="776"/>
      <c r="O66" s="776">
        <v>0.75</v>
      </c>
      <c r="P66" s="776"/>
      <c r="Q66" s="776"/>
      <c r="R66" s="776"/>
      <c r="S66" s="61"/>
      <c r="T66" s="186"/>
      <c r="U66" s="188"/>
      <c r="V66" s="186"/>
      <c r="W66" s="346">
        <f>(M66*$W$6)+(N66*$X$6)+(O66*$Y$6)+(P66*$Z$6)+(Q66*$AA$6)+(R66*$AB$6)</f>
        <v>129.22869117292612</v>
      </c>
      <c r="X66" s="60">
        <f t="shared" ref="X66" si="72">W66*X$9</f>
        <v>130.14621488025392</v>
      </c>
      <c r="Y66" s="224">
        <f t="shared" ref="Y66" si="73">X66*Y$9</f>
        <v>132.57756091547165</v>
      </c>
      <c r="Z66" s="60">
        <f t="shared" ref="Z66" si="74">Y66*Z$9</f>
        <v>136.78302391122944</v>
      </c>
      <c r="AA66" s="748">
        <f t="shared" ref="AA66" si="75">Z66*AA$9</f>
        <v>142.64600383744303</v>
      </c>
      <c r="AB66" s="224"/>
      <c r="AC66" s="491"/>
      <c r="AD66" s="491"/>
      <c r="AE66" s="491"/>
      <c r="AF66" s="491"/>
      <c r="AG66" s="491"/>
      <c r="AH66" s="700"/>
      <c r="AI66" s="700"/>
      <c r="AJ66" s="700"/>
      <c r="AK66" s="700"/>
      <c r="AL66" s="700"/>
      <c r="AM66" s="505"/>
      <c r="AN66" s="505"/>
      <c r="AO66" s="505"/>
      <c r="AP66" s="505"/>
      <c r="AQ66" s="505"/>
    </row>
    <row r="67" spans="2:43" s="178" customFormat="1">
      <c r="B67" s="154"/>
      <c r="C67" s="896"/>
      <c r="D67" s="955" t="s">
        <v>352</v>
      </c>
      <c r="E67" s="125" t="s">
        <v>109</v>
      </c>
      <c r="F67" s="125" t="s">
        <v>65</v>
      </c>
      <c r="G67" s="94"/>
      <c r="H67" s="94"/>
      <c r="I67" s="94"/>
      <c r="J67" s="94"/>
      <c r="K67" s="94"/>
      <c r="L67" s="141"/>
      <c r="M67" s="360"/>
      <c r="N67" s="237"/>
      <c r="O67" s="237">
        <v>1</v>
      </c>
      <c r="P67" s="237"/>
      <c r="Q67" s="237"/>
      <c r="R67" s="237"/>
      <c r="S67" s="61"/>
      <c r="T67" s="186"/>
      <c r="U67" s="188">
        <f>T67*(1+'Labour comparison'!$J$16)</f>
        <v>0</v>
      </c>
      <c r="V67" s="186"/>
      <c r="W67" s="545">
        <f>(M67*$W$6)+(N67*$X$6)+(O67*$Y$6)+(P67*$Z$6)+(Q67*$AA$6)+(R67*$AB$6)</f>
        <v>172.30492156390147</v>
      </c>
      <c r="X67" s="60">
        <f t="shared" si="60"/>
        <v>173.52828650700519</v>
      </c>
      <c r="Y67" s="224">
        <f t="shared" si="60"/>
        <v>176.77008122062881</v>
      </c>
      <c r="Z67" s="60">
        <f t="shared" si="60"/>
        <v>182.37736521497254</v>
      </c>
      <c r="AA67" s="748">
        <f t="shared" si="60"/>
        <v>190.19467178325732</v>
      </c>
      <c r="AB67" s="224"/>
      <c r="AC67" s="650">
        <v>2000</v>
      </c>
      <c r="AD67" s="650">
        <v>2000</v>
      </c>
      <c r="AE67" s="650">
        <v>2000</v>
      </c>
      <c r="AF67" s="650">
        <v>2000</v>
      </c>
      <c r="AG67" s="650">
        <v>2000</v>
      </c>
      <c r="AH67" s="649" t="e">
        <f>AH7*(($M67*$W$4*AC67)+($N67*$X$4*AC67)+($O67*$Y$4*AC67)+($P67*$Z$4*AC67)+($Q67*$AA$4*AC67)+($R67*$AB$4*AC67))</f>
        <v>#REF!</v>
      </c>
      <c r="AI67" s="700" t="e">
        <f t="shared" ref="AI67:AL67" si="76">AI7*(($M67*$W$4*AD67)+($N67*$X$4*AD67)+($O67*$Y$4*AD67)+($P67*$Z$4*AD67)+($Q67*$AA$4*AD67)+($R67*$AB$4*AD67))</f>
        <v>#REF!</v>
      </c>
      <c r="AJ67" s="700" t="e">
        <f t="shared" si="76"/>
        <v>#REF!</v>
      </c>
      <c r="AK67" s="700" t="e">
        <f t="shared" si="76"/>
        <v>#REF!</v>
      </c>
      <c r="AL67" s="700" t="e">
        <f t="shared" si="76"/>
        <v>#REF!</v>
      </c>
      <c r="AM67" s="506">
        <f t="shared" si="62"/>
        <v>344609.84312780295</v>
      </c>
      <c r="AN67" s="506">
        <f t="shared" si="63"/>
        <v>347056.57301401038</v>
      </c>
      <c r="AO67" s="506">
        <f t="shared" si="64"/>
        <v>353540.16244125762</v>
      </c>
      <c r="AP67" s="506">
        <f t="shared" si="65"/>
        <v>364754.73042994511</v>
      </c>
      <c r="AQ67" s="506">
        <f t="shared" si="66"/>
        <v>380389.34356651467</v>
      </c>
    </row>
    <row r="68" spans="2:43" ht="13.5" customHeight="1">
      <c r="B68" s="62"/>
      <c r="C68" s="741" t="s">
        <v>110</v>
      </c>
      <c r="D68" s="162" t="s">
        <v>111</v>
      </c>
      <c r="E68" s="107" t="s">
        <v>64</v>
      </c>
      <c r="F68" s="124" t="s">
        <v>70</v>
      </c>
      <c r="G68" s="176">
        <v>0</v>
      </c>
      <c r="H68" s="88">
        <v>183.92</v>
      </c>
      <c r="I68" s="742">
        <v>188.69</v>
      </c>
      <c r="J68" s="88">
        <v>193.22</v>
      </c>
      <c r="K68" s="232">
        <v>199.15</v>
      </c>
      <c r="L68" s="76"/>
      <c r="M68" s="361"/>
      <c r="N68" s="361"/>
      <c r="O68" s="361"/>
      <c r="P68" s="361"/>
      <c r="Q68" s="361" t="s">
        <v>71</v>
      </c>
      <c r="R68" s="361"/>
      <c r="S68" s="108"/>
      <c r="T68" s="118">
        <v>239.25091780307636</v>
      </c>
      <c r="U68" s="782">
        <f>T68*(1+'Labour comparison'!$J$16)</f>
        <v>245.11256528925173</v>
      </c>
      <c r="V68" s="743">
        <f>$Q$8</f>
        <v>196.43763000000001</v>
      </c>
      <c r="W68" s="347">
        <f>AA6</f>
        <v>215.36050509576629</v>
      </c>
      <c r="X68" s="745">
        <f t="shared" si="60"/>
        <v>216.88956468194624</v>
      </c>
      <c r="Y68" s="69">
        <f t="shared" si="60"/>
        <v>220.94141961798678</v>
      </c>
      <c r="Z68" s="745">
        <f t="shared" si="60"/>
        <v>227.94985270438252</v>
      </c>
      <c r="AA68" s="69">
        <f t="shared" si="60"/>
        <v>237.72054918683847</v>
      </c>
      <c r="AB68" s="224"/>
      <c r="AC68" s="489">
        <v>50</v>
      </c>
      <c r="AD68" s="489">
        <v>50</v>
      </c>
      <c r="AE68" s="489">
        <v>50</v>
      </c>
      <c r="AF68" s="489">
        <v>50</v>
      </c>
      <c r="AG68" s="489">
        <v>50</v>
      </c>
      <c r="AH68" s="648" t="e">
        <f>AH7*(AC68*$AA$4)</f>
        <v>#REF!</v>
      </c>
      <c r="AI68" s="648" t="e">
        <f t="shared" ref="AI68:AL68" si="77">AI7*(AD68*$AA$4)</f>
        <v>#REF!</v>
      </c>
      <c r="AJ68" s="648" t="e">
        <f t="shared" si="77"/>
        <v>#REF!</v>
      </c>
      <c r="AK68" s="648" t="e">
        <f t="shared" si="77"/>
        <v>#REF!</v>
      </c>
      <c r="AL68" s="648" t="e">
        <f t="shared" si="77"/>
        <v>#REF!</v>
      </c>
      <c r="AM68" s="504">
        <f t="shared" si="62"/>
        <v>10768.025254788314</v>
      </c>
      <c r="AN68" s="504">
        <f t="shared" si="63"/>
        <v>10844.478234097312</v>
      </c>
      <c r="AO68" s="504">
        <f t="shared" si="64"/>
        <v>11047.07098089934</v>
      </c>
      <c r="AP68" s="504">
        <f t="shared" si="65"/>
        <v>11397.492635219127</v>
      </c>
      <c r="AQ68" s="504">
        <f t="shared" si="66"/>
        <v>11886.027459341924</v>
      </c>
    </row>
    <row r="69" spans="2:43" s="178" customFormat="1" ht="13.5" customHeight="1">
      <c r="B69" s="154"/>
      <c r="C69" s="235"/>
      <c r="D69" s="936" t="s">
        <v>353</v>
      </c>
      <c r="E69" s="66" t="s">
        <v>64</v>
      </c>
      <c r="F69" s="126" t="s">
        <v>70</v>
      </c>
      <c r="G69" s="540"/>
      <c r="H69" s="96"/>
      <c r="I69" s="189"/>
      <c r="J69" s="96"/>
      <c r="K69" s="119"/>
      <c r="L69" s="141"/>
      <c r="M69" s="547"/>
      <c r="N69" s="547"/>
      <c r="O69" s="547"/>
      <c r="P69" s="547" t="s">
        <v>71</v>
      </c>
      <c r="Q69" s="547"/>
      <c r="R69" s="362"/>
      <c r="S69" s="108"/>
      <c r="T69" s="260"/>
      <c r="U69" s="263">
        <f>T69*(1+'Labour comparison'!$J$16)</f>
        <v>0</v>
      </c>
      <c r="V69" s="746">
        <f>$P$8</f>
        <v>177.36143999999996</v>
      </c>
      <c r="W69" s="545">
        <f>$Z$6</f>
        <v>208.47275376613754</v>
      </c>
      <c r="X69" s="316">
        <f t="shared" si="60"/>
        <v>209.95291031787715</v>
      </c>
      <c r="Y69" s="70">
        <f t="shared" si="60"/>
        <v>213.87517710491716</v>
      </c>
      <c r="Z69" s="316">
        <f t="shared" si="60"/>
        <v>220.65946350161244</v>
      </c>
      <c r="AA69" s="70">
        <f t="shared" si="60"/>
        <v>230.1176694108386</v>
      </c>
      <c r="AB69" s="224"/>
      <c r="AC69" s="403">
        <v>50</v>
      </c>
      <c r="AD69" s="403">
        <v>50</v>
      </c>
      <c r="AE69" s="403">
        <v>50</v>
      </c>
      <c r="AF69" s="403">
        <v>50</v>
      </c>
      <c r="AG69" s="403">
        <v>50</v>
      </c>
      <c r="AH69" s="700" t="e">
        <f>AH7*(AC69*$Z$4)</f>
        <v>#REF!</v>
      </c>
      <c r="AI69" s="700" t="e">
        <f t="shared" ref="AI69:AL69" si="78">AI7*(AD69*$Z$4)</f>
        <v>#REF!</v>
      </c>
      <c r="AJ69" s="700" t="e">
        <f t="shared" si="78"/>
        <v>#REF!</v>
      </c>
      <c r="AK69" s="700" t="e">
        <f t="shared" si="78"/>
        <v>#REF!</v>
      </c>
      <c r="AL69" s="700" t="e">
        <f t="shared" si="78"/>
        <v>#REF!</v>
      </c>
      <c r="AM69" s="505">
        <f t="shared" si="62"/>
        <v>10423.637688306877</v>
      </c>
      <c r="AN69" s="505">
        <f t="shared" si="63"/>
        <v>10497.645515893857</v>
      </c>
      <c r="AO69" s="505">
        <f t="shared" si="64"/>
        <v>10693.758855245858</v>
      </c>
      <c r="AP69" s="505">
        <f t="shared" si="65"/>
        <v>11032.973175080622</v>
      </c>
      <c r="AQ69" s="505">
        <f t="shared" si="66"/>
        <v>11505.88347054193</v>
      </c>
    </row>
    <row r="70" spans="2:43" ht="13.5" customHeight="1">
      <c r="B70" s="62"/>
      <c r="C70" s="109" t="s">
        <v>112</v>
      </c>
      <c r="D70" s="92" t="s">
        <v>113</v>
      </c>
      <c r="E70" s="95" t="s">
        <v>106</v>
      </c>
      <c r="F70" s="125" t="s">
        <v>70</v>
      </c>
      <c r="G70" s="94">
        <v>0</v>
      </c>
      <c r="H70" s="94">
        <v>0</v>
      </c>
      <c r="I70" s="94">
        <v>0</v>
      </c>
      <c r="J70" s="94">
        <v>0</v>
      </c>
      <c r="K70" s="94">
        <v>0</v>
      </c>
      <c r="L70" s="76"/>
      <c r="M70" s="111"/>
      <c r="N70" s="111"/>
      <c r="O70" s="111"/>
      <c r="P70" s="111" t="s">
        <v>71</v>
      </c>
      <c r="Q70" s="111"/>
      <c r="R70" s="89"/>
      <c r="S70" s="61"/>
      <c r="T70" s="260">
        <v>212.70961481276012</v>
      </c>
      <c r="U70" s="263">
        <f>T70*(1+'Labour comparison'!$J$16)</f>
        <v>217.92100037567275</v>
      </c>
      <c r="V70" s="260">
        <f t="shared" ref="V70:V71" si="79">$P$8</f>
        <v>177.36143999999996</v>
      </c>
      <c r="W70" s="545">
        <f>Z6</f>
        <v>208.47275376613754</v>
      </c>
      <c r="X70" s="70">
        <f t="shared" si="60"/>
        <v>209.95291031787715</v>
      </c>
      <c r="Y70" s="70">
        <f t="shared" si="60"/>
        <v>213.87517710491716</v>
      </c>
      <c r="Z70" s="70">
        <f t="shared" si="60"/>
        <v>220.65946350161244</v>
      </c>
      <c r="AA70" s="70">
        <f t="shared" si="60"/>
        <v>230.1176694108386</v>
      </c>
      <c r="AB70" s="224"/>
      <c r="AC70" s="490">
        <v>50</v>
      </c>
      <c r="AD70" s="490">
        <v>50</v>
      </c>
      <c r="AE70" s="490">
        <v>50</v>
      </c>
      <c r="AF70" s="490">
        <v>50</v>
      </c>
      <c r="AG70" s="490">
        <v>50</v>
      </c>
      <c r="AH70" s="576" t="e">
        <f>AH7*(AC70*$Z$4)</f>
        <v>#REF!</v>
      </c>
      <c r="AI70" s="576" t="e">
        <f t="shared" ref="AI70:AL70" si="80">AI7*(AD70*$Z$4)</f>
        <v>#REF!</v>
      </c>
      <c r="AJ70" s="576" t="e">
        <f t="shared" si="80"/>
        <v>#REF!</v>
      </c>
      <c r="AK70" s="576" t="e">
        <f t="shared" si="80"/>
        <v>#REF!</v>
      </c>
      <c r="AL70" s="701" t="e">
        <f t="shared" si="80"/>
        <v>#REF!</v>
      </c>
      <c r="AM70" s="507">
        <f t="shared" si="62"/>
        <v>10423.637688306877</v>
      </c>
      <c r="AN70" s="507">
        <f t="shared" si="63"/>
        <v>10497.645515893857</v>
      </c>
      <c r="AO70" s="507">
        <f t="shared" si="64"/>
        <v>10693.758855245858</v>
      </c>
      <c r="AP70" s="507">
        <f t="shared" si="65"/>
        <v>11032.973175080622</v>
      </c>
      <c r="AQ70" s="507">
        <f t="shared" si="66"/>
        <v>11505.88347054193</v>
      </c>
    </row>
    <row r="71" spans="2:43" ht="26.4">
      <c r="B71" s="62"/>
      <c r="C71" s="234" t="s">
        <v>114</v>
      </c>
      <c r="D71" s="110" t="s">
        <v>115</v>
      </c>
      <c r="E71" s="86" t="s">
        <v>64</v>
      </c>
      <c r="F71" s="146" t="s">
        <v>70</v>
      </c>
      <c r="G71" s="327">
        <v>0</v>
      </c>
      <c r="H71" s="327">
        <v>0</v>
      </c>
      <c r="I71" s="327">
        <v>0</v>
      </c>
      <c r="J71" s="327">
        <v>0</v>
      </c>
      <c r="K71" s="327">
        <v>0</v>
      </c>
      <c r="L71" s="190"/>
      <c r="M71" s="111"/>
      <c r="N71" s="111"/>
      <c r="O71" s="111"/>
      <c r="P71" s="111" t="s">
        <v>71</v>
      </c>
      <c r="Q71" s="111"/>
      <c r="R71" s="89"/>
      <c r="S71" s="90"/>
      <c r="T71" s="118">
        <v>212.70961481276012</v>
      </c>
      <c r="U71" s="782">
        <f>T71*(1+'Labour comparison'!$J$16)</f>
        <v>217.92100037567275</v>
      </c>
      <c r="V71" s="118">
        <f t="shared" si="79"/>
        <v>177.36143999999996</v>
      </c>
      <c r="W71" s="347">
        <f>Z6</f>
        <v>208.47275376613754</v>
      </c>
      <c r="X71" s="749">
        <f t="shared" si="60"/>
        <v>209.95291031787715</v>
      </c>
      <c r="Y71" s="749">
        <f t="shared" si="60"/>
        <v>213.87517710491716</v>
      </c>
      <c r="Z71" s="749">
        <f t="shared" si="60"/>
        <v>220.65946350161244</v>
      </c>
      <c r="AA71" s="749">
        <f t="shared" si="60"/>
        <v>230.1176694108386</v>
      </c>
      <c r="AB71" s="224"/>
      <c r="AC71" s="489">
        <v>100</v>
      </c>
      <c r="AD71" s="489">
        <v>100</v>
      </c>
      <c r="AE71" s="489">
        <v>100</v>
      </c>
      <c r="AF71" s="489">
        <v>100</v>
      </c>
      <c r="AG71" s="489">
        <v>100</v>
      </c>
      <c r="AH71" s="523" t="e">
        <f>AH7*(AC71*$Z$4)</f>
        <v>#REF!</v>
      </c>
      <c r="AI71" s="523" t="e">
        <f t="shared" ref="AI71:AL71" si="81">AI7*(AD71*$Z$4)</f>
        <v>#REF!</v>
      </c>
      <c r="AJ71" s="523" t="e">
        <f t="shared" si="81"/>
        <v>#REF!</v>
      </c>
      <c r="AK71" s="523" t="e">
        <f t="shared" si="81"/>
        <v>#REF!</v>
      </c>
      <c r="AL71" s="523" t="e">
        <f t="shared" si="81"/>
        <v>#REF!</v>
      </c>
      <c r="AM71" s="504">
        <f t="shared" si="62"/>
        <v>20847.275376613754</v>
      </c>
      <c r="AN71" s="504">
        <f t="shared" si="63"/>
        <v>20995.291031787714</v>
      </c>
      <c r="AO71" s="504">
        <f t="shared" si="64"/>
        <v>21387.517710491717</v>
      </c>
      <c r="AP71" s="504">
        <f t="shared" si="65"/>
        <v>22065.946350161244</v>
      </c>
      <c r="AQ71" s="504">
        <f t="shared" si="66"/>
        <v>23011.766941083861</v>
      </c>
    </row>
    <row r="72" spans="2:43" ht="13.5" customHeight="1">
      <c r="B72" s="91"/>
      <c r="C72" s="112" t="s">
        <v>116</v>
      </c>
      <c r="D72" s="644" t="s">
        <v>117</v>
      </c>
      <c r="E72" s="107" t="s">
        <v>64</v>
      </c>
      <c r="F72" s="107" t="s">
        <v>65</v>
      </c>
      <c r="G72" s="88">
        <v>0</v>
      </c>
      <c r="H72" s="742">
        <v>0</v>
      </c>
      <c r="I72" s="88">
        <v>0</v>
      </c>
      <c r="J72" s="742">
        <v>0</v>
      </c>
      <c r="K72" s="88">
        <v>0</v>
      </c>
      <c r="L72" s="76"/>
      <c r="M72" s="361">
        <v>1</v>
      </c>
      <c r="N72" s="361"/>
      <c r="O72" s="361"/>
      <c r="P72" s="361"/>
      <c r="Q72" s="361"/>
      <c r="R72" s="361"/>
      <c r="S72" s="108"/>
      <c r="T72" s="118">
        <v>127.53179550063933</v>
      </c>
      <c r="U72" s="782">
        <f>T72*(1+'Labour comparison'!$J$16)</f>
        <v>130.65632449040498</v>
      </c>
      <c r="V72" s="782">
        <f t="shared" si="7"/>
        <v>104.76537</v>
      </c>
      <c r="W72" s="744">
        <f>(M72*$W$6)+(N72*$X$6)+(O72*$Y$6)+(P72*$Z$6)+(Q72*$AA$6)+(R72*$AB$6)</f>
        <v>114.85159494561381</v>
      </c>
      <c r="X72" s="69">
        <f t="shared" si="60"/>
        <v>115.66704126972768</v>
      </c>
      <c r="Y72" s="745">
        <f t="shared" si="60"/>
        <v>117.8278924512643</v>
      </c>
      <c r="Z72" s="69">
        <f t="shared" si="60"/>
        <v>121.56548453057442</v>
      </c>
      <c r="AA72" s="577">
        <f t="shared" si="60"/>
        <v>126.77618959574204</v>
      </c>
      <c r="AB72" s="224"/>
      <c r="AC72" s="591">
        <v>180</v>
      </c>
      <c r="AD72" s="591">
        <v>180</v>
      </c>
      <c r="AE72" s="591">
        <v>180</v>
      </c>
      <c r="AF72" s="591">
        <v>180</v>
      </c>
      <c r="AG72" s="591">
        <v>180</v>
      </c>
      <c r="AH72" s="592" t="e">
        <f>AH7*(($M72*$W$4*AC72)+($N72*$X$4*AC72)+($O72*$Y$4*AC72)+($P72*$Z$4*AC72)+($Q72*$AA$4*AC72)+($R72*$AB$4*AC72))</f>
        <v>#REF!</v>
      </c>
      <c r="AI72" s="646" t="e">
        <f t="shared" ref="AI72:AL72" si="82">AI7*(($M72*$W$4*AD72)+($N72*$X$4*AD72)+($O72*$Y$4*AD72)+($P72*$Z$4*AD72)+($Q72*$AA$4*AD72)+($R72*$AB$4*AD72))</f>
        <v>#REF!</v>
      </c>
      <c r="AJ72" s="646" t="e">
        <f t="shared" si="82"/>
        <v>#REF!</v>
      </c>
      <c r="AK72" s="646" t="e">
        <f t="shared" si="82"/>
        <v>#REF!</v>
      </c>
      <c r="AL72" s="646" t="e">
        <f t="shared" si="82"/>
        <v>#REF!</v>
      </c>
      <c r="AM72" s="504">
        <f t="shared" si="62"/>
        <v>20673.287090210488</v>
      </c>
      <c r="AN72" s="504">
        <f t="shared" si="63"/>
        <v>20820.067428550981</v>
      </c>
      <c r="AO72" s="504">
        <f t="shared" si="64"/>
        <v>21209.020641227577</v>
      </c>
      <c r="AP72" s="504">
        <f t="shared" si="65"/>
        <v>21881.787215503395</v>
      </c>
      <c r="AQ72" s="504">
        <f t="shared" si="66"/>
        <v>22819.714127233568</v>
      </c>
    </row>
    <row r="73" spans="2:43" s="178" customFormat="1" ht="13.5" customHeight="1">
      <c r="B73" s="172"/>
      <c r="C73" s="645"/>
      <c r="D73" s="233" t="s">
        <v>355</v>
      </c>
      <c r="E73" s="66" t="s">
        <v>64</v>
      </c>
      <c r="F73" s="66" t="s">
        <v>65</v>
      </c>
      <c r="G73" s="96"/>
      <c r="H73" s="189"/>
      <c r="I73" s="96"/>
      <c r="J73" s="189"/>
      <c r="K73" s="96"/>
      <c r="L73" s="141"/>
      <c r="M73" s="362">
        <v>1</v>
      </c>
      <c r="N73" s="362"/>
      <c r="O73" s="362"/>
      <c r="P73" s="362"/>
      <c r="Q73" s="362"/>
      <c r="R73" s="362"/>
      <c r="S73" s="108"/>
      <c r="T73" s="260">
        <v>127.53179550063933</v>
      </c>
      <c r="U73" s="263">
        <f>T73*(1+'Labour comparison'!$J$16)</f>
        <v>130.65632449040498</v>
      </c>
      <c r="V73" s="263">
        <f t="shared" si="7"/>
        <v>104.76537</v>
      </c>
      <c r="W73" s="747">
        <f>(M73*$W$6)+(N73*$X$6)+(O73*$Y$6)+(P73*$Z$6)+(Q73*$AA$6)+(R73*$AB$6)</f>
        <v>114.85159494561381</v>
      </c>
      <c r="X73" s="70">
        <f t="shared" si="60"/>
        <v>115.66704126972768</v>
      </c>
      <c r="Y73" s="316">
        <f t="shared" si="60"/>
        <v>117.8278924512643</v>
      </c>
      <c r="Z73" s="70">
        <f t="shared" si="60"/>
        <v>121.56548453057442</v>
      </c>
      <c r="AA73" s="590">
        <f t="shared" si="60"/>
        <v>126.77618959574204</v>
      </c>
      <c r="AB73" s="224"/>
      <c r="AC73" s="477">
        <v>100</v>
      </c>
      <c r="AD73" s="477">
        <v>100</v>
      </c>
      <c r="AE73" s="477">
        <v>100</v>
      </c>
      <c r="AF73" s="477">
        <v>100</v>
      </c>
      <c r="AG73" s="477">
        <v>100</v>
      </c>
      <c r="AH73" s="593" t="e">
        <f>AH7*(($M73*$W$4*AC73)+($N73*$X$4*AC73)+($O73*$Y$4*AC73)+($P73*$Z$4*AC73)+($Q73*$AA$4*AC73)+($R73*$AB$4*AC73))</f>
        <v>#REF!</v>
      </c>
      <c r="AI73" s="647" t="e">
        <f t="shared" ref="AI73:AL73" si="83">AI7*(($M73*$W$4*AD73)+($N73*$X$4*AD73)+($O73*$Y$4*AD73)+($P73*$Z$4*AD73)+($Q73*$AA$4*AD73)+($R73*$AB$4*AD73))</f>
        <v>#REF!</v>
      </c>
      <c r="AJ73" s="647" t="e">
        <f t="shared" si="83"/>
        <v>#REF!</v>
      </c>
      <c r="AK73" s="647" t="e">
        <f t="shared" si="83"/>
        <v>#REF!</v>
      </c>
      <c r="AL73" s="647" t="e">
        <f t="shared" si="83"/>
        <v>#REF!</v>
      </c>
      <c r="AM73" s="506">
        <f t="shared" si="62"/>
        <v>11485.159494561382</v>
      </c>
      <c r="AN73" s="506">
        <f t="shared" si="63"/>
        <v>11566.704126972767</v>
      </c>
      <c r="AO73" s="506">
        <f t="shared" si="64"/>
        <v>11782.789245126431</v>
      </c>
      <c r="AP73" s="506">
        <f t="shared" si="65"/>
        <v>12156.548453057443</v>
      </c>
      <c r="AQ73" s="506">
        <f t="shared" si="66"/>
        <v>12677.618959574203</v>
      </c>
    </row>
    <row r="74" spans="2:43">
      <c r="V74" s="336"/>
      <c r="AH74" s="520"/>
      <c r="AI74" s="520"/>
      <c r="AJ74" s="520"/>
      <c r="AK74" s="520"/>
      <c r="AL74" s="520"/>
      <c r="AM74" s="520"/>
      <c r="AN74" s="520"/>
      <c r="AO74" s="520"/>
      <c r="AP74" s="520"/>
      <c r="AQ74" s="520"/>
    </row>
    <row r="75" spans="2:43">
      <c r="V75" s="336"/>
      <c r="AH75" s="520"/>
      <c r="AI75" s="520"/>
      <c r="AJ75" s="520"/>
      <c r="AK75" s="520"/>
      <c r="AL75" s="520"/>
      <c r="AM75" s="520"/>
      <c r="AN75" s="520"/>
      <c r="AO75" s="520"/>
      <c r="AP75" s="520"/>
      <c r="AQ75" s="520"/>
    </row>
    <row r="76" spans="2:43">
      <c r="B76" s="42"/>
      <c r="C76" s="42"/>
      <c r="D76" s="25"/>
      <c r="E76" s="26"/>
      <c r="F76" s="26"/>
      <c r="G76" s="989" t="s">
        <v>54</v>
      </c>
      <c r="H76" s="990"/>
      <c r="I76" s="990"/>
      <c r="J76" s="990"/>
      <c r="K76" s="991"/>
      <c r="L76" s="804"/>
      <c r="M76" s="992" t="s">
        <v>95</v>
      </c>
      <c r="N76" s="993"/>
      <c r="O76" s="993"/>
      <c r="P76" s="993"/>
      <c r="Q76" s="993"/>
      <c r="R76" s="994"/>
      <c r="S76" s="43"/>
      <c r="T76" s="830" t="s">
        <v>357</v>
      </c>
      <c r="U76" s="853" t="s">
        <v>358</v>
      </c>
      <c r="V76" s="398" t="s">
        <v>425</v>
      </c>
      <c r="W76" s="982" t="s">
        <v>426</v>
      </c>
      <c r="X76" s="983"/>
      <c r="Y76" s="983"/>
      <c r="Z76" s="983"/>
      <c r="AA76" s="984"/>
      <c r="AB76"/>
      <c r="AC76" s="998" t="s">
        <v>348</v>
      </c>
      <c r="AD76" s="999"/>
      <c r="AE76" s="999"/>
      <c r="AF76" s="999"/>
      <c r="AG76" s="1000"/>
      <c r="AH76" s="1009" t="s">
        <v>351</v>
      </c>
      <c r="AI76" s="1010"/>
      <c r="AJ76" s="1010"/>
      <c r="AK76" s="1010"/>
      <c r="AL76" s="1010"/>
      <c r="AM76" s="1011" t="s">
        <v>354</v>
      </c>
      <c r="AN76" s="1012"/>
      <c r="AO76" s="1012"/>
      <c r="AP76" s="1012"/>
      <c r="AQ76" s="1012"/>
    </row>
    <row r="77" spans="2:43" ht="25.5" customHeight="1">
      <c r="B77" s="44" t="s">
        <v>56</v>
      </c>
      <c r="C77" s="45" t="s">
        <v>57</v>
      </c>
      <c r="D77" s="116" t="s">
        <v>58</v>
      </c>
      <c r="E77" s="47" t="s">
        <v>59</v>
      </c>
      <c r="F77" s="808" t="s">
        <v>60</v>
      </c>
      <c r="G77" s="48" t="s">
        <v>6</v>
      </c>
      <c r="H77" s="48" t="s">
        <v>7</v>
      </c>
      <c r="I77" s="48" t="s">
        <v>8</v>
      </c>
      <c r="J77" s="48" t="s">
        <v>9</v>
      </c>
      <c r="K77" s="48" t="s">
        <v>10</v>
      </c>
      <c r="L77" s="192"/>
      <c r="M77" s="355" t="s">
        <v>18</v>
      </c>
      <c r="N77" s="355" t="s">
        <v>17</v>
      </c>
      <c r="O77" s="355" t="s">
        <v>2</v>
      </c>
      <c r="P77" s="355" t="s">
        <v>3</v>
      </c>
      <c r="Q77" s="355" t="s">
        <v>1</v>
      </c>
      <c r="R77" s="356" t="s">
        <v>4</v>
      </c>
      <c r="S77" s="52"/>
      <c r="T77" s="345" t="s">
        <v>12</v>
      </c>
      <c r="U77" s="825" t="s">
        <v>12</v>
      </c>
      <c r="V77" s="350" t="s">
        <v>12</v>
      </c>
      <c r="W77" s="345" t="s">
        <v>12</v>
      </c>
      <c r="X77" s="345" t="s">
        <v>13</v>
      </c>
      <c r="Y77" s="345" t="s">
        <v>14</v>
      </c>
      <c r="Z77" s="345" t="s">
        <v>15</v>
      </c>
      <c r="AA77" s="345" t="s">
        <v>16</v>
      </c>
      <c r="AB77"/>
      <c r="AC77" s="48" t="s">
        <v>12</v>
      </c>
      <c r="AD77" s="48" t="s">
        <v>13</v>
      </c>
      <c r="AE77" s="48" t="s">
        <v>14</v>
      </c>
      <c r="AF77" s="48" t="s">
        <v>15</v>
      </c>
      <c r="AG77" s="48" t="s">
        <v>16</v>
      </c>
      <c r="AH77" s="515" t="s">
        <v>12</v>
      </c>
      <c r="AI77" s="515" t="s">
        <v>13</v>
      </c>
      <c r="AJ77" s="515" t="s">
        <v>14</v>
      </c>
      <c r="AK77" s="515" t="s">
        <v>15</v>
      </c>
      <c r="AL77" s="515" t="s">
        <v>16</v>
      </c>
      <c r="AM77" s="515" t="s">
        <v>12</v>
      </c>
      <c r="AN77" s="515" t="s">
        <v>13</v>
      </c>
      <c r="AO77" s="515" t="s">
        <v>14</v>
      </c>
      <c r="AP77" s="515" t="s">
        <v>15</v>
      </c>
      <c r="AQ77" s="515" t="s">
        <v>16</v>
      </c>
    </row>
    <row r="78" spans="2:43" s="178" customFormat="1" ht="12.75" customHeight="1">
      <c r="B78" s="131" t="s">
        <v>118</v>
      </c>
      <c r="C78" s="131" t="s">
        <v>119</v>
      </c>
      <c r="D78" s="78" t="s">
        <v>120</v>
      </c>
      <c r="E78" s="99" t="s">
        <v>121</v>
      </c>
      <c r="F78" s="826" t="s">
        <v>65</v>
      </c>
      <c r="G78" s="88" t="s">
        <v>122</v>
      </c>
      <c r="H78" s="88">
        <v>2390.9</v>
      </c>
      <c r="I78" s="88">
        <v>2452.9299999999998</v>
      </c>
      <c r="J78" s="88">
        <v>2511.83</v>
      </c>
      <c r="K78" s="88">
        <v>2588.98</v>
      </c>
      <c r="L78" s="141"/>
      <c r="M78" s="171"/>
      <c r="N78" s="171"/>
      <c r="O78" s="171">
        <v>2</v>
      </c>
      <c r="P78" s="171"/>
      <c r="Q78" s="170"/>
      <c r="R78" s="171">
        <v>8</v>
      </c>
      <c r="S78" s="61"/>
      <c r="T78" s="118">
        <v>1734.7839945591843</v>
      </c>
      <c r="U78" s="782">
        <f>T78*(1+'Labour comparison'!$J$16)</f>
        <v>1777.2862024258843</v>
      </c>
      <c r="V78" s="118">
        <f t="shared" si="7"/>
        <v>1525.9107900000001</v>
      </c>
      <c r="W78" s="347">
        <f>(M78*$W$6)+(N78*$X$6)+(O78*$Y$6)+(P78*$Z$6)+(Q78*$AA$6)+(R78*$AB$6)</f>
        <v>1782.4684502018295</v>
      </c>
      <c r="X78" s="60">
        <f t="shared" ref="X78:AA98" si="84">W78*X$9</f>
        <v>1795.1239761982627</v>
      </c>
      <c r="Y78" s="60">
        <f t="shared" si="84"/>
        <v>1828.6598540282073</v>
      </c>
      <c r="Z78" s="60">
        <f t="shared" si="84"/>
        <v>1886.6663620288084</v>
      </c>
      <c r="AA78" s="60">
        <f t="shared" si="84"/>
        <v>1967.5352205445852</v>
      </c>
      <c r="AB78" s="548"/>
      <c r="AC78" s="492">
        <v>120</v>
      </c>
      <c r="AD78" s="492">
        <v>120</v>
      </c>
      <c r="AE78" s="492">
        <v>125</v>
      </c>
      <c r="AF78" s="492">
        <v>130</v>
      </c>
      <c r="AG78" s="492">
        <v>140</v>
      </c>
      <c r="AH78" s="674" t="e">
        <f>AH7*(($M78*$W$4*AC78)+($N78*$X$4*AC78)+($O78*$Y$4*AC78)+($P78*$Z$4*AC78)+($Q78*$AA$4*AC78)+($R78*$AB$4*AC78))</f>
        <v>#REF!</v>
      </c>
      <c r="AI78" s="674" t="e">
        <f t="shared" ref="AI78:AL78" si="85">AI7*(($M78*$W$4*AD78)+($N78*$X$4*AD78)+($O78*$Y$4*AD78)+($P78*$Z$4*AD78)+($Q78*$AA$4*AD78)+($R78*$AB$4*AD78))</f>
        <v>#REF!</v>
      </c>
      <c r="AJ78" s="674" t="e">
        <f t="shared" si="85"/>
        <v>#REF!</v>
      </c>
      <c r="AK78" s="674" t="e">
        <f t="shared" si="85"/>
        <v>#REF!</v>
      </c>
      <c r="AL78" s="674" t="e">
        <f t="shared" si="85"/>
        <v>#REF!</v>
      </c>
      <c r="AM78" s="509">
        <f t="shared" ref="AM78:AM87" si="86">W78*AC78</f>
        <v>213896.21402421955</v>
      </c>
      <c r="AN78" s="509">
        <f t="shared" ref="AN78:AN87" si="87">X78*AD78</f>
        <v>215414.87714379153</v>
      </c>
      <c r="AO78" s="509">
        <f t="shared" ref="AO78:AO87" si="88">Y78*AE78</f>
        <v>228582.48175352591</v>
      </c>
      <c r="AP78" s="509">
        <f t="shared" ref="AP78:AP87" si="89">Z78*AF78</f>
        <v>245266.62706374508</v>
      </c>
      <c r="AQ78" s="509">
        <f t="shared" ref="AQ78:AQ87" si="90">AA78*AG78</f>
        <v>275454.93087624194</v>
      </c>
    </row>
    <row r="79" spans="2:43" ht="12.75" customHeight="1">
      <c r="B79" s="62"/>
      <c r="C79" s="154"/>
      <c r="D79" s="80" t="s">
        <v>123</v>
      </c>
      <c r="E79" s="75" t="s">
        <v>121</v>
      </c>
      <c r="F79" s="25" t="s">
        <v>65</v>
      </c>
      <c r="G79" s="94">
        <v>0</v>
      </c>
      <c r="H79" s="94">
        <v>0</v>
      </c>
      <c r="I79" s="94">
        <v>0</v>
      </c>
      <c r="J79" s="94">
        <v>0</v>
      </c>
      <c r="K79" s="94">
        <v>0</v>
      </c>
      <c r="L79" s="76"/>
      <c r="M79" s="776"/>
      <c r="N79" s="776"/>
      <c r="O79" s="776">
        <v>2</v>
      </c>
      <c r="P79" s="776"/>
      <c r="Q79" s="180"/>
      <c r="R79" s="298">
        <v>8</v>
      </c>
      <c r="S79" s="61"/>
      <c r="T79" s="186">
        <v>2635.5157096783382</v>
      </c>
      <c r="U79" s="188">
        <f>T79*(1+'Labour comparison'!$J$16)</f>
        <v>2700.0858445654576</v>
      </c>
      <c r="V79" s="186">
        <f>($M79*$M$8)+($N79*$N$8)+($O79*$O$8)+($P79*$P$8)+($Q79*$Q$8)+($R79*$R$9)</f>
        <v>2374.0410659999998</v>
      </c>
      <c r="W79" s="389">
        <f>(M79*$W$6)+(N79*$X$6)+(O79*$Y$6)+(P79*$Z$6)+(Q79*$AA$6)+(R79*$AB$7)</f>
        <v>2639.3512808349847</v>
      </c>
      <c r="X79" s="790">
        <f t="shared" si="84"/>
        <v>2658.0906749289134</v>
      </c>
      <c r="Y79" s="790">
        <f t="shared" si="84"/>
        <v>2707.7481945861996</v>
      </c>
      <c r="Z79" s="790">
        <f t="shared" si="84"/>
        <v>2793.6400661482548</v>
      </c>
      <c r="AA79" s="790">
        <f t="shared" si="84"/>
        <v>2913.384864592856</v>
      </c>
      <c r="AB79" s="193"/>
      <c r="AC79" s="498">
        <v>20</v>
      </c>
      <c r="AD79" s="498">
        <v>20</v>
      </c>
      <c r="AE79" s="498">
        <v>20</v>
      </c>
      <c r="AF79" s="498">
        <v>20</v>
      </c>
      <c r="AG79" s="498">
        <v>20</v>
      </c>
      <c r="AH79" s="675" t="e">
        <f>AH7*(($M79*$W$4*AC79)+($N79*$X$4*AC79)+($O79*$Y$4*AC79)+($P79*$Z$4*AC79)+($Q79*$AA$4*AC79)+($R79*$AB$5*AC79))</f>
        <v>#REF!</v>
      </c>
      <c r="AI79" s="675" t="e">
        <f t="shared" ref="AI79:AL79" si="91">AI7*(($M79*$W$4*AD79)+($N79*$X$4*AD79)+($O79*$Y$4*AD79)+($P79*$Z$4*AD79)+($Q79*$AA$4*AD79)+($R79*$AB$5*AD79))</f>
        <v>#REF!</v>
      </c>
      <c r="AJ79" s="675" t="e">
        <f t="shared" si="91"/>
        <v>#REF!</v>
      </c>
      <c r="AK79" s="675" t="e">
        <f t="shared" si="91"/>
        <v>#REF!</v>
      </c>
      <c r="AL79" s="675" t="e">
        <f t="shared" si="91"/>
        <v>#REF!</v>
      </c>
      <c r="AM79" s="524">
        <f t="shared" si="86"/>
        <v>52787.025616699691</v>
      </c>
      <c r="AN79" s="524">
        <f t="shared" si="87"/>
        <v>53161.813498578267</v>
      </c>
      <c r="AO79" s="524">
        <f t="shared" si="88"/>
        <v>54154.963891723994</v>
      </c>
      <c r="AP79" s="524">
        <f t="shared" si="89"/>
        <v>55872.801322965097</v>
      </c>
      <c r="AQ79" s="524">
        <f t="shared" si="90"/>
        <v>58267.697291857119</v>
      </c>
    </row>
    <row r="80" spans="2:43">
      <c r="B80" s="62"/>
      <c r="C80" s="154"/>
      <c r="D80" s="59" t="s">
        <v>124</v>
      </c>
      <c r="E80" s="99" t="s">
        <v>121</v>
      </c>
      <c r="F80" s="826" t="s">
        <v>65</v>
      </c>
      <c r="G80" s="88">
        <v>908.15</v>
      </c>
      <c r="H80" s="88">
        <v>2390.9</v>
      </c>
      <c r="I80" s="88">
        <v>2452.9299999999998</v>
      </c>
      <c r="J80" s="88">
        <v>2511.83</v>
      </c>
      <c r="K80" s="88">
        <v>2588.98</v>
      </c>
      <c r="L80" s="76"/>
      <c r="M80" s="89"/>
      <c r="N80" s="89"/>
      <c r="O80" s="89">
        <v>2</v>
      </c>
      <c r="P80" s="89"/>
      <c r="Q80" s="111"/>
      <c r="R80" s="171">
        <v>8</v>
      </c>
      <c r="S80" s="61"/>
      <c r="T80" s="118">
        <v>1734.7839945591843</v>
      </c>
      <c r="U80" s="782">
        <f>T80*(1+'Labour comparison'!$J$16)</f>
        <v>1777.2862024258843</v>
      </c>
      <c r="V80" s="118">
        <f>($M80*$M$8)+($N80*$N$8)+($O80*$O$8)+($P80*$P$8)+($Q80*$Q$8)+($R80*$R$8)</f>
        <v>1525.9107900000001</v>
      </c>
      <c r="W80" s="118">
        <f>(M80*$W$6)+(N80*$X$6)+(O80*$Y$6)+(P80*$Z$6)+(Q80*$AA$6)+(R80*$AB$6)</f>
        <v>1782.4684502018295</v>
      </c>
      <c r="X80" s="88">
        <f t="shared" si="84"/>
        <v>1795.1239761982627</v>
      </c>
      <c r="Y80" s="88">
        <f t="shared" si="84"/>
        <v>1828.6598540282073</v>
      </c>
      <c r="Z80" s="88">
        <f t="shared" si="84"/>
        <v>1886.6663620288084</v>
      </c>
      <c r="AA80" s="88">
        <f t="shared" si="84"/>
        <v>1967.5352205445852</v>
      </c>
      <c r="AB80" s="193"/>
      <c r="AC80" s="492">
        <v>400</v>
      </c>
      <c r="AD80" s="492">
        <v>400</v>
      </c>
      <c r="AE80" s="492">
        <v>415</v>
      </c>
      <c r="AF80" s="492">
        <v>440</v>
      </c>
      <c r="AG80" s="492">
        <v>450</v>
      </c>
      <c r="AH80" s="676" t="e">
        <f>AH7*(($M80*$W$4*AC80)+($N80*$X$4*AC80)+($O80*$Y$4*AC80)+($P80*$Z$4*AC80)+($Q80*$AA$4*AC80)+($R80*$AB$4*AC80))</f>
        <v>#REF!</v>
      </c>
      <c r="AI80" s="676" t="e">
        <f t="shared" ref="AI80:AL80" si="92">AI7*(($M80*$W$4*AD80)+($N80*$X$4*AD80)+($O80*$Y$4*AD80)+($P80*$Z$4*AD80)+($Q80*$AA$4*AD80)+($R80*$AB$4*AD80))</f>
        <v>#REF!</v>
      </c>
      <c r="AJ80" s="676" t="e">
        <f t="shared" si="92"/>
        <v>#REF!</v>
      </c>
      <c r="AK80" s="676" t="e">
        <f t="shared" si="92"/>
        <v>#REF!</v>
      </c>
      <c r="AL80" s="676" t="e">
        <f t="shared" si="92"/>
        <v>#REF!</v>
      </c>
      <c r="AM80" s="525">
        <f t="shared" si="86"/>
        <v>712987.38008073182</v>
      </c>
      <c r="AN80" s="525">
        <f t="shared" si="87"/>
        <v>718049.59047930501</v>
      </c>
      <c r="AO80" s="525">
        <f t="shared" si="88"/>
        <v>758893.83942170604</v>
      </c>
      <c r="AP80" s="525">
        <f t="shared" si="89"/>
        <v>830133.19929267571</v>
      </c>
      <c r="AQ80" s="525">
        <f t="shared" si="90"/>
        <v>885390.84924506338</v>
      </c>
    </row>
    <row r="81" spans="2:43">
      <c r="B81" s="62"/>
      <c r="C81" s="154"/>
      <c r="D81" s="536" t="s">
        <v>125</v>
      </c>
      <c r="E81" s="66" t="s">
        <v>121</v>
      </c>
      <c r="F81" s="827" t="s">
        <v>65</v>
      </c>
      <c r="G81" s="96">
        <v>0</v>
      </c>
      <c r="H81" s="96">
        <v>0</v>
      </c>
      <c r="I81" s="96">
        <v>0</v>
      </c>
      <c r="J81" s="96">
        <v>0</v>
      </c>
      <c r="K81" s="96">
        <v>0</v>
      </c>
      <c r="L81" s="76"/>
      <c r="M81" s="776"/>
      <c r="N81" s="776"/>
      <c r="O81" s="776">
        <v>2</v>
      </c>
      <c r="P81" s="776"/>
      <c r="Q81" s="180"/>
      <c r="R81" s="298">
        <v>8</v>
      </c>
      <c r="S81" s="61"/>
      <c r="T81" s="260">
        <v>2635.5157096783382</v>
      </c>
      <c r="U81" s="263">
        <f>T81*(1+'Labour comparison'!$J$16)</f>
        <v>2700.0858445654576</v>
      </c>
      <c r="V81" s="260">
        <f>($M81*$M$8)+($N81*$N$8)+($O81*$O$8)+($P81*$P$8)+($Q81*$Q$8)+($R81*$R$9)</f>
        <v>2374.0410659999998</v>
      </c>
      <c r="W81" s="594">
        <f>(M81*$W$6)+(N81*$X$6)+(O81*$Y$6)+(P81*$Z$6)+(Q81*$AA$6)+(R81*$AB$7)</f>
        <v>2639.3512808349847</v>
      </c>
      <c r="X81" s="790">
        <f t="shared" si="84"/>
        <v>2658.0906749289134</v>
      </c>
      <c r="Y81" s="790">
        <f t="shared" si="84"/>
        <v>2707.7481945861996</v>
      </c>
      <c r="Z81" s="790">
        <f t="shared" si="84"/>
        <v>2793.6400661482548</v>
      </c>
      <c r="AA81" s="790">
        <f t="shared" si="84"/>
        <v>2913.384864592856</v>
      </c>
      <c r="AB81" s="193"/>
      <c r="AC81" s="498">
        <v>50</v>
      </c>
      <c r="AD81" s="498">
        <v>50</v>
      </c>
      <c r="AE81" s="498">
        <v>50</v>
      </c>
      <c r="AF81" s="498">
        <v>50</v>
      </c>
      <c r="AG81" s="498">
        <v>50</v>
      </c>
      <c r="AH81" s="675" t="e">
        <f>AH7*(($M81*$W$4*AC81)+($N81*$X$4*AC81)+($O81*$Y$4*AC81)+($P81*$Z$4*AC81)+($Q81*$AA$4*AC81)+($R81*$AB$5*AC81))</f>
        <v>#REF!</v>
      </c>
      <c r="AI81" s="675" t="e">
        <f t="shared" ref="AI81:AL81" si="93">AI7*(($M81*$W$4*AD81)+($N81*$X$4*AD81)+($O81*$Y$4*AD81)+($P81*$Z$4*AD81)+($Q81*$AA$4*AD81)+($R81*$AB$5*AD81))</f>
        <v>#REF!</v>
      </c>
      <c r="AJ81" s="675" t="e">
        <f t="shared" si="93"/>
        <v>#REF!</v>
      </c>
      <c r="AK81" s="675" t="e">
        <f t="shared" si="93"/>
        <v>#REF!</v>
      </c>
      <c r="AL81" s="675" t="e">
        <f t="shared" si="93"/>
        <v>#REF!</v>
      </c>
      <c r="AM81" s="524">
        <f t="shared" si="86"/>
        <v>131967.56404174922</v>
      </c>
      <c r="AN81" s="524">
        <f t="shared" si="87"/>
        <v>132904.53374644567</v>
      </c>
      <c r="AO81" s="524">
        <f t="shared" si="88"/>
        <v>135387.40972930999</v>
      </c>
      <c r="AP81" s="524">
        <f t="shared" si="89"/>
        <v>139682.00330741273</v>
      </c>
      <c r="AQ81" s="524">
        <f t="shared" si="90"/>
        <v>145669.2432296428</v>
      </c>
    </row>
    <row r="82" spans="2:43">
      <c r="B82" s="62"/>
      <c r="C82" s="154"/>
      <c r="D82" s="64" t="s">
        <v>126</v>
      </c>
      <c r="E82" s="75" t="s">
        <v>121</v>
      </c>
      <c r="F82" s="25" t="s">
        <v>65</v>
      </c>
      <c r="G82" s="94">
        <v>908.15</v>
      </c>
      <c r="H82" s="94">
        <v>2390.9</v>
      </c>
      <c r="I82" s="94">
        <v>2452.9299999999998</v>
      </c>
      <c r="J82" s="94">
        <v>2511.83</v>
      </c>
      <c r="K82" s="94">
        <v>2588.98</v>
      </c>
      <c r="L82" s="76"/>
      <c r="M82" s="89"/>
      <c r="N82" s="89"/>
      <c r="O82" s="89">
        <v>2</v>
      </c>
      <c r="P82" s="89"/>
      <c r="Q82" s="111"/>
      <c r="R82" s="171">
        <v>8</v>
      </c>
      <c r="S82" s="61"/>
      <c r="T82" s="186">
        <v>1734.7839945591843</v>
      </c>
      <c r="U82" s="188">
        <f>T82*(1+'Labour comparison'!$J$16)</f>
        <v>1777.2862024258843</v>
      </c>
      <c r="V82" s="186">
        <f t="shared" ref="V82:V111" si="94">($M82*$M$8)+($N82*$N$8)+($O82*$O$8)+($P82*$P$8)+($Q82*$Q$8)+($R82*$R$8)</f>
        <v>1525.9107900000001</v>
      </c>
      <c r="W82" s="186">
        <f>(M82*$W$6)+(N82*$X$6)+(O82*$Y$6)+(P82*$Z$6)+(Q82*$AA$6)+(R82*$AB$6)</f>
        <v>1782.4684502018295</v>
      </c>
      <c r="X82" s="94">
        <f t="shared" si="84"/>
        <v>1795.1239761982627</v>
      </c>
      <c r="Y82" s="94">
        <f t="shared" si="84"/>
        <v>1828.6598540282073</v>
      </c>
      <c r="Z82" s="94">
        <f t="shared" si="84"/>
        <v>1886.6663620288084</v>
      </c>
      <c r="AA82" s="94">
        <f t="shared" si="84"/>
        <v>1967.5352205445852</v>
      </c>
      <c r="AB82" s="193"/>
      <c r="AC82" s="494">
        <v>25</v>
      </c>
      <c r="AD82" s="494">
        <v>25</v>
      </c>
      <c r="AE82" s="494">
        <v>30</v>
      </c>
      <c r="AF82" s="494">
        <v>35</v>
      </c>
      <c r="AG82" s="494">
        <v>40</v>
      </c>
      <c r="AH82" s="674" t="e">
        <f>AH7*(($M82*$W$4*AC82)+($N82*$X$4*AC82)+($O82*$Y$4*AC82)+($P82*$Z$4*AC82)+($Q82*$AA$4*AC82)+($R82*$AB$4*AC82))</f>
        <v>#REF!</v>
      </c>
      <c r="AI82" s="674" t="e">
        <f t="shared" ref="AI82:AL82" si="95">AI7*(($M82*$W$4*AD82)+($N82*$X$4*AD82)+($O82*$Y$4*AD82)+($P82*$Z$4*AD82)+($Q82*$AA$4*AD82)+($R82*$AB$4*AD82))</f>
        <v>#REF!</v>
      </c>
      <c r="AJ82" s="674" t="e">
        <f t="shared" si="95"/>
        <v>#REF!</v>
      </c>
      <c r="AK82" s="674" t="e">
        <f t="shared" si="95"/>
        <v>#REF!</v>
      </c>
      <c r="AL82" s="674" t="e">
        <f t="shared" si="95"/>
        <v>#REF!</v>
      </c>
      <c r="AM82" s="509">
        <f t="shared" si="86"/>
        <v>44561.711255045739</v>
      </c>
      <c r="AN82" s="509">
        <f t="shared" si="87"/>
        <v>44878.099404956563</v>
      </c>
      <c r="AO82" s="509">
        <f t="shared" si="88"/>
        <v>54859.79562084622</v>
      </c>
      <c r="AP82" s="509">
        <f t="shared" si="89"/>
        <v>66033.322671008296</v>
      </c>
      <c r="AQ82" s="509">
        <f t="shared" si="90"/>
        <v>78701.408821783407</v>
      </c>
    </row>
    <row r="83" spans="2:43">
      <c r="B83" s="62"/>
      <c r="C83" s="154"/>
      <c r="D83" s="64" t="s">
        <v>127</v>
      </c>
      <c r="E83" s="75" t="s">
        <v>121</v>
      </c>
      <c r="F83" s="25" t="s">
        <v>65</v>
      </c>
      <c r="G83" s="94">
        <v>0</v>
      </c>
      <c r="H83" s="94">
        <v>0</v>
      </c>
      <c r="I83" s="94">
        <v>0</v>
      </c>
      <c r="J83" s="94">
        <v>0</v>
      </c>
      <c r="K83" s="94">
        <v>0</v>
      </c>
      <c r="L83" s="76"/>
      <c r="M83" s="776"/>
      <c r="N83" s="776"/>
      <c r="O83" s="776">
        <v>2</v>
      </c>
      <c r="P83" s="776"/>
      <c r="Q83" s="180"/>
      <c r="R83" s="298">
        <v>8</v>
      </c>
      <c r="S83" s="61"/>
      <c r="T83" s="186">
        <v>2635.5157096783382</v>
      </c>
      <c r="U83" s="188">
        <f>T83*(1+'Labour comparison'!$J$16)</f>
        <v>2700.0858445654576</v>
      </c>
      <c r="V83" s="186">
        <f>($M83*$M$8)+($N83*$N$8)+($O83*$O$8)+($P83*$P$8)+($Q83*$Q$8)+($R83*$R$9)</f>
        <v>2374.0410659999998</v>
      </c>
      <c r="W83" s="389">
        <f>(M83*$W$6)+(N83*$X$6)+(O83*$Y$6)+(P83*$Z$6)+(Q83*$AA$6)+(R83*$AB$7)</f>
        <v>2639.3512808349847</v>
      </c>
      <c r="X83" s="791">
        <f t="shared" si="84"/>
        <v>2658.0906749289134</v>
      </c>
      <c r="Y83" s="791">
        <f t="shared" si="84"/>
        <v>2707.7481945861996</v>
      </c>
      <c r="Z83" s="791">
        <f t="shared" si="84"/>
        <v>2793.6400661482548</v>
      </c>
      <c r="AA83" s="791">
        <f t="shared" si="84"/>
        <v>2913.384864592856</v>
      </c>
      <c r="AB83" s="193"/>
      <c r="AC83" s="493">
        <v>10</v>
      </c>
      <c r="AD83" s="493">
        <v>10</v>
      </c>
      <c r="AE83" s="493">
        <v>10</v>
      </c>
      <c r="AF83" s="493">
        <v>10</v>
      </c>
      <c r="AG83" s="493">
        <v>10</v>
      </c>
      <c r="AH83" s="674" t="e">
        <f>AH7*(($M83*$W$4*AC83)+($N83*$X$4*AC83)+($O83*$Y$4*AC83)+($P83*$Z$4*AC83)+($Q83*$AA$4*AC83)+($R83*$AB$5*AC83))</f>
        <v>#REF!</v>
      </c>
      <c r="AI83" s="674" t="e">
        <f t="shared" ref="AI83:AL83" si="96">AI7*(($M83*$W$4*AD83)+($N83*$X$4*AD83)+($O83*$Y$4*AD83)+($P83*$Z$4*AD83)+($Q83*$AA$4*AD83)+($R83*$AB$5*AD83))</f>
        <v>#REF!</v>
      </c>
      <c r="AJ83" s="674" t="e">
        <f t="shared" si="96"/>
        <v>#REF!</v>
      </c>
      <c r="AK83" s="674" t="e">
        <f t="shared" si="96"/>
        <v>#REF!</v>
      </c>
      <c r="AL83" s="674" t="e">
        <f t="shared" si="96"/>
        <v>#REF!</v>
      </c>
      <c r="AM83" s="509">
        <f t="shared" si="86"/>
        <v>26393.512808349846</v>
      </c>
      <c r="AN83" s="509">
        <f t="shared" si="87"/>
        <v>26580.906749289134</v>
      </c>
      <c r="AO83" s="509">
        <f t="shared" si="88"/>
        <v>27077.481945861997</v>
      </c>
      <c r="AP83" s="509">
        <f t="shared" si="89"/>
        <v>27936.400661482548</v>
      </c>
      <c r="AQ83" s="509">
        <f t="shared" si="90"/>
        <v>29133.84864592856</v>
      </c>
    </row>
    <row r="84" spans="2:43">
      <c r="B84" s="62"/>
      <c r="C84" s="154"/>
      <c r="D84" s="78" t="s">
        <v>128</v>
      </c>
      <c r="E84" s="99" t="s">
        <v>121</v>
      </c>
      <c r="F84" s="124" t="s">
        <v>65</v>
      </c>
      <c r="G84" s="88">
        <v>908.15</v>
      </c>
      <c r="H84" s="88">
        <v>2390.9</v>
      </c>
      <c r="I84" s="88">
        <v>2452.9299999999998</v>
      </c>
      <c r="J84" s="88">
        <v>2511.83</v>
      </c>
      <c r="K84" s="88">
        <v>2588.98</v>
      </c>
      <c r="L84" s="76"/>
      <c r="M84" s="89"/>
      <c r="N84" s="89"/>
      <c r="O84" s="89">
        <v>2</v>
      </c>
      <c r="P84" s="89"/>
      <c r="Q84" s="111"/>
      <c r="R84" s="171">
        <v>8</v>
      </c>
      <c r="S84" s="61"/>
      <c r="T84" s="118">
        <v>1734.7839945591843</v>
      </c>
      <c r="U84" s="782">
        <f>T84*(1+'Labour comparison'!$J$16)</f>
        <v>1777.2862024258843</v>
      </c>
      <c r="V84" s="118">
        <f t="shared" si="94"/>
        <v>1525.9107900000001</v>
      </c>
      <c r="W84" s="118">
        <f>(M84*$W$6)+(N84*$X$6)+(O84*$Y$6)+(P84*$Z$6)+(Q84*$AA$6)+(R84*$AB$6)</f>
        <v>1782.4684502018295</v>
      </c>
      <c r="X84" s="88">
        <f t="shared" si="84"/>
        <v>1795.1239761982627</v>
      </c>
      <c r="Y84" s="88">
        <f t="shared" si="84"/>
        <v>1828.6598540282073</v>
      </c>
      <c r="Z84" s="88">
        <f t="shared" si="84"/>
        <v>1886.6663620288084</v>
      </c>
      <c r="AA84" s="88">
        <f t="shared" si="84"/>
        <v>1967.5352205445852</v>
      </c>
      <c r="AB84" s="193"/>
      <c r="AC84" s="492">
        <v>200</v>
      </c>
      <c r="AD84" s="492">
        <v>200</v>
      </c>
      <c r="AE84" s="492">
        <v>200</v>
      </c>
      <c r="AF84" s="492">
        <v>220</v>
      </c>
      <c r="AG84" s="492">
        <v>250</v>
      </c>
      <c r="AH84" s="676" t="e">
        <f>AH7*(($M84*$W$4*AC84)+($N84*$X$4*AC84)+($O84*$Y$4*AC84)+($P84*$Z$4*AC84)+($Q84*$AA$4*AC84)+($R84*$AB$4*AC84))</f>
        <v>#REF!</v>
      </c>
      <c r="AI84" s="676" t="e">
        <f t="shared" ref="AI84:AL84" si="97">AI7*(($M84*$W$4*AD84)+($N84*$X$4*AD84)+($O84*$Y$4*AD84)+($P84*$Z$4*AD84)+($Q84*$AA$4*AD84)+($R84*$AB$4*AD84))</f>
        <v>#REF!</v>
      </c>
      <c r="AJ84" s="676" t="e">
        <f t="shared" si="97"/>
        <v>#REF!</v>
      </c>
      <c r="AK84" s="676" t="e">
        <f t="shared" si="97"/>
        <v>#REF!</v>
      </c>
      <c r="AL84" s="676" t="e">
        <f t="shared" si="97"/>
        <v>#REF!</v>
      </c>
      <c r="AM84" s="525">
        <f t="shared" si="86"/>
        <v>356493.69004036591</v>
      </c>
      <c r="AN84" s="525">
        <f t="shared" si="87"/>
        <v>359024.79523965251</v>
      </c>
      <c r="AO84" s="525">
        <f t="shared" si="88"/>
        <v>365731.97080564144</v>
      </c>
      <c r="AP84" s="525">
        <f t="shared" si="89"/>
        <v>415066.59964633785</v>
      </c>
      <c r="AQ84" s="525">
        <f t="shared" si="90"/>
        <v>491883.80513614631</v>
      </c>
    </row>
    <row r="85" spans="2:43">
      <c r="B85" s="62"/>
      <c r="C85" s="154"/>
      <c r="D85" s="80" t="s">
        <v>129</v>
      </c>
      <c r="E85" s="75" t="s">
        <v>121</v>
      </c>
      <c r="F85" s="25" t="s">
        <v>65</v>
      </c>
      <c r="G85" s="94">
        <v>0</v>
      </c>
      <c r="H85" s="94">
        <v>0</v>
      </c>
      <c r="I85" s="94">
        <v>0</v>
      </c>
      <c r="J85" s="94">
        <v>0</v>
      </c>
      <c r="K85" s="94">
        <v>0</v>
      </c>
      <c r="L85" s="76"/>
      <c r="M85" s="776"/>
      <c r="N85" s="776"/>
      <c r="O85" s="776">
        <v>2</v>
      </c>
      <c r="P85" s="776"/>
      <c r="Q85" s="180"/>
      <c r="R85" s="298">
        <v>8</v>
      </c>
      <c r="S85" s="61"/>
      <c r="T85" s="186">
        <v>2635.5157096783382</v>
      </c>
      <c r="U85" s="188">
        <f>T85*(1+'Labour comparison'!$J$16)</f>
        <v>2700.0858445654576</v>
      </c>
      <c r="V85" s="186">
        <f>($M85*$M$8)+($N85*$N$8)+($O85*$O$8)+($P85*$P$8)+($Q85*$Q$8)+($R85*$R$9)</f>
        <v>2374.0410659999998</v>
      </c>
      <c r="W85" s="389">
        <f>(M85*$W$6)+(N85*$X$6)+(O85*$Y$6)+(P85*$Z$6)+(Q85*$AA$6)+(R85*$AB$7)</f>
        <v>2639.3512808349847</v>
      </c>
      <c r="X85" s="791">
        <f t="shared" si="84"/>
        <v>2658.0906749289134</v>
      </c>
      <c r="Y85" s="791">
        <f t="shared" si="84"/>
        <v>2707.7481945861996</v>
      </c>
      <c r="Z85" s="791">
        <f t="shared" si="84"/>
        <v>2793.6400661482548</v>
      </c>
      <c r="AA85" s="791">
        <f t="shared" si="84"/>
        <v>2913.384864592856</v>
      </c>
      <c r="AB85" s="193"/>
      <c r="AC85" s="493">
        <v>50</v>
      </c>
      <c r="AD85" s="493">
        <v>50</v>
      </c>
      <c r="AE85" s="493">
        <v>50</v>
      </c>
      <c r="AF85" s="493">
        <v>50</v>
      </c>
      <c r="AG85" s="493">
        <v>50</v>
      </c>
      <c r="AH85" s="674" t="e">
        <f>AH7*(($M85*$W$4*AC85)+($N85*$X$4*AC85)+($O85*$Y$4*AC85)+($P85*$Z$4*AC85)+($Q85*$AA$4*AC85)+($R85*$AB$5*AC85))</f>
        <v>#REF!</v>
      </c>
      <c r="AI85" s="674" t="e">
        <f t="shared" ref="AI85:AL85" si="98">AI7*(($M85*$W$4*AD85)+($N85*$X$4*AD85)+($O85*$Y$4*AD85)+($P85*$Z$4*AD85)+($Q85*$AA$4*AD85)+($R85*$AB$5*AD85))</f>
        <v>#REF!</v>
      </c>
      <c r="AJ85" s="674" t="e">
        <f t="shared" si="98"/>
        <v>#REF!</v>
      </c>
      <c r="AK85" s="674" t="e">
        <f t="shared" si="98"/>
        <v>#REF!</v>
      </c>
      <c r="AL85" s="674" t="e">
        <f t="shared" si="98"/>
        <v>#REF!</v>
      </c>
      <c r="AM85" s="509">
        <f t="shared" si="86"/>
        <v>131967.56404174922</v>
      </c>
      <c r="AN85" s="509">
        <f t="shared" si="87"/>
        <v>132904.53374644567</v>
      </c>
      <c r="AO85" s="509">
        <f t="shared" si="88"/>
        <v>135387.40972930999</v>
      </c>
      <c r="AP85" s="509">
        <f t="shared" si="89"/>
        <v>139682.00330741273</v>
      </c>
      <c r="AQ85" s="509">
        <f t="shared" si="90"/>
        <v>145669.2432296428</v>
      </c>
    </row>
    <row r="86" spans="2:43">
      <c r="B86" s="62"/>
      <c r="C86" s="154"/>
      <c r="D86" s="78" t="s">
        <v>130</v>
      </c>
      <c r="E86" s="99" t="s">
        <v>131</v>
      </c>
      <c r="F86" s="826" t="s">
        <v>65</v>
      </c>
      <c r="G86" s="88">
        <v>908.15</v>
      </c>
      <c r="H86" s="88">
        <v>2390.9</v>
      </c>
      <c r="I86" s="88">
        <v>2452.9299999999998</v>
      </c>
      <c r="J86" s="88">
        <v>2511.83</v>
      </c>
      <c r="K86" s="88">
        <v>2588.98</v>
      </c>
      <c r="L86" s="76"/>
      <c r="M86" s="89"/>
      <c r="N86" s="89"/>
      <c r="O86" s="89">
        <v>2</v>
      </c>
      <c r="P86" s="89"/>
      <c r="Q86" s="111"/>
      <c r="R86" s="171">
        <v>8</v>
      </c>
      <c r="S86" s="61"/>
      <c r="T86" s="118">
        <v>1734.7839945591843</v>
      </c>
      <c r="U86" s="782">
        <f>T86*(1+'Labour comparison'!$J$16)</f>
        <v>1777.2862024258843</v>
      </c>
      <c r="V86" s="118">
        <f t="shared" si="94"/>
        <v>1525.9107900000001</v>
      </c>
      <c r="W86" s="118">
        <f>(M86*$W$6)+(N86*$X$6)+(O86*$Y$6)+(P86*$Z$6)+(Q86*$AA$6)+(R86*$AB$6)</f>
        <v>1782.4684502018295</v>
      </c>
      <c r="X86" s="88">
        <f t="shared" si="84"/>
        <v>1795.1239761982627</v>
      </c>
      <c r="Y86" s="88">
        <f t="shared" si="84"/>
        <v>1828.6598540282073</v>
      </c>
      <c r="Z86" s="88">
        <f t="shared" si="84"/>
        <v>1886.6663620288084</v>
      </c>
      <c r="AA86" s="88">
        <f t="shared" si="84"/>
        <v>1967.5352205445852</v>
      </c>
      <c r="AB86" s="193"/>
      <c r="AC86" s="492">
        <v>40</v>
      </c>
      <c r="AD86" s="492">
        <v>40</v>
      </c>
      <c r="AE86" s="492">
        <v>45</v>
      </c>
      <c r="AF86" s="492">
        <v>50</v>
      </c>
      <c r="AG86" s="492">
        <v>55</v>
      </c>
      <c r="AH86" s="676" t="e">
        <f>AH7*(($M86*$W$4*AC86)+($N86*$X$4*AC86)+($O86*$Y$4*AC86)+($P86*$Z$4*AC86)+($Q86*$AA$4*AC86)+($R86*$AB$4*AC86))</f>
        <v>#REF!</v>
      </c>
      <c r="AI86" s="676" t="e">
        <f t="shared" ref="AI86:AL86" si="99">AI7*(($M86*$W$4*AD86)+($N86*$X$4*AD86)+($O86*$Y$4*AD86)+($P86*$Z$4*AD86)+($Q86*$AA$4*AD86)+($R86*$AB$4*AD86))</f>
        <v>#REF!</v>
      </c>
      <c r="AJ86" s="676" t="e">
        <f t="shared" si="99"/>
        <v>#REF!</v>
      </c>
      <c r="AK86" s="676" t="e">
        <f t="shared" si="99"/>
        <v>#REF!</v>
      </c>
      <c r="AL86" s="676" t="e">
        <f t="shared" si="99"/>
        <v>#REF!</v>
      </c>
      <c r="AM86" s="525">
        <f t="shared" si="86"/>
        <v>71298.738008073182</v>
      </c>
      <c r="AN86" s="525">
        <f t="shared" si="87"/>
        <v>71804.959047930504</v>
      </c>
      <c r="AO86" s="525">
        <f t="shared" si="88"/>
        <v>82289.693431269334</v>
      </c>
      <c r="AP86" s="525">
        <f t="shared" si="89"/>
        <v>94333.318101440425</v>
      </c>
      <c r="AQ86" s="525">
        <f t="shared" si="90"/>
        <v>108214.43712995219</v>
      </c>
    </row>
    <row r="87" spans="2:43">
      <c r="B87" s="62"/>
      <c r="C87" s="309"/>
      <c r="D87" s="80" t="s">
        <v>132</v>
      </c>
      <c r="E87" s="75" t="s">
        <v>121</v>
      </c>
      <c r="F87" s="25" t="s">
        <v>65</v>
      </c>
      <c r="G87" s="94">
        <v>0</v>
      </c>
      <c r="H87" s="94">
        <v>0</v>
      </c>
      <c r="I87" s="94">
        <v>0</v>
      </c>
      <c r="J87" s="94">
        <v>0</v>
      </c>
      <c r="K87" s="94">
        <v>0</v>
      </c>
      <c r="L87" s="76"/>
      <c r="M87" s="776"/>
      <c r="N87" s="776"/>
      <c r="O87" s="776">
        <v>2</v>
      </c>
      <c r="P87" s="776"/>
      <c r="Q87" s="180"/>
      <c r="R87" s="298">
        <v>8</v>
      </c>
      <c r="S87" s="61"/>
      <c r="T87" s="186">
        <v>2635.5157096783382</v>
      </c>
      <c r="U87" s="188">
        <f>T87*(1+'Labour comparison'!$J$16)</f>
        <v>2700.0858445654576</v>
      </c>
      <c r="V87" s="186">
        <f>($M87*$M$8)+($N87*$N$8)+($O87*$O$8)+($P87*$P$8)+($Q87*$Q$8)+($R87*$R$9)</f>
        <v>2374.0410659999998</v>
      </c>
      <c r="W87" s="389">
        <f>(M87*$W$6)+(N87*$X$6)+(O87*$Y$6)+(P87*$Z$6)+(Q87*$AA$6)+(R87*$AB$7)</f>
        <v>2639.3512808349847</v>
      </c>
      <c r="X87" s="791">
        <f t="shared" si="84"/>
        <v>2658.0906749289134</v>
      </c>
      <c r="Y87" s="791">
        <f t="shared" si="84"/>
        <v>2707.7481945861996</v>
      </c>
      <c r="Z87" s="791">
        <f t="shared" si="84"/>
        <v>2793.6400661482548</v>
      </c>
      <c r="AA87" s="791">
        <f t="shared" si="84"/>
        <v>2913.384864592856</v>
      </c>
      <c r="AB87" s="193"/>
      <c r="AC87" s="493">
        <v>5</v>
      </c>
      <c r="AD87" s="493">
        <v>5</v>
      </c>
      <c r="AE87" s="493">
        <v>5</v>
      </c>
      <c r="AF87" s="493">
        <v>5</v>
      </c>
      <c r="AG87" s="493">
        <v>5</v>
      </c>
      <c r="AH87" s="674" t="e">
        <f>AH7*(($M87*$W$4*AC87)+($N87*$X$4*AC87)+($O87*$Y$4*AC87)+($P87*$Z$4*AC87)+($Q87*$AA$4*AC87)+($R87*$AB$5*AC87))</f>
        <v>#REF!</v>
      </c>
      <c r="AI87" s="674" t="e">
        <f t="shared" ref="AI87:AL87" si="100">AI7*(($M87*$W$4*AD87)+($N87*$X$4*AD87)+($O87*$Y$4*AD87)+($P87*$Z$4*AD87)+($Q87*$AA$4*AD87)+($R87*$AB$5*AD87))</f>
        <v>#REF!</v>
      </c>
      <c r="AJ87" s="674" t="e">
        <f t="shared" si="100"/>
        <v>#REF!</v>
      </c>
      <c r="AK87" s="674" t="e">
        <f t="shared" si="100"/>
        <v>#REF!</v>
      </c>
      <c r="AL87" s="674" t="e">
        <f t="shared" si="100"/>
        <v>#REF!</v>
      </c>
      <c r="AM87" s="509">
        <f t="shared" si="86"/>
        <v>13196.756404174923</v>
      </c>
      <c r="AN87" s="509">
        <f t="shared" si="87"/>
        <v>13290.453374644567</v>
      </c>
      <c r="AO87" s="509">
        <f t="shared" si="88"/>
        <v>13538.740972930998</v>
      </c>
      <c r="AP87" s="509">
        <f t="shared" si="89"/>
        <v>13968.200330741274</v>
      </c>
      <c r="AQ87" s="509">
        <f t="shared" si="90"/>
        <v>14566.92432296428</v>
      </c>
    </row>
    <row r="88" spans="2:43" ht="26.4">
      <c r="B88" s="62"/>
      <c r="C88" s="58" t="s">
        <v>133</v>
      </c>
      <c r="D88" s="59" t="s">
        <v>134</v>
      </c>
      <c r="E88" s="87" t="s">
        <v>135</v>
      </c>
      <c r="F88" s="828" t="s">
        <v>65</v>
      </c>
      <c r="G88" s="118">
        <v>0</v>
      </c>
      <c r="H88" s="118">
        <v>0</v>
      </c>
      <c r="I88" s="118">
        <v>0</v>
      </c>
      <c r="J88" s="118">
        <v>0</v>
      </c>
      <c r="K88" s="118">
        <v>0</v>
      </c>
      <c r="L88" s="190"/>
      <c r="M88" s="89"/>
      <c r="N88" s="89"/>
      <c r="O88" s="89"/>
      <c r="P88" s="89"/>
      <c r="Q88" s="89"/>
      <c r="R88" s="776">
        <v>0.5</v>
      </c>
      <c r="S88" s="90"/>
      <c r="T88" s="118">
        <v>86.101066759681686</v>
      </c>
      <c r="U88" s="782">
        <f>T88*(1+'Labour comparison'!$J$16)</f>
        <v>88.210542895293884</v>
      </c>
      <c r="V88" s="118">
        <f t="shared" si="94"/>
        <v>75.725917500000008</v>
      </c>
      <c r="W88" s="118">
        <f>(M88*$W$6)+(N88*$X$6)+(O88*$Y$6)+(P88*$Z$6)+(Q88*$AA$6)+(R88*$AB$6)</f>
        <v>89.866162942126664</v>
      </c>
      <c r="X88" s="118">
        <f t="shared" si="84"/>
        <v>90.504212699015767</v>
      </c>
      <c r="Y88" s="118">
        <f t="shared" si="84"/>
        <v>92.194980724184347</v>
      </c>
      <c r="Z88" s="118">
        <f t="shared" si="84"/>
        <v>95.119476974928943</v>
      </c>
      <c r="AA88" s="118">
        <f t="shared" si="84"/>
        <v>99.196617311129387</v>
      </c>
      <c r="AB88" s="187"/>
      <c r="AC88" s="604">
        <v>100</v>
      </c>
      <c r="AD88" s="604">
        <v>100</v>
      </c>
      <c r="AE88" s="604">
        <v>100</v>
      </c>
      <c r="AF88" s="604">
        <v>100</v>
      </c>
      <c r="AG88" s="779">
        <v>100</v>
      </c>
      <c r="AH88" s="780" t="e">
        <f>AH7*(($M88*$W$4*AC88)+($N88*$X$4*AC88)+($O88*$Y$4*AC88)+($P88*$Z$4*AC88)+($Q88*$AA$4*AC88)+($R88*$AB$4*AC88))</f>
        <v>#REF!</v>
      </c>
      <c r="AI88" s="780" t="e">
        <f t="shared" ref="AI88:AL88" si="101">AI7*(($M88*$W$4*AD88)+($N88*$X$4*AD88)+($O88*$Y$4*AD88)+($P88*$Z$4*AD88)+($Q88*$AA$4*AD88)+($R88*$AB$4*AD88))</f>
        <v>#REF!</v>
      </c>
      <c r="AJ88" s="780" t="e">
        <f t="shared" si="101"/>
        <v>#REF!</v>
      </c>
      <c r="AK88" s="780" t="e">
        <f t="shared" si="101"/>
        <v>#REF!</v>
      </c>
      <c r="AL88" s="780" t="e">
        <f t="shared" si="101"/>
        <v>#REF!</v>
      </c>
      <c r="AM88" s="605">
        <f t="shared" ref="AM88:AM98" si="102">W88*AC88</f>
        <v>8986.6162942126666</v>
      </c>
      <c r="AN88" s="781">
        <f t="shared" ref="AN88:AQ89" si="103">X88*AD88</f>
        <v>9050.421269901577</v>
      </c>
      <c r="AO88" s="605">
        <f t="shared" si="103"/>
        <v>9219.4980724184352</v>
      </c>
      <c r="AP88" s="781">
        <f t="shared" si="103"/>
        <v>9511.9476974928948</v>
      </c>
      <c r="AQ88" s="605">
        <f t="shared" si="103"/>
        <v>9919.6617311129394</v>
      </c>
    </row>
    <row r="89" spans="2:43">
      <c r="B89" s="62"/>
      <c r="C89" s="63"/>
      <c r="D89" s="64" t="s">
        <v>136</v>
      </c>
      <c r="E89" s="75" t="s">
        <v>135</v>
      </c>
      <c r="F89" s="25" t="s">
        <v>65</v>
      </c>
      <c r="G89" s="94">
        <v>0</v>
      </c>
      <c r="H89" s="94">
        <v>0</v>
      </c>
      <c r="I89" s="94">
        <v>0</v>
      </c>
      <c r="J89" s="94">
        <v>0</v>
      </c>
      <c r="K89" s="94">
        <v>0</v>
      </c>
      <c r="L89" s="76"/>
      <c r="M89" s="776"/>
      <c r="N89" s="776"/>
      <c r="O89" s="776"/>
      <c r="P89" s="776"/>
      <c r="Q89" s="776"/>
      <c r="R89" s="246">
        <v>0.5</v>
      </c>
      <c r="S89" s="61"/>
      <c r="T89" s="186">
        <v>142.39679895462879</v>
      </c>
      <c r="U89" s="188">
        <f>T89*(1+'Labour comparison'!$J$16)</f>
        <v>145.88552052901719</v>
      </c>
      <c r="V89" s="186">
        <f>($M89*$M$8)+($N89*$N$8)+($O89*$O$8)+($P89*$P$8)+($Q89*$Q$8)+($R89*$R$9)</f>
        <v>128.73405975</v>
      </c>
      <c r="W89" s="389">
        <f>(M89*$W$6)+(N89*$X$6)+(O89*$Y$6)+(P89*$Z$6)+(Q89*$AA$6)+(R89*$AB$7)</f>
        <v>143.42133985669886</v>
      </c>
      <c r="X89" s="791">
        <f t="shared" si="84"/>
        <v>144.43963136968145</v>
      </c>
      <c r="Y89" s="791">
        <f t="shared" si="84"/>
        <v>147.13800200905888</v>
      </c>
      <c r="Z89" s="791">
        <f t="shared" si="84"/>
        <v>151.80533348239436</v>
      </c>
      <c r="AA89" s="791">
        <f t="shared" si="84"/>
        <v>158.31222006414632</v>
      </c>
      <c r="AB89" s="193"/>
      <c r="AC89" s="496">
        <v>20</v>
      </c>
      <c r="AD89" s="496">
        <v>20</v>
      </c>
      <c r="AE89" s="496">
        <v>20</v>
      </c>
      <c r="AF89" s="496">
        <v>20</v>
      </c>
      <c r="AG89" s="677">
        <v>20</v>
      </c>
      <c r="AH89" s="679" t="e">
        <f>AH7*(($M89*$W$4*AC89)+($N89*$X$4*AC89)+($O89*$Y$4*AC89)+($P89*$Z$4*AC89)+($Q89*$AA$4*AC89)+($R89*$AB$5*AC89))</f>
        <v>#REF!</v>
      </c>
      <c r="AI89" s="679" t="e">
        <f t="shared" ref="AI89:AL89" si="104">AI7*(($M89*$W$4*AD89)+($N89*$X$4*AD89)+($O89*$Y$4*AD89)+($P89*$Z$4*AD89)+($Q89*$AA$4*AD89)+($R89*$AB$5*AD89))</f>
        <v>#REF!</v>
      </c>
      <c r="AJ89" s="679" t="e">
        <f t="shared" si="104"/>
        <v>#REF!</v>
      </c>
      <c r="AK89" s="679" t="e">
        <f t="shared" si="104"/>
        <v>#REF!</v>
      </c>
      <c r="AL89" s="679" t="e">
        <f t="shared" si="104"/>
        <v>#REF!</v>
      </c>
      <c r="AM89" s="512">
        <f t="shared" si="102"/>
        <v>2868.4267971339773</v>
      </c>
      <c r="AN89" s="678">
        <f t="shared" si="103"/>
        <v>2888.7926273936291</v>
      </c>
      <c r="AO89" s="512">
        <f t="shared" si="103"/>
        <v>2942.7600401811778</v>
      </c>
      <c r="AP89" s="678">
        <f t="shared" si="103"/>
        <v>3036.1066696478874</v>
      </c>
      <c r="AQ89" s="512">
        <f t="shared" si="103"/>
        <v>3166.2444012829264</v>
      </c>
    </row>
    <row r="90" spans="2:43">
      <c r="B90" s="62"/>
      <c r="C90" s="63"/>
      <c r="D90" s="59" t="s">
        <v>137</v>
      </c>
      <c r="E90" s="99" t="s">
        <v>64</v>
      </c>
      <c r="F90" s="826" t="s">
        <v>65</v>
      </c>
      <c r="G90" s="88">
        <v>0</v>
      </c>
      <c r="H90" s="88">
        <v>0</v>
      </c>
      <c r="I90" s="88">
        <v>0</v>
      </c>
      <c r="J90" s="88">
        <v>0</v>
      </c>
      <c r="K90" s="88">
        <v>0</v>
      </c>
      <c r="L90" s="76"/>
      <c r="M90" s="111">
        <v>2</v>
      </c>
      <c r="N90" s="111"/>
      <c r="O90" s="111">
        <v>1.75</v>
      </c>
      <c r="P90" s="111"/>
      <c r="Q90" s="111"/>
      <c r="R90" s="89">
        <v>9</v>
      </c>
      <c r="S90" s="61"/>
      <c r="T90" s="118">
        <v>2117.4038532792915</v>
      </c>
      <c r="U90" s="782">
        <f>T90*(1+'Labour comparison'!$J$16)</f>
        <v>2169.2802476846341</v>
      </c>
      <c r="V90" s="118">
        <f>($M90*$M$8)+($N90*$N$8)+($O90*$O$8)+($P90*$P$8)+($Q90*$Q$8)+($R90*$R$8)</f>
        <v>1847.6063512500002</v>
      </c>
      <c r="W90" s="118">
        <f>(M90*$W$6)+(N90*$X$6)+(O90*$Y$6)+(P90*$Z$6)+(Q90*$AA$6)+(R90*$AB$6)</f>
        <v>2148.8277355863352</v>
      </c>
      <c r="X90" s="88">
        <f t="shared" si="84"/>
        <v>2164.0844125089984</v>
      </c>
      <c r="Y90" s="88">
        <f t="shared" si="84"/>
        <v>2204.5130800739475</v>
      </c>
      <c r="Z90" s="88">
        <f t="shared" si="84"/>
        <v>2274.4419437360721</v>
      </c>
      <c r="AA90" s="88">
        <f t="shared" si="84"/>
        <v>2371.9321664125137</v>
      </c>
      <c r="AB90" s="193"/>
      <c r="AC90" s="495">
        <v>25</v>
      </c>
      <c r="AD90" s="495">
        <v>25</v>
      </c>
      <c r="AE90" s="495">
        <v>25</v>
      </c>
      <c r="AF90" s="495">
        <v>25</v>
      </c>
      <c r="AG90" s="495">
        <v>25</v>
      </c>
      <c r="AH90" s="674" t="e">
        <f>AH7*(($M90*$W$4*AC90)+($N90*$X$4*AC90)+($O90*$Y$4*AC90)+($P90*$Z$4*AC90)+($Q90*$AA$4*AC90)+($R90*$AB$4*AC90))</f>
        <v>#REF!</v>
      </c>
      <c r="AI90" s="674" t="e">
        <f t="shared" ref="AI90:AL90" si="105">AI7*(($M90*$W$4*AD90)+($N90*$X$4*AD90)+($O90*$Y$4*AD90)+($P90*$Z$4*AD90)+($Q90*$AA$4*AD90)+($R90*$AB$4*AD90))</f>
        <v>#REF!</v>
      </c>
      <c r="AJ90" s="674" t="e">
        <f t="shared" si="105"/>
        <v>#REF!</v>
      </c>
      <c r="AK90" s="674" t="e">
        <f t="shared" si="105"/>
        <v>#REF!</v>
      </c>
      <c r="AL90" s="674" t="e">
        <f t="shared" si="105"/>
        <v>#REF!</v>
      </c>
      <c r="AM90" s="509">
        <f t="shared" si="102"/>
        <v>53720.69338965838</v>
      </c>
      <c r="AN90" s="509">
        <f t="shared" ref="AN90:AN98" si="106">X90*AD90</f>
        <v>54102.110312724959</v>
      </c>
      <c r="AO90" s="509">
        <f t="shared" ref="AO90:AO98" si="107">Y90*AE90</f>
        <v>55112.827001848687</v>
      </c>
      <c r="AP90" s="509">
        <f t="shared" ref="AP90:AP98" si="108">Z90*AF90</f>
        <v>56861.0485934018</v>
      </c>
      <c r="AQ90" s="509">
        <f t="shared" ref="AQ90:AQ98" si="109">AA90*AG90</f>
        <v>59298.304160312844</v>
      </c>
    </row>
    <row r="91" spans="2:43">
      <c r="B91" s="62"/>
      <c r="C91" s="63"/>
      <c r="D91" s="64" t="s">
        <v>138</v>
      </c>
      <c r="E91" s="75" t="s">
        <v>64</v>
      </c>
      <c r="F91" s="25" t="s">
        <v>65</v>
      </c>
      <c r="G91" s="94">
        <v>0</v>
      </c>
      <c r="H91" s="94">
        <v>0</v>
      </c>
      <c r="I91" s="94">
        <v>0</v>
      </c>
      <c r="J91" s="94">
        <v>0</v>
      </c>
      <c r="K91" s="94">
        <v>0</v>
      </c>
      <c r="L91" s="76"/>
      <c r="M91" s="180">
        <v>2</v>
      </c>
      <c r="N91" s="180"/>
      <c r="O91" s="180">
        <v>1.75</v>
      </c>
      <c r="P91" s="180"/>
      <c r="Q91" s="180"/>
      <c r="R91" s="298">
        <v>9</v>
      </c>
      <c r="S91" s="61"/>
      <c r="T91" s="186">
        <v>3130.7270327883389</v>
      </c>
      <c r="U91" s="188">
        <f>T91*(1+'Labour comparison'!$J$16)</f>
        <v>3207.4298450916531</v>
      </c>
      <c r="V91" s="186">
        <f>($M91*$M$8)+($N91*$N$8)+($O91*$O$8)+($P91*$P$8)+($Q91*$Q$8)+($R91*$R$9)</f>
        <v>2801.7529117499998</v>
      </c>
      <c r="W91" s="389">
        <f>(M91*$W$6)+(N91*$X$6)+(O91*$Y$6)+(P91*$Z$6)+(Q91*$AA$6)+(R91*$AB$7)</f>
        <v>3112.8209200486349</v>
      </c>
      <c r="X91" s="791">
        <f t="shared" si="84"/>
        <v>3134.9219485809804</v>
      </c>
      <c r="Y91" s="791">
        <f t="shared" si="84"/>
        <v>3193.487463201689</v>
      </c>
      <c r="Z91" s="791">
        <f t="shared" si="84"/>
        <v>3294.7873608704494</v>
      </c>
      <c r="AA91" s="791">
        <f t="shared" si="84"/>
        <v>3436.0130159668183</v>
      </c>
      <c r="AB91" s="193"/>
      <c r="AC91" s="496">
        <v>5</v>
      </c>
      <c r="AD91" s="496">
        <v>5</v>
      </c>
      <c r="AE91" s="496">
        <v>5</v>
      </c>
      <c r="AF91" s="496">
        <v>5</v>
      </c>
      <c r="AG91" s="496">
        <v>5</v>
      </c>
      <c r="AH91" s="674" t="e">
        <f>AH7*(($M91*$W$4*AC91)+($N91*$X$4*AC91)+($O91*$Y$4*AC91)+($P91*$Z$4*AC91)+($Q91*$AA$4*AC91)+($R91*$AB$5*AC91))</f>
        <v>#REF!</v>
      </c>
      <c r="AI91" s="674" t="e">
        <f t="shared" ref="AI91:AL91" si="110">AI7*(($M91*$W$4*AD91)+($N91*$X$4*AD91)+($O91*$Y$4*AD91)+($P91*$Z$4*AD91)+($Q91*$AA$4*AD91)+($R91*$AB$5*AD91))</f>
        <v>#REF!</v>
      </c>
      <c r="AJ91" s="674" t="e">
        <f t="shared" si="110"/>
        <v>#REF!</v>
      </c>
      <c r="AK91" s="674" t="e">
        <f t="shared" si="110"/>
        <v>#REF!</v>
      </c>
      <c r="AL91" s="674" t="e">
        <f t="shared" si="110"/>
        <v>#REF!</v>
      </c>
      <c r="AM91" s="509">
        <f t="shared" si="102"/>
        <v>15564.104600243174</v>
      </c>
      <c r="AN91" s="509">
        <f t="shared" si="106"/>
        <v>15674.609742904902</v>
      </c>
      <c r="AO91" s="509">
        <f t="shared" si="107"/>
        <v>15967.437316008445</v>
      </c>
      <c r="AP91" s="509">
        <f t="shared" si="108"/>
        <v>16473.936804352248</v>
      </c>
      <c r="AQ91" s="509">
        <f t="shared" si="109"/>
        <v>17180.06507983409</v>
      </c>
    </row>
    <row r="92" spans="2:43">
      <c r="B92" s="62"/>
      <c r="C92" s="63"/>
      <c r="D92" s="59" t="s">
        <v>139</v>
      </c>
      <c r="E92" s="99" t="s">
        <v>140</v>
      </c>
      <c r="F92" s="826" t="s">
        <v>65</v>
      </c>
      <c r="G92" s="88">
        <v>0</v>
      </c>
      <c r="H92" s="88">
        <v>0</v>
      </c>
      <c r="I92" s="88">
        <v>0</v>
      </c>
      <c r="J92" s="88">
        <v>0</v>
      </c>
      <c r="K92" s="88">
        <v>0</v>
      </c>
      <c r="L92" s="76"/>
      <c r="M92" s="111"/>
      <c r="N92" s="111"/>
      <c r="O92" s="111"/>
      <c r="P92" s="111"/>
      <c r="Q92" s="111"/>
      <c r="R92" s="776">
        <v>0.5</v>
      </c>
      <c r="S92" s="61"/>
      <c r="T92" s="118">
        <v>86.101066759681686</v>
      </c>
      <c r="U92" s="782">
        <f>T92*(1+'Labour comparison'!$J$16)</f>
        <v>88.210542895293884</v>
      </c>
      <c r="V92" s="118">
        <f t="shared" si="94"/>
        <v>75.725917500000008</v>
      </c>
      <c r="W92" s="118">
        <f>(M92*$W$6)+(N92*$X$6)+(O92*$Y$6)+(P92*$Z$6)+(Q92*$AA$6)+(R92*$AB$6)</f>
        <v>89.866162942126664</v>
      </c>
      <c r="X92" s="88">
        <f t="shared" si="84"/>
        <v>90.504212699015767</v>
      </c>
      <c r="Y92" s="88">
        <f t="shared" si="84"/>
        <v>92.194980724184347</v>
      </c>
      <c r="Z92" s="88">
        <f t="shared" si="84"/>
        <v>95.119476974928943</v>
      </c>
      <c r="AA92" s="88">
        <f t="shared" si="84"/>
        <v>99.196617311129387</v>
      </c>
      <c r="AB92" s="193"/>
      <c r="AC92" s="495">
        <v>120</v>
      </c>
      <c r="AD92" s="495">
        <v>120</v>
      </c>
      <c r="AE92" s="495">
        <v>120</v>
      </c>
      <c r="AF92" s="495">
        <v>120</v>
      </c>
      <c r="AG92" s="495">
        <v>120</v>
      </c>
      <c r="AH92" s="676" t="e">
        <f>AH7*(($M92*$W$4*AC92)+($N92*$X$4*AC92)+($O92*$Y$4*AC92)+($P92*$Z$4*AC92)+($Q92*$AA$4*AC92)+($R92*$AB$4*AC92))</f>
        <v>#REF!</v>
      </c>
      <c r="AI92" s="676" t="e">
        <f t="shared" ref="AI92:AL92" si="111">AI7*(($M92*$W$4*AD92)+($N92*$X$4*AD92)+($O92*$Y$4*AD92)+($P92*$Z$4*AD92)+($Q92*$AA$4*AD92)+($R92*$AB$4*AD92))</f>
        <v>#REF!</v>
      </c>
      <c r="AJ92" s="676" t="e">
        <f t="shared" si="111"/>
        <v>#REF!</v>
      </c>
      <c r="AK92" s="676" t="e">
        <f t="shared" si="111"/>
        <v>#REF!</v>
      </c>
      <c r="AL92" s="676" t="e">
        <f t="shared" si="111"/>
        <v>#REF!</v>
      </c>
      <c r="AM92" s="525">
        <f t="shared" si="102"/>
        <v>10783.939553055199</v>
      </c>
      <c r="AN92" s="525">
        <f t="shared" si="106"/>
        <v>10860.505523881891</v>
      </c>
      <c r="AO92" s="525">
        <f t="shared" si="107"/>
        <v>11063.397686902121</v>
      </c>
      <c r="AP92" s="525">
        <f t="shared" si="108"/>
        <v>11414.337236991472</v>
      </c>
      <c r="AQ92" s="525">
        <f t="shared" si="109"/>
        <v>11903.594077335527</v>
      </c>
    </row>
    <row r="93" spans="2:43">
      <c r="B93" s="62"/>
      <c r="C93" s="63"/>
      <c r="D93" s="64" t="s">
        <v>141</v>
      </c>
      <c r="E93" s="75" t="s">
        <v>140</v>
      </c>
      <c r="F93" s="25" t="s">
        <v>65</v>
      </c>
      <c r="G93" s="94">
        <v>0</v>
      </c>
      <c r="H93" s="94">
        <v>0</v>
      </c>
      <c r="I93" s="94">
        <v>0</v>
      </c>
      <c r="J93" s="94">
        <v>0</v>
      </c>
      <c r="K93" s="94">
        <v>0</v>
      </c>
      <c r="L93" s="76"/>
      <c r="M93" s="180"/>
      <c r="N93" s="180"/>
      <c r="O93" s="180"/>
      <c r="P93" s="180"/>
      <c r="Q93" s="180"/>
      <c r="R93" s="246">
        <v>0.5</v>
      </c>
      <c r="S93" s="61"/>
      <c r="T93" s="186">
        <v>142.39679895462879</v>
      </c>
      <c r="U93" s="188">
        <f>T93*(1+'Labour comparison'!$J$16)</f>
        <v>145.88552052901719</v>
      </c>
      <c r="V93" s="186">
        <f>($M93*$M$8)+($N93*$N$8)+($O93*$O$8)+($P93*$P$8)+($Q93*$Q$8)+($R93*$R$9)</f>
        <v>128.73405975</v>
      </c>
      <c r="W93" s="389">
        <f>(M93*$W$6)+(N93*$X$6)+(O93*$Y$6)+(P93*$Z$6)+(Q93*$AA$6)+(R93*$AB$7)</f>
        <v>143.42133985669886</v>
      </c>
      <c r="X93" s="791">
        <f t="shared" si="84"/>
        <v>144.43963136968145</v>
      </c>
      <c r="Y93" s="791">
        <f t="shared" si="84"/>
        <v>147.13800200905888</v>
      </c>
      <c r="Z93" s="791">
        <f t="shared" si="84"/>
        <v>151.80533348239436</v>
      </c>
      <c r="AA93" s="791">
        <f t="shared" si="84"/>
        <v>158.31222006414632</v>
      </c>
      <c r="AB93" s="193"/>
      <c r="AC93" s="496">
        <v>30</v>
      </c>
      <c r="AD93" s="496">
        <v>30</v>
      </c>
      <c r="AE93" s="496">
        <v>30</v>
      </c>
      <c r="AF93" s="496">
        <v>30</v>
      </c>
      <c r="AG93" s="496">
        <v>30</v>
      </c>
      <c r="AH93" s="674" t="e">
        <f>AH7*(($M93*$W$4*AC93)+($N93*$X$4*AC93)+($O93*$Y$4*AC93)+($P93*$Z$4*AC93)+($Q93*$AA$4*AC93)+($R93*$AB$5*AC93))</f>
        <v>#REF!</v>
      </c>
      <c r="AI93" s="674" t="e">
        <f t="shared" ref="AI93:AL93" si="112">AI7*(($M93*$W$4*AD93)+($N93*$X$4*AD93)+($O93*$Y$4*AD93)+($P93*$Z$4*AD93)+($Q93*$AA$4*AD93)+($R93*$AB$5*AD93))</f>
        <v>#REF!</v>
      </c>
      <c r="AJ93" s="674" t="e">
        <f t="shared" si="112"/>
        <v>#REF!</v>
      </c>
      <c r="AK93" s="674" t="e">
        <f t="shared" si="112"/>
        <v>#REF!</v>
      </c>
      <c r="AL93" s="674" t="e">
        <f t="shared" si="112"/>
        <v>#REF!</v>
      </c>
      <c r="AM93" s="509">
        <f t="shared" si="102"/>
        <v>4302.6401957009657</v>
      </c>
      <c r="AN93" s="509">
        <f t="shared" si="106"/>
        <v>4333.1889410904432</v>
      </c>
      <c r="AO93" s="509">
        <f t="shared" si="107"/>
        <v>4414.1400602717667</v>
      </c>
      <c r="AP93" s="509">
        <f t="shared" si="108"/>
        <v>4554.1600044718307</v>
      </c>
      <c r="AQ93" s="509">
        <f t="shared" si="109"/>
        <v>4749.3666019243892</v>
      </c>
    </row>
    <row r="94" spans="2:43">
      <c r="B94" s="62"/>
      <c r="C94" s="63"/>
      <c r="D94" s="59" t="s">
        <v>142</v>
      </c>
      <c r="E94" s="99" t="s">
        <v>64</v>
      </c>
      <c r="F94" s="826" t="s">
        <v>65</v>
      </c>
      <c r="G94" s="88">
        <v>0</v>
      </c>
      <c r="H94" s="88">
        <v>0</v>
      </c>
      <c r="I94" s="88">
        <v>0</v>
      </c>
      <c r="J94" s="88">
        <v>0</v>
      </c>
      <c r="K94" s="88">
        <v>0</v>
      </c>
      <c r="L94" s="76"/>
      <c r="M94" s="111"/>
      <c r="N94" s="111"/>
      <c r="O94" s="111"/>
      <c r="P94" s="111"/>
      <c r="Q94" s="111"/>
      <c r="R94" s="89">
        <v>4.3499999999999996</v>
      </c>
      <c r="S94" s="61"/>
      <c r="T94" s="118">
        <v>749.07928080923057</v>
      </c>
      <c r="U94" s="782">
        <f>T94*(1+'Labour comparison'!$J$16)</f>
        <v>767.4317231890567</v>
      </c>
      <c r="V94" s="118">
        <f t="shared" si="94"/>
        <v>658.81548225000006</v>
      </c>
      <c r="W94" s="118">
        <f>(M94*$W$6)+(N94*$X$6)+(O94*$Y$6)+(P94*$Z$6)+(Q94*$AA$6)+(R94*$AB$6)</f>
        <v>781.83561759650195</v>
      </c>
      <c r="X94" s="88">
        <f t="shared" si="84"/>
        <v>787.38665048143719</v>
      </c>
      <c r="Y94" s="88">
        <f t="shared" si="84"/>
        <v>802.0963323004039</v>
      </c>
      <c r="Z94" s="88">
        <f t="shared" si="84"/>
        <v>827.53944968188193</v>
      </c>
      <c r="AA94" s="88">
        <f t="shared" si="84"/>
        <v>863.01057060682581</v>
      </c>
      <c r="AB94" s="193"/>
      <c r="AC94" s="495">
        <v>45</v>
      </c>
      <c r="AD94" s="495">
        <v>45</v>
      </c>
      <c r="AE94" s="495">
        <v>45</v>
      </c>
      <c r="AF94" s="495">
        <v>45</v>
      </c>
      <c r="AG94" s="495">
        <v>45</v>
      </c>
      <c r="AH94" s="676" t="e">
        <f>AH7*(($M94*$W$4*AC94)+($N94*$X$4*AC94)+($O94*$Y$4*AC94)+($P94*$Z$4*AC94)+($Q94*$AA$4*AC94)+($R94*$AB$4*AC94))</f>
        <v>#REF!</v>
      </c>
      <c r="AI94" s="676" t="e">
        <f t="shared" ref="AI94:AL94" si="113">AI7*(($M94*$W$4*AD94)+($N94*$X$4*AD94)+($O94*$Y$4*AD94)+($P94*$Z$4*AD94)+($Q94*$AA$4*AD94)+($R94*$AB$4*AD94))</f>
        <v>#REF!</v>
      </c>
      <c r="AJ94" s="676" t="e">
        <f t="shared" si="113"/>
        <v>#REF!</v>
      </c>
      <c r="AK94" s="676" t="e">
        <f t="shared" si="113"/>
        <v>#REF!</v>
      </c>
      <c r="AL94" s="676" t="e">
        <f t="shared" si="113"/>
        <v>#REF!</v>
      </c>
      <c r="AM94" s="525">
        <f t="shared" si="102"/>
        <v>35182.60279184259</v>
      </c>
      <c r="AN94" s="525">
        <f t="shared" si="106"/>
        <v>35432.399271664675</v>
      </c>
      <c r="AO94" s="525">
        <f t="shared" si="107"/>
        <v>36094.334953518177</v>
      </c>
      <c r="AP94" s="525">
        <f t="shared" si="108"/>
        <v>37239.27523568469</v>
      </c>
      <c r="AQ94" s="525">
        <f t="shared" si="109"/>
        <v>38835.475677307164</v>
      </c>
    </row>
    <row r="95" spans="2:43">
      <c r="B95" s="62"/>
      <c r="C95" s="63"/>
      <c r="D95" s="64" t="s">
        <v>143</v>
      </c>
      <c r="E95" s="75" t="s">
        <v>64</v>
      </c>
      <c r="F95" s="25" t="s">
        <v>65</v>
      </c>
      <c r="G95" s="94">
        <v>0</v>
      </c>
      <c r="H95" s="94">
        <v>0</v>
      </c>
      <c r="I95" s="94">
        <v>0</v>
      </c>
      <c r="J95" s="94">
        <v>0</v>
      </c>
      <c r="K95" s="94">
        <v>0</v>
      </c>
      <c r="L95" s="76"/>
      <c r="M95" s="180"/>
      <c r="N95" s="180"/>
      <c r="O95" s="180"/>
      <c r="P95" s="180"/>
      <c r="Q95" s="180"/>
      <c r="R95" s="298">
        <v>4.3499999999999996</v>
      </c>
      <c r="S95" s="61"/>
      <c r="T95" s="186">
        <v>1238.8521509052705</v>
      </c>
      <c r="U95" s="188">
        <f>T95*(1+'Labour comparison'!$J$16)</f>
        <v>1269.2040286024496</v>
      </c>
      <c r="V95" s="186">
        <f>($M95*$M$8)+($N95*$N$8)+($O95*$O$8)+($P95*$P$8)+($Q95*$Q$8)+($R95*$R$9)</f>
        <v>1119.986319825</v>
      </c>
      <c r="W95" s="389">
        <f>(M95*$W$6)+(N95*$X$6)+(O95*$Y$6)+(P95*$Z$6)+(Q95*$AA$6)+(R95*$AB$7)</f>
        <v>1247.7656567532799</v>
      </c>
      <c r="X95" s="791">
        <f t="shared" si="84"/>
        <v>1256.6247929162284</v>
      </c>
      <c r="Y95" s="791">
        <f t="shared" si="84"/>
        <v>1280.1006174788122</v>
      </c>
      <c r="Z95" s="791">
        <f t="shared" si="84"/>
        <v>1320.706401296831</v>
      </c>
      <c r="AA95" s="791">
        <f t="shared" si="84"/>
        <v>1377.3163145580731</v>
      </c>
      <c r="AB95" s="193"/>
      <c r="AC95" s="496">
        <v>5</v>
      </c>
      <c r="AD95" s="493">
        <v>5</v>
      </c>
      <c r="AE95" s="493">
        <v>5</v>
      </c>
      <c r="AF95" s="493">
        <v>5</v>
      </c>
      <c r="AG95" s="493">
        <v>5</v>
      </c>
      <c r="AH95" s="674" t="e">
        <f>AH7*(($M95*$W$4*AC95)+($N95*$X$4*AC95)+($O95*$Y$4*AC95)+($P95*$Z$4*AC95)+($Q95*$AA$4*AC95)+($R95*$AB$5*AC95))</f>
        <v>#REF!</v>
      </c>
      <c r="AI95" s="674" t="e">
        <f t="shared" ref="AI95:AL95" si="114">AI7*(($M95*$W$4*AD95)+($N95*$X$4*AD95)+($O95*$Y$4*AD95)+($P95*$Z$4*AD95)+($Q95*$AA$4*AD95)+($R95*$AB$5*AD95))</f>
        <v>#REF!</v>
      </c>
      <c r="AJ95" s="674" t="e">
        <f t="shared" si="114"/>
        <v>#REF!</v>
      </c>
      <c r="AK95" s="674" t="e">
        <f t="shared" si="114"/>
        <v>#REF!</v>
      </c>
      <c r="AL95" s="674" t="e">
        <f t="shared" si="114"/>
        <v>#REF!</v>
      </c>
      <c r="AM95" s="509">
        <f t="shared" si="102"/>
        <v>6238.8282837663992</v>
      </c>
      <c r="AN95" s="509">
        <f t="shared" si="106"/>
        <v>6283.123964581142</v>
      </c>
      <c r="AO95" s="509">
        <f t="shared" si="107"/>
        <v>6400.5030873940614</v>
      </c>
      <c r="AP95" s="509">
        <f t="shared" si="108"/>
        <v>6603.5320064841553</v>
      </c>
      <c r="AQ95" s="509">
        <f t="shared" si="109"/>
        <v>6886.5815727903655</v>
      </c>
    </row>
    <row r="96" spans="2:43">
      <c r="B96" s="62"/>
      <c r="C96" s="57" t="s">
        <v>544</v>
      </c>
      <c r="D96" s="120" t="s">
        <v>144</v>
      </c>
      <c r="E96" s="87" t="s">
        <v>145</v>
      </c>
      <c r="F96" s="822" t="s">
        <v>65</v>
      </c>
      <c r="G96" s="121">
        <v>0</v>
      </c>
      <c r="H96" s="121">
        <v>0</v>
      </c>
      <c r="I96" s="121">
        <v>0</v>
      </c>
      <c r="J96" s="121">
        <v>0</v>
      </c>
      <c r="K96" s="121">
        <v>0</v>
      </c>
      <c r="L96" s="190"/>
      <c r="M96" s="89">
        <v>0.5</v>
      </c>
      <c r="N96" s="89"/>
      <c r="O96" s="89"/>
      <c r="P96" s="89"/>
      <c r="Q96" s="89"/>
      <c r="R96" s="776"/>
      <c r="S96" s="90"/>
      <c r="T96" s="118">
        <v>63.765897750319667</v>
      </c>
      <c r="U96" s="782">
        <f>T96*(1+'Labour comparison'!$J$16)</f>
        <v>65.328162245202492</v>
      </c>
      <c r="V96" s="118">
        <f t="shared" si="94"/>
        <v>52.382685000000002</v>
      </c>
      <c r="W96" s="118">
        <f>(M96*$W$6)+(N96*$X$6)+(O96*$Y$6)+(P96*$Z$6)+(Q96*$AA$6)+(R96*$AB$6)</f>
        <v>57.425797472806906</v>
      </c>
      <c r="X96" s="118">
        <f t="shared" si="84"/>
        <v>57.833520634863838</v>
      </c>
      <c r="Y96" s="118">
        <f t="shared" si="84"/>
        <v>58.913946225632152</v>
      </c>
      <c r="Z96" s="118">
        <f t="shared" si="84"/>
        <v>60.782742265287212</v>
      </c>
      <c r="AA96" s="118">
        <f t="shared" si="84"/>
        <v>63.38809479787102</v>
      </c>
      <c r="AB96" s="225"/>
      <c r="AC96" s="495">
        <v>50</v>
      </c>
      <c r="AD96" s="495">
        <v>50</v>
      </c>
      <c r="AE96" s="495">
        <v>50</v>
      </c>
      <c r="AF96" s="495">
        <v>50</v>
      </c>
      <c r="AG96" s="495">
        <v>50</v>
      </c>
      <c r="AH96" s="595" t="e">
        <f>AH$7*(($M96*$W$4*AC96)+($N96*$X$4*AC96)+($O96*$Y$4*AC96)+($P96*$Z$4*AC96)+($Q96*$AA$4*AC96)+($R96*$AB$4*AC96))</f>
        <v>#REF!</v>
      </c>
      <c r="AI96" s="595" t="e">
        <f t="shared" ref="AI96:AL96" si="115">AI7*(($M96*$W$4*AD96)+($N96*$X$4*AD96)+($O96*$Y$4*AD96)+($P96*$Z$4*AD96)+($Q96*$AA$4*AD96)+($R96*$AB$4*AD96))</f>
        <v>#REF!</v>
      </c>
      <c r="AJ96" s="595" t="e">
        <f t="shared" si="115"/>
        <v>#REF!</v>
      </c>
      <c r="AK96" s="595" t="e">
        <f t="shared" si="115"/>
        <v>#REF!</v>
      </c>
      <c r="AL96" s="595" t="e">
        <f t="shared" si="115"/>
        <v>#REF!</v>
      </c>
      <c r="AM96" s="510">
        <f t="shared" si="102"/>
        <v>2871.2898736403454</v>
      </c>
      <c r="AN96" s="510">
        <f t="shared" si="106"/>
        <v>2891.6760317431917</v>
      </c>
      <c r="AO96" s="510">
        <f t="shared" si="107"/>
        <v>2945.6973112816077</v>
      </c>
      <c r="AP96" s="510">
        <f t="shared" si="108"/>
        <v>3039.1371132643608</v>
      </c>
      <c r="AQ96" s="510">
        <f t="shared" si="109"/>
        <v>3169.4047398935509</v>
      </c>
    </row>
    <row r="97" spans="2:43" ht="26.4" customHeight="1">
      <c r="B97" s="62"/>
      <c r="C97" s="57" t="s">
        <v>146</v>
      </c>
      <c r="D97" s="120" t="s">
        <v>147</v>
      </c>
      <c r="E97" s="87" t="s">
        <v>148</v>
      </c>
      <c r="F97" s="822" t="s">
        <v>65</v>
      </c>
      <c r="G97" s="121">
        <v>0</v>
      </c>
      <c r="H97" s="121">
        <v>0</v>
      </c>
      <c r="I97" s="121">
        <v>0</v>
      </c>
      <c r="J97" s="121">
        <v>0</v>
      </c>
      <c r="K97" s="121">
        <v>0</v>
      </c>
      <c r="L97" s="190"/>
      <c r="M97" s="89"/>
      <c r="N97" s="89"/>
      <c r="O97" s="89">
        <v>8</v>
      </c>
      <c r="P97" s="171">
        <v>6</v>
      </c>
      <c r="Q97" s="89"/>
      <c r="R97" s="89"/>
      <c r="S97" s="90"/>
      <c r="T97" s="121">
        <v>2704.9253944936704</v>
      </c>
      <c r="U97" s="829">
        <f>T97*(1+'Labour comparison'!$J$16)</f>
        <v>2771.1960666587652</v>
      </c>
      <c r="V97" s="121">
        <f t="shared" si="94"/>
        <v>2321.3530799999999</v>
      </c>
      <c r="W97" s="121">
        <f>(M97*$W$6)+(N97*$X$6)+(O97*$Y$6)+(P97*$Z$6)+(Q97*$AA$6)+(R97*$AB$6)</f>
        <v>2629.2758951080368</v>
      </c>
      <c r="X97" s="121">
        <f t="shared" si="84"/>
        <v>2647.9437539633041</v>
      </c>
      <c r="Y97" s="121">
        <f t="shared" si="84"/>
        <v>2697.411712394533</v>
      </c>
      <c r="Z97" s="121">
        <f t="shared" si="84"/>
        <v>2782.9757027294545</v>
      </c>
      <c r="AA97" s="121">
        <f t="shared" si="84"/>
        <v>2902.2633907310897</v>
      </c>
      <c r="AB97" s="225"/>
      <c r="AC97" s="495">
        <v>2</v>
      </c>
      <c r="AD97" s="495">
        <v>4</v>
      </c>
      <c r="AE97" s="495">
        <v>6</v>
      </c>
      <c r="AF97" s="495">
        <v>8</v>
      </c>
      <c r="AG97" s="495">
        <v>10</v>
      </c>
      <c r="AH97" s="595" t="e">
        <f>AH$7*(($M97*$W$4*AC97)+($N97*$X$4*AC97)+($O97*$Y$4*AC97)+($P97*$Z$4*AC97)+($Q97*$AA$4*AC97)+($R97*$AB$4*AC97))</f>
        <v>#REF!</v>
      </c>
      <c r="AI97" s="595" t="e">
        <f t="shared" ref="AI97:AL97" si="116">AI7*(($M97*$W$4*AD97)+($N97*$X$4*AD97)+($O97*$Y$4*AD97)+($P97*$Z$4*AD97)+($Q97*$AA$4*AD97)+($R97*$AB$4*AD97))</f>
        <v>#REF!</v>
      </c>
      <c r="AJ97" s="595" t="e">
        <f t="shared" si="116"/>
        <v>#REF!</v>
      </c>
      <c r="AK97" s="595" t="e">
        <f t="shared" si="116"/>
        <v>#REF!</v>
      </c>
      <c r="AL97" s="595" t="e">
        <f t="shared" si="116"/>
        <v>#REF!</v>
      </c>
      <c r="AM97" s="510">
        <f t="shared" si="102"/>
        <v>5258.5517902160736</v>
      </c>
      <c r="AN97" s="510">
        <f t="shared" si="106"/>
        <v>10591.775015853216</v>
      </c>
      <c r="AO97" s="510">
        <f t="shared" si="107"/>
        <v>16184.470274367199</v>
      </c>
      <c r="AP97" s="510">
        <f t="shared" si="108"/>
        <v>22263.805621835636</v>
      </c>
      <c r="AQ97" s="510">
        <f t="shared" si="109"/>
        <v>29022.633907310897</v>
      </c>
    </row>
    <row r="98" spans="2:43">
      <c r="B98" s="62"/>
      <c r="C98" s="62"/>
      <c r="D98" s="122" t="s">
        <v>149</v>
      </c>
      <c r="E98" s="104" t="s">
        <v>148</v>
      </c>
      <c r="F98" s="824" t="s">
        <v>65</v>
      </c>
      <c r="G98" s="123">
        <v>0</v>
      </c>
      <c r="H98" s="123">
        <v>0</v>
      </c>
      <c r="I98" s="123">
        <v>0</v>
      </c>
      <c r="J98" s="123">
        <v>0</v>
      </c>
      <c r="K98" s="123">
        <v>0</v>
      </c>
      <c r="L98" s="190"/>
      <c r="M98" s="776"/>
      <c r="N98" s="776"/>
      <c r="O98" s="966">
        <v>8</v>
      </c>
      <c r="P98" s="246">
        <v>5</v>
      </c>
      <c r="Q98" s="776"/>
      <c r="R98" s="776"/>
      <c r="S98" s="90"/>
      <c r="T98" s="123">
        <v>3433.0380379741559</v>
      </c>
      <c r="U98" s="751">
        <f>T98*(1+'Labour comparison'!$J$16)</f>
        <v>3517.1474699045225</v>
      </c>
      <c r="V98" s="123">
        <f>($M98*$M$8)+($N98*$N$8)+($O98*$O$8)+($P98*$P$9)+($Q98*$Q$8)+($R98*$R$9)+($P99*$P$8)</f>
        <v>2942.1181199999996</v>
      </c>
      <c r="W98" s="389">
        <f>(M98*$W$6)+(N98*$X$6)+(O98*$Y$6)+(P98*$Z$7)+(Q98*$AA$6)+(R98*$AB$7)+(P99*$Z$6)</f>
        <v>3272.0407125736306</v>
      </c>
      <c r="X98" s="247">
        <f t="shared" si="84"/>
        <v>3295.2722016329035</v>
      </c>
      <c r="Y98" s="247">
        <f t="shared" si="84"/>
        <v>3356.8333235585396</v>
      </c>
      <c r="Z98" s="247">
        <f t="shared" si="84"/>
        <v>3463.314678530463</v>
      </c>
      <c r="AA98" s="247">
        <f t="shared" si="84"/>
        <v>3611.7639806277971</v>
      </c>
      <c r="AB98" s="225"/>
      <c r="AC98" s="496"/>
      <c r="AD98" s="496"/>
      <c r="AE98" s="496"/>
      <c r="AF98" s="496"/>
      <c r="AG98" s="496"/>
      <c r="AH98" s="680">
        <f>IF(F98="Fee",AC98*W$4,($M98*$W$4*AC98)+($N98*$X$4*AC98)+($O98*$Y$4*AC98)+($P98*$Z$4*AC98)+($Q98*$AA$4*AC98)+($R98*$AB$4*AC98)+($P99*Z2))</f>
        <v>0</v>
      </c>
      <c r="AI98" s="680" t="e">
        <f t="shared" ref="AI98:AL130" si="117">$AH98*AI$7</f>
        <v>#REF!</v>
      </c>
      <c r="AJ98" s="680" t="e">
        <f t="shared" si="117"/>
        <v>#REF!</v>
      </c>
      <c r="AK98" s="680" t="e">
        <f t="shared" si="117"/>
        <v>#REF!</v>
      </c>
      <c r="AL98" s="680" t="e">
        <f t="shared" si="117"/>
        <v>#REF!</v>
      </c>
      <c r="AM98" s="511">
        <f t="shared" si="102"/>
        <v>0</v>
      </c>
      <c r="AN98" s="511">
        <f t="shared" si="106"/>
        <v>0</v>
      </c>
      <c r="AO98" s="511">
        <f t="shared" si="107"/>
        <v>0</v>
      </c>
      <c r="AP98" s="511">
        <f t="shared" si="108"/>
        <v>0</v>
      </c>
      <c r="AQ98" s="511">
        <f t="shared" si="109"/>
        <v>0</v>
      </c>
    </row>
    <row r="99" spans="2:43">
      <c r="B99" s="62"/>
      <c r="C99" s="62"/>
      <c r="D99" s="122"/>
      <c r="E99" s="104"/>
      <c r="F99" s="824"/>
      <c r="G99" s="123"/>
      <c r="H99" s="123"/>
      <c r="I99" s="123"/>
      <c r="J99" s="123"/>
      <c r="K99" s="123"/>
      <c r="L99" s="190"/>
      <c r="M99" s="776"/>
      <c r="N99" s="776"/>
      <c r="O99" s="102"/>
      <c r="P99" s="237">
        <v>1</v>
      </c>
      <c r="Q99" s="776"/>
      <c r="R99" s="776"/>
      <c r="S99" s="90"/>
      <c r="T99" s="123"/>
      <c r="U99" s="751">
        <f>T99*(1+'Labour comparison'!$J$16)</f>
        <v>0</v>
      </c>
      <c r="V99" s="123"/>
      <c r="W99" s="123"/>
      <c r="X99" s="123"/>
      <c r="Y99" s="123"/>
      <c r="Z99" s="123"/>
      <c r="AA99" s="123"/>
      <c r="AB99" s="225"/>
      <c r="AC99" s="496"/>
      <c r="AD99" s="496"/>
      <c r="AE99" s="496"/>
      <c r="AF99" s="496"/>
      <c r="AG99" s="496"/>
      <c r="AH99" s="680"/>
      <c r="AI99" s="680"/>
      <c r="AJ99" s="680"/>
      <c r="AK99" s="680"/>
      <c r="AL99" s="680"/>
      <c r="AM99" s="511"/>
      <c r="AN99" s="511"/>
      <c r="AO99" s="511"/>
      <c r="AP99" s="511"/>
      <c r="AQ99" s="511"/>
    </row>
    <row r="100" spans="2:43">
      <c r="B100" s="62"/>
      <c r="C100" s="62"/>
      <c r="D100" s="120" t="s">
        <v>150</v>
      </c>
      <c r="E100" s="87" t="s">
        <v>151</v>
      </c>
      <c r="F100" s="822" t="s">
        <v>65</v>
      </c>
      <c r="G100" s="121">
        <v>0</v>
      </c>
      <c r="H100" s="121">
        <v>0</v>
      </c>
      <c r="I100" s="121">
        <v>0</v>
      </c>
      <c r="J100" s="121">
        <v>0</v>
      </c>
      <c r="K100" s="121">
        <v>0</v>
      </c>
      <c r="L100" s="190"/>
      <c r="M100" s="89"/>
      <c r="N100" s="89"/>
      <c r="O100" s="89">
        <v>9</v>
      </c>
      <c r="P100" s="171">
        <v>7</v>
      </c>
      <c r="Q100" s="89"/>
      <c r="R100" s="89"/>
      <c r="S100" s="90"/>
      <c r="T100" s="121">
        <v>3096.218472508569</v>
      </c>
      <c r="U100" s="829">
        <f>T100*(1+'Labour comparison'!$J$16)</f>
        <v>3172.075825085029</v>
      </c>
      <c r="V100" s="121">
        <f>($M100*$M$8)+($N100*$N$8)+($O100*$O$8)+($P100*$P$8)+($Q100*$Q$8)+($R100*$R$8)</f>
        <v>2655.8625749999992</v>
      </c>
      <c r="W100" s="121">
        <f>(M100*$W$6)+(N100*$X$6)+(O100*$Y$6)+(P100*$Z$6)+(Q100*$AA$6)+(R100*$AB$6)</f>
        <v>3010.0535704380763</v>
      </c>
      <c r="X100" s="121">
        <f t="shared" ref="X100:AA101" si="118">W100*X$9</f>
        <v>3031.4249507881868</v>
      </c>
      <c r="Y100" s="121">
        <f t="shared" si="118"/>
        <v>3088.0569707200798</v>
      </c>
      <c r="Z100" s="121">
        <f t="shared" si="118"/>
        <v>3186.0125314460402</v>
      </c>
      <c r="AA100" s="121">
        <f t="shared" si="118"/>
        <v>3322.5757319251861</v>
      </c>
      <c r="AB100" s="225"/>
      <c r="AC100" s="495">
        <v>2</v>
      </c>
      <c r="AD100" s="495">
        <v>4</v>
      </c>
      <c r="AE100" s="495">
        <v>6</v>
      </c>
      <c r="AF100" s="495">
        <v>8</v>
      </c>
      <c r="AG100" s="495">
        <v>10</v>
      </c>
      <c r="AH100" s="595" t="e">
        <f>AH$7*(($M100*$W$4*AC100)+($N100*$X$4*AC100)+($O100*$Y$4*AC100)+($P100*$Z$4*AC100)+($Q100*$AA$4*AC100)+($R100*$AB$4*AC100))</f>
        <v>#REF!</v>
      </c>
      <c r="AI100" s="595" t="e">
        <f t="shared" ref="AI100:AL100" si="119">AI7*(($M100*$W$4*AD100)+($N100*$X$4*AD100)+($O100*$Y$4*AD100)+($P100*$Z$4*AD100)+($Q100*$AA$4*AD100)+($R100*$AB$4*AD100))</f>
        <v>#REF!</v>
      </c>
      <c r="AJ100" s="595" t="e">
        <f t="shared" si="119"/>
        <v>#REF!</v>
      </c>
      <c r="AK100" s="595" t="e">
        <f t="shared" si="119"/>
        <v>#REF!</v>
      </c>
      <c r="AL100" s="595" t="e">
        <f t="shared" si="119"/>
        <v>#REF!</v>
      </c>
      <c r="AM100" s="510">
        <f t="shared" ref="AM100:AQ101" si="120">W100*AC100</f>
        <v>6020.1071408761527</v>
      </c>
      <c r="AN100" s="510">
        <f t="shared" si="120"/>
        <v>12125.699803152747</v>
      </c>
      <c r="AO100" s="510">
        <f t="shared" si="120"/>
        <v>18528.34182432048</v>
      </c>
      <c r="AP100" s="510">
        <f t="shared" si="120"/>
        <v>25488.100251568321</v>
      </c>
      <c r="AQ100" s="510">
        <f t="shared" si="120"/>
        <v>33225.757319251861</v>
      </c>
    </row>
    <row r="101" spans="2:43">
      <c r="B101" s="62"/>
      <c r="C101" s="62"/>
      <c r="D101" s="122" t="s">
        <v>152</v>
      </c>
      <c r="E101" s="104" t="s">
        <v>151</v>
      </c>
      <c r="F101" s="824" t="s">
        <v>65</v>
      </c>
      <c r="G101" s="123">
        <v>0</v>
      </c>
      <c r="H101" s="123">
        <v>0</v>
      </c>
      <c r="I101" s="123">
        <v>0</v>
      </c>
      <c r="J101" s="123">
        <v>0</v>
      </c>
      <c r="K101" s="123">
        <v>0</v>
      </c>
      <c r="L101" s="190"/>
      <c r="M101" s="776"/>
      <c r="N101" s="776"/>
      <c r="O101" s="966">
        <v>9</v>
      </c>
      <c r="P101" s="237">
        <v>1</v>
      </c>
      <c r="Q101" s="776"/>
      <c r="R101" s="776"/>
      <c r="S101" s="90"/>
      <c r="T101" s="123">
        <v>3969.9536446851516</v>
      </c>
      <c r="U101" s="751">
        <f>T101*(1+'Labour comparison'!$J$16)</f>
        <v>4067.2175089799375</v>
      </c>
      <c r="V101" s="123">
        <f>($M101*$M$8)+($N101*$N$8)+($O101*$O$8)+($P101*$P$8)+($Q101*$Q$8)+($R101*$R$8)+($P102*$P$9)</f>
        <v>3400.7806229999997</v>
      </c>
      <c r="W101" s="247">
        <f>(M101*$W$6)+(N101*$X$6)+(O101*$Y$6)+(P101*$Z$6)+(Q101*$AA$6)+(R101*$AB$6)+(P102*$Z$7)</f>
        <v>3781.3713513967887</v>
      </c>
      <c r="X101" s="247">
        <f t="shared" si="118"/>
        <v>3808.2190879917061</v>
      </c>
      <c r="Y101" s="247">
        <f t="shared" si="118"/>
        <v>3879.3629041168874</v>
      </c>
      <c r="Z101" s="247">
        <f t="shared" si="118"/>
        <v>4002.4193024072501</v>
      </c>
      <c r="AA101" s="247">
        <f t="shared" si="118"/>
        <v>4173.9764398012348</v>
      </c>
      <c r="AB101" s="225"/>
      <c r="AC101" s="496"/>
      <c r="AD101" s="496"/>
      <c r="AE101" s="496"/>
      <c r="AF101" s="496"/>
      <c r="AG101" s="496"/>
      <c r="AH101" s="680">
        <f>IF(F101="Fee",AC101*W$4,($M101*$W$4*AC101)+($N101*$X$4*AC101)+($O101*$Y$4*AC101)+($P101*$Z$4*AC101)+($Q101*$AA$4*AC101)+($R101*$AB$4*AC101)+($P102*Z5))</f>
        <v>0</v>
      </c>
      <c r="AI101" s="680" t="e">
        <f t="shared" si="117"/>
        <v>#REF!</v>
      </c>
      <c r="AJ101" s="680" t="e">
        <f t="shared" si="117"/>
        <v>#REF!</v>
      </c>
      <c r="AK101" s="680" t="e">
        <f t="shared" si="117"/>
        <v>#REF!</v>
      </c>
      <c r="AL101" s="680" t="e">
        <f t="shared" si="117"/>
        <v>#REF!</v>
      </c>
      <c r="AM101" s="511">
        <f t="shared" si="120"/>
        <v>0</v>
      </c>
      <c r="AN101" s="511">
        <f t="shared" si="120"/>
        <v>0</v>
      </c>
      <c r="AO101" s="511">
        <f t="shared" si="120"/>
        <v>0</v>
      </c>
      <c r="AP101" s="511">
        <f t="shared" si="120"/>
        <v>0</v>
      </c>
      <c r="AQ101" s="511">
        <f t="shared" si="120"/>
        <v>0</v>
      </c>
    </row>
    <row r="102" spans="2:43">
      <c r="B102" s="62"/>
      <c r="C102" s="62"/>
      <c r="D102" s="255"/>
      <c r="E102" s="257"/>
      <c r="F102" s="823"/>
      <c r="G102" s="295"/>
      <c r="H102" s="295"/>
      <c r="I102" s="295"/>
      <c r="J102" s="295"/>
      <c r="K102" s="295"/>
      <c r="L102" s="190"/>
      <c r="M102" s="777"/>
      <c r="N102" s="777"/>
      <c r="O102" s="967"/>
      <c r="P102" s="298">
        <v>6</v>
      </c>
      <c r="Q102" s="777"/>
      <c r="R102" s="777"/>
      <c r="S102" s="90"/>
      <c r="T102" s="295"/>
      <c r="U102" s="753">
        <f>T102*(1+'Labour comparison'!$J$16)</f>
        <v>0</v>
      </c>
      <c r="V102" s="295"/>
      <c r="W102" s="295"/>
      <c r="X102" s="295"/>
      <c r="Y102" s="295"/>
      <c r="Z102" s="295"/>
      <c r="AA102" s="295"/>
      <c r="AB102" s="225"/>
      <c r="AC102" s="496"/>
      <c r="AD102" s="496"/>
      <c r="AE102" s="496"/>
      <c r="AF102" s="496"/>
      <c r="AG102" s="496"/>
      <c r="AH102" s="684"/>
      <c r="AI102" s="684"/>
      <c r="AJ102" s="684"/>
      <c r="AK102" s="684"/>
      <c r="AL102" s="684"/>
      <c r="AM102" s="512"/>
      <c r="AN102" s="512"/>
      <c r="AO102" s="512"/>
      <c r="AP102" s="512"/>
      <c r="AQ102" s="512"/>
    </row>
    <row r="103" spans="2:43">
      <c r="B103" s="62"/>
      <c r="C103" s="62"/>
      <c r="D103" s="120" t="s">
        <v>153</v>
      </c>
      <c r="E103" s="87" t="s">
        <v>154</v>
      </c>
      <c r="F103" s="822" t="s">
        <v>65</v>
      </c>
      <c r="G103" s="121">
        <v>0</v>
      </c>
      <c r="H103" s="121">
        <v>0</v>
      </c>
      <c r="I103" s="121">
        <v>0</v>
      </c>
      <c r="J103" s="121">
        <v>0</v>
      </c>
      <c r="K103" s="121">
        <v>0</v>
      </c>
      <c r="L103" s="190"/>
      <c r="M103" s="89"/>
      <c r="N103" s="89"/>
      <c r="O103" s="89">
        <v>1.6</v>
      </c>
      <c r="P103" s="89">
        <v>3.4</v>
      </c>
      <c r="Q103" s="89"/>
      <c r="R103" s="89"/>
      <c r="S103" s="90"/>
      <c r="T103" s="121">
        <v>1008.9462314868064</v>
      </c>
      <c r="U103" s="829">
        <f>T103*(1+'Labour comparison'!$J$16)</f>
        <v>1033.665414158233</v>
      </c>
      <c r="V103" s="121">
        <f t="shared" si="94"/>
        <v>854.46578399999976</v>
      </c>
      <c r="W103" s="121">
        <f>(M103*$W$6)+(N103*$X$6)+(O103*$Y$6)+(P103*$Z$6)+(Q103*$AA$6)+(R103*$AB$6)</f>
        <v>984.49523730710996</v>
      </c>
      <c r="X103" s="121">
        <f t="shared" ref="X103:AA104" si="121">W103*X$9</f>
        <v>991.48515349199056</v>
      </c>
      <c r="Y103" s="121">
        <f t="shared" si="121"/>
        <v>1010.0077321097244</v>
      </c>
      <c r="Z103" s="121">
        <f t="shared" si="121"/>
        <v>1042.0459602494384</v>
      </c>
      <c r="AA103" s="121">
        <f t="shared" si="121"/>
        <v>1086.7115508500631</v>
      </c>
      <c r="AB103" s="225"/>
      <c r="AC103" s="495">
        <v>2</v>
      </c>
      <c r="AD103" s="495">
        <v>4</v>
      </c>
      <c r="AE103" s="495">
        <v>6</v>
      </c>
      <c r="AF103" s="495">
        <v>8</v>
      </c>
      <c r="AG103" s="495">
        <v>10</v>
      </c>
      <c r="AH103" s="595" t="e">
        <f>AH$7*(($M103*$W$4*AC103)+($N103*$X$4*AC103)+($O103*$Y$4*AC103)+($P103*$Z$4*AC103)+($Q103*$AA$4*AC103)+($R103*$AB$4*AC103))</f>
        <v>#REF!</v>
      </c>
      <c r="AI103" s="595" t="e">
        <f t="shared" ref="AI103:AL103" si="122">AI7*(($M103*$W$4*AD103)+($N103*$X$4*AD103)+($O103*$Y$4*AD103)+($P103*$Z$4*AD103)+($Q103*$AA$4*AD103)+($R103*$AB$4*AD103))</f>
        <v>#REF!</v>
      </c>
      <c r="AJ103" s="595" t="e">
        <f t="shared" si="122"/>
        <v>#REF!</v>
      </c>
      <c r="AK103" s="595" t="e">
        <f t="shared" si="122"/>
        <v>#REF!</v>
      </c>
      <c r="AL103" s="595" t="e">
        <f t="shared" si="122"/>
        <v>#REF!</v>
      </c>
      <c r="AM103" s="510">
        <f t="shared" ref="AM103:AQ104" si="123">W103*AC103</f>
        <v>1968.9904746142199</v>
      </c>
      <c r="AN103" s="510">
        <f t="shared" si="123"/>
        <v>3965.9406139679622</v>
      </c>
      <c r="AO103" s="510">
        <f t="shared" si="123"/>
        <v>6060.046392658347</v>
      </c>
      <c r="AP103" s="510">
        <f t="shared" si="123"/>
        <v>8336.3676819955072</v>
      </c>
      <c r="AQ103" s="510">
        <f t="shared" si="123"/>
        <v>10867.11550850063</v>
      </c>
    </row>
    <row r="104" spans="2:43">
      <c r="B104" s="62"/>
      <c r="C104" s="62"/>
      <c r="D104" s="122" t="s">
        <v>155</v>
      </c>
      <c r="E104" s="104" t="s">
        <v>154</v>
      </c>
      <c r="F104" s="824" t="s">
        <v>65</v>
      </c>
      <c r="G104" s="123">
        <v>0</v>
      </c>
      <c r="H104" s="123">
        <v>0</v>
      </c>
      <c r="I104" s="123">
        <v>0</v>
      </c>
      <c r="J104" s="123">
        <v>0</v>
      </c>
      <c r="K104" s="123">
        <v>0</v>
      </c>
      <c r="L104" s="190"/>
      <c r="M104" s="776"/>
      <c r="N104" s="776"/>
      <c r="O104" s="966">
        <v>1.6</v>
      </c>
      <c r="P104" s="776">
        <v>0.5</v>
      </c>
      <c r="Q104" s="776"/>
      <c r="R104" s="776"/>
      <c r="S104" s="90"/>
      <c r="T104" s="123">
        <v>1431.2515647054886</v>
      </c>
      <c r="U104" s="751">
        <f>T104*(1+'Labour comparison'!$J$16)</f>
        <v>1466.317228040773</v>
      </c>
      <c r="V104" s="123">
        <f>($M104*$M$8)+($N104*$N$8)+($O104*$O$8)+($P104*$P$8)+($Q104*$Q$8)+($R104*$R$8)+($P105*$P$9)</f>
        <v>1214.5095071999999</v>
      </c>
      <c r="W104" s="247">
        <f>(M104*$W$6)+(N104*$X$6)+(O104*$Y$6)+(P104*$Z$6)+(Q104*$AA$6)+(R104*$AB$6)+(P105*$Z$7)</f>
        <v>1357.2988314371544</v>
      </c>
      <c r="X104" s="247">
        <f t="shared" si="121"/>
        <v>1366.9356531403582</v>
      </c>
      <c r="Y104" s="247">
        <f t="shared" si="121"/>
        <v>1392.4722665848481</v>
      </c>
      <c r="Z104" s="247">
        <f t="shared" si="121"/>
        <v>1436.642566214023</v>
      </c>
      <c r="AA104" s="247">
        <f t="shared" si="121"/>
        <v>1498.2218929901528</v>
      </c>
      <c r="AB104" s="225"/>
      <c r="AC104" s="496"/>
      <c r="AD104" s="496"/>
      <c r="AE104" s="496"/>
      <c r="AF104" s="496"/>
      <c r="AG104" s="496"/>
      <c r="AH104" s="680">
        <f>IF(F104="Hourly Rate",AC104*W$4,($M104*$W$4*AC104)+($N104*$X$4*AC104)+($O104*$Y$4*AC104)+($P104*$Z$4*AC104)+($Q104*$AA$4*AC104)+($R104*$AB$4*AC104))</f>
        <v>0</v>
      </c>
      <c r="AI104" s="680" t="e">
        <f t="shared" si="117"/>
        <v>#REF!</v>
      </c>
      <c r="AJ104" s="680" t="e">
        <f t="shared" si="117"/>
        <v>#REF!</v>
      </c>
      <c r="AK104" s="680" t="e">
        <f t="shared" si="117"/>
        <v>#REF!</v>
      </c>
      <c r="AL104" s="680" t="e">
        <f t="shared" si="117"/>
        <v>#REF!</v>
      </c>
      <c r="AM104" s="511">
        <f t="shared" si="123"/>
        <v>0</v>
      </c>
      <c r="AN104" s="511">
        <f t="shared" si="123"/>
        <v>0</v>
      </c>
      <c r="AO104" s="511">
        <f t="shared" si="123"/>
        <v>0</v>
      </c>
      <c r="AP104" s="511">
        <f t="shared" si="123"/>
        <v>0</v>
      </c>
      <c r="AQ104" s="511">
        <f t="shared" si="123"/>
        <v>0</v>
      </c>
    </row>
    <row r="105" spans="2:43">
      <c r="B105" s="62"/>
      <c r="C105" s="62"/>
      <c r="D105" s="255"/>
      <c r="E105" s="257"/>
      <c r="F105" s="823"/>
      <c r="G105" s="295"/>
      <c r="H105" s="295"/>
      <c r="I105" s="295"/>
      <c r="J105" s="295"/>
      <c r="K105" s="295"/>
      <c r="L105" s="190"/>
      <c r="M105" s="777"/>
      <c r="N105" s="777"/>
      <c r="O105" s="967"/>
      <c r="P105" s="298">
        <v>2.9</v>
      </c>
      <c r="Q105" s="777"/>
      <c r="R105" s="777"/>
      <c r="S105" s="90"/>
      <c r="T105" s="295"/>
      <c r="U105" s="753">
        <f>T105*(1+'Labour comparison'!$J$16)</f>
        <v>0</v>
      </c>
      <c r="V105" s="295"/>
      <c r="W105" s="295"/>
      <c r="X105" s="295"/>
      <c r="Y105" s="295"/>
      <c r="Z105" s="295"/>
      <c r="AA105" s="295"/>
      <c r="AB105" s="225"/>
      <c r="AC105" s="496"/>
      <c r="AD105" s="496"/>
      <c r="AE105" s="496"/>
      <c r="AF105" s="496"/>
      <c r="AG105" s="496"/>
      <c r="AH105" s="684"/>
      <c r="AI105" s="684"/>
      <c r="AJ105" s="684"/>
      <c r="AK105" s="684"/>
      <c r="AL105" s="684"/>
      <c r="AM105" s="512"/>
      <c r="AN105" s="512"/>
      <c r="AO105" s="512"/>
      <c r="AP105" s="512"/>
      <c r="AQ105" s="512"/>
    </row>
    <row r="106" spans="2:43">
      <c r="B106" s="62"/>
      <c r="C106" s="62"/>
      <c r="D106" s="122" t="s">
        <v>156</v>
      </c>
      <c r="E106" s="104" t="s">
        <v>64</v>
      </c>
      <c r="F106" s="824" t="s">
        <v>70</v>
      </c>
      <c r="G106" s="295">
        <v>0</v>
      </c>
      <c r="H106" s="295">
        <v>0</v>
      </c>
      <c r="I106" s="295">
        <v>0</v>
      </c>
      <c r="J106" s="295">
        <v>0</v>
      </c>
      <c r="K106" s="295">
        <v>0</v>
      </c>
      <c r="L106" s="190"/>
      <c r="M106" s="776"/>
      <c r="N106" s="776"/>
      <c r="O106" s="776"/>
      <c r="P106" s="776" t="s">
        <v>71</v>
      </c>
      <c r="Q106" s="776"/>
      <c r="R106" s="776"/>
      <c r="S106" s="90"/>
      <c r="T106" s="123">
        <v>212.70961481276012</v>
      </c>
      <c r="U106" s="751">
        <f>T106*(1+'Labour comparison'!$J$16)</f>
        <v>217.92100037567275</v>
      </c>
      <c r="V106" s="123">
        <f>P8</f>
        <v>177.36143999999996</v>
      </c>
      <c r="W106" s="123">
        <f>Z6</f>
        <v>208.47275376613754</v>
      </c>
      <c r="X106" s="123">
        <f t="shared" ref="X106:AA107" si="124">W106*X$9</f>
        <v>209.95291031787715</v>
      </c>
      <c r="Y106" s="123">
        <f t="shared" si="124"/>
        <v>213.87517710491716</v>
      </c>
      <c r="Z106" s="123">
        <f t="shared" si="124"/>
        <v>220.65946350161244</v>
      </c>
      <c r="AA106" s="123">
        <f t="shared" si="124"/>
        <v>230.1176694108386</v>
      </c>
      <c r="AB106" s="225"/>
      <c r="AC106" s="495">
        <v>40</v>
      </c>
      <c r="AD106" s="495">
        <v>40</v>
      </c>
      <c r="AE106" s="495">
        <v>60</v>
      </c>
      <c r="AF106" s="495">
        <v>80</v>
      </c>
      <c r="AG106" s="495">
        <v>100</v>
      </c>
      <c r="AH106" s="680" t="e">
        <f>AH$7*($Z$4*AC106)</f>
        <v>#REF!</v>
      </c>
      <c r="AI106" s="680" t="e">
        <f t="shared" ref="AI106:AL106" si="125">AI7*($Z$4*AD106)</f>
        <v>#REF!</v>
      </c>
      <c r="AJ106" s="680" t="e">
        <f t="shared" si="125"/>
        <v>#REF!</v>
      </c>
      <c r="AK106" s="680" t="e">
        <f t="shared" si="125"/>
        <v>#REF!</v>
      </c>
      <c r="AL106" s="680" t="e">
        <f t="shared" si="125"/>
        <v>#REF!</v>
      </c>
      <c r="AM106" s="511">
        <f t="shared" ref="AM106:AQ107" si="126">W106*AC106</f>
        <v>8338.9101506455008</v>
      </c>
      <c r="AN106" s="511">
        <f t="shared" si="126"/>
        <v>8398.116412715086</v>
      </c>
      <c r="AO106" s="511">
        <f t="shared" si="126"/>
        <v>12832.510626295028</v>
      </c>
      <c r="AP106" s="511">
        <f t="shared" si="126"/>
        <v>17652.757080128995</v>
      </c>
      <c r="AQ106" s="511">
        <f t="shared" si="126"/>
        <v>23011.766941083861</v>
      </c>
    </row>
    <row r="107" spans="2:43">
      <c r="B107" s="81"/>
      <c r="C107" s="81"/>
      <c r="D107" s="255" t="s">
        <v>157</v>
      </c>
      <c r="E107" s="257" t="s">
        <v>64</v>
      </c>
      <c r="F107" s="257" t="s">
        <v>70</v>
      </c>
      <c r="G107" s="295">
        <v>0</v>
      </c>
      <c r="H107" s="295">
        <v>0</v>
      </c>
      <c r="I107" s="295">
        <v>0</v>
      </c>
      <c r="J107" s="295">
        <v>0</v>
      </c>
      <c r="K107" s="330">
        <v>0</v>
      </c>
      <c r="L107" s="190"/>
      <c r="M107" s="777"/>
      <c r="N107" s="777"/>
      <c r="O107" s="777"/>
      <c r="P107" s="777" t="s">
        <v>71</v>
      </c>
      <c r="Q107" s="777"/>
      <c r="R107" s="777"/>
      <c r="S107" s="90"/>
      <c r="T107" s="295">
        <v>358.33214350885731</v>
      </c>
      <c r="U107" s="753">
        <f>T107*(1+'Labour comparison'!$J$16)</f>
        <v>367.11128102482428</v>
      </c>
      <c r="V107" s="295">
        <f>P9</f>
        <v>301.51444799999996</v>
      </c>
      <c r="W107" s="774">
        <f>Z7</f>
        <v>337.02571725925628</v>
      </c>
      <c r="X107" s="774">
        <f t="shared" si="124"/>
        <v>339.41859985179701</v>
      </c>
      <c r="Y107" s="774">
        <f t="shared" si="124"/>
        <v>345.75949933771841</v>
      </c>
      <c r="Z107" s="774">
        <f t="shared" si="124"/>
        <v>356.72725866181401</v>
      </c>
      <c r="AA107" s="774">
        <f t="shared" si="124"/>
        <v>372.01778739017993</v>
      </c>
      <c r="AB107" s="225"/>
      <c r="AC107" s="497"/>
      <c r="AD107" s="498"/>
      <c r="AE107" s="498"/>
      <c r="AF107" s="498"/>
      <c r="AG107" s="498"/>
      <c r="AH107" s="684">
        <f>IF(F107="Hourly Rate",AC107*W$4,($M107*$W$4*AC107)+($N107*$X$4*AC107)+($O107*$Y$4*AC107)+($P107*$Z$4*AC107)+($Q107*$AA$4*AC107)+($R107*$AB$4*AC107))</f>
        <v>0</v>
      </c>
      <c r="AI107" s="684" t="e">
        <f t="shared" si="117"/>
        <v>#REF!</v>
      </c>
      <c r="AJ107" s="684" t="e">
        <f t="shared" si="117"/>
        <v>#REF!</v>
      </c>
      <c r="AK107" s="684" t="e">
        <f t="shared" si="117"/>
        <v>#REF!</v>
      </c>
      <c r="AL107" s="684" t="e">
        <f t="shared" si="117"/>
        <v>#REF!</v>
      </c>
      <c r="AM107" s="512">
        <f t="shared" si="126"/>
        <v>0</v>
      </c>
      <c r="AN107" s="512">
        <f t="shared" si="126"/>
        <v>0</v>
      </c>
      <c r="AO107" s="512">
        <f t="shared" si="126"/>
        <v>0</v>
      </c>
      <c r="AP107" s="512">
        <f t="shared" si="126"/>
        <v>0</v>
      </c>
      <c r="AQ107" s="512">
        <f t="shared" si="126"/>
        <v>0</v>
      </c>
    </row>
    <row r="108" spans="2:43">
      <c r="V108" s="336"/>
      <c r="AC108" s="202"/>
      <c r="AH108" s="513"/>
      <c r="AI108" s="513"/>
      <c r="AJ108" s="513"/>
      <c r="AK108" s="513"/>
      <c r="AL108" s="513"/>
      <c r="AM108" s="514"/>
      <c r="AN108" s="514"/>
      <c r="AO108" s="514"/>
      <c r="AP108" s="514"/>
      <c r="AQ108" s="514"/>
    </row>
    <row r="109" spans="2:43" ht="24" customHeight="1">
      <c r="B109" s="42"/>
      <c r="C109" s="42"/>
      <c r="D109" s="25"/>
      <c r="E109" s="26"/>
      <c r="F109" s="26"/>
      <c r="G109" s="985" t="s">
        <v>54</v>
      </c>
      <c r="H109" s="986"/>
      <c r="I109" s="986"/>
      <c r="J109" s="986"/>
      <c r="K109" s="987"/>
      <c r="L109" s="26"/>
      <c r="M109" s="982" t="s">
        <v>95</v>
      </c>
      <c r="N109" s="988"/>
      <c r="O109" s="988"/>
      <c r="P109" s="988"/>
      <c r="Q109" s="988"/>
      <c r="R109" s="984"/>
      <c r="S109" s="835"/>
      <c r="T109" s="836" t="s">
        <v>357</v>
      </c>
      <c r="U109" s="853" t="s">
        <v>358</v>
      </c>
      <c r="V109" s="398" t="s">
        <v>425</v>
      </c>
      <c r="W109" s="982" t="s">
        <v>426</v>
      </c>
      <c r="X109" s="983"/>
      <c r="Y109" s="983"/>
      <c r="Z109" s="983"/>
      <c r="AA109" s="984"/>
      <c r="AB109"/>
      <c r="AC109" s="998" t="s">
        <v>348</v>
      </c>
      <c r="AD109" s="999"/>
      <c r="AE109" s="999"/>
      <c r="AF109" s="999"/>
      <c r="AG109" s="1000"/>
      <c r="AH109" s="1009" t="s">
        <v>351</v>
      </c>
      <c r="AI109" s="1010"/>
      <c r="AJ109" s="1010"/>
      <c r="AK109" s="1010"/>
      <c r="AL109" s="1010"/>
      <c r="AM109" s="1011" t="s">
        <v>354</v>
      </c>
      <c r="AN109" s="1012"/>
      <c r="AO109" s="1012"/>
      <c r="AP109" s="1012"/>
      <c r="AQ109" s="1012"/>
    </row>
    <row r="110" spans="2:43" ht="27" customHeight="1">
      <c r="B110" s="44" t="s">
        <v>56</v>
      </c>
      <c r="C110" s="44" t="s">
        <v>57</v>
      </c>
      <c r="D110" s="82" t="s">
        <v>58</v>
      </c>
      <c r="E110" s="83" t="s">
        <v>59</v>
      </c>
      <c r="F110" s="821" t="s">
        <v>60</v>
      </c>
      <c r="G110" s="248" t="s">
        <v>6</v>
      </c>
      <c r="H110" s="248" t="s">
        <v>7</v>
      </c>
      <c r="I110" s="248" t="s">
        <v>8</v>
      </c>
      <c r="J110" s="248" t="s">
        <v>9</v>
      </c>
      <c r="K110" s="248" t="s">
        <v>10</v>
      </c>
      <c r="L110" s="192"/>
      <c r="M110" s="363" t="s">
        <v>18</v>
      </c>
      <c r="N110" s="363" t="s">
        <v>17</v>
      </c>
      <c r="O110" s="363" t="s">
        <v>2</v>
      </c>
      <c r="P110" s="363" t="s">
        <v>3</v>
      </c>
      <c r="Q110" s="363" t="s">
        <v>1</v>
      </c>
      <c r="R110" s="364" t="s">
        <v>4</v>
      </c>
      <c r="S110" s="52"/>
      <c r="T110" s="350" t="s">
        <v>12</v>
      </c>
      <c r="U110" s="825" t="s">
        <v>12</v>
      </c>
      <c r="V110" s="345" t="s">
        <v>12</v>
      </c>
      <c r="W110" s="350" t="s">
        <v>12</v>
      </c>
      <c r="X110" s="350" t="s">
        <v>13</v>
      </c>
      <c r="Y110" s="350" t="s">
        <v>14</v>
      </c>
      <c r="Z110" s="350" t="s">
        <v>15</v>
      </c>
      <c r="AA110" s="350" t="s">
        <v>16</v>
      </c>
      <c r="AB110"/>
      <c r="AC110" s="48" t="s">
        <v>12</v>
      </c>
      <c r="AD110" s="48" t="s">
        <v>13</v>
      </c>
      <c r="AE110" s="48" t="s">
        <v>14</v>
      </c>
      <c r="AF110" s="48" t="s">
        <v>15</v>
      </c>
      <c r="AG110" s="48" t="s">
        <v>16</v>
      </c>
      <c r="AH110" s="515" t="s">
        <v>12</v>
      </c>
      <c r="AI110" s="515" t="s">
        <v>13</v>
      </c>
      <c r="AJ110" s="515" t="s">
        <v>14</v>
      </c>
      <c r="AK110" s="515" t="s">
        <v>15</v>
      </c>
      <c r="AL110" s="515" t="s">
        <v>16</v>
      </c>
      <c r="AM110" s="515" t="s">
        <v>12</v>
      </c>
      <c r="AN110" s="515" t="s">
        <v>13</v>
      </c>
      <c r="AO110" s="515" t="s">
        <v>14</v>
      </c>
      <c r="AP110" s="515" t="s">
        <v>15</v>
      </c>
      <c r="AQ110" s="515" t="s">
        <v>16</v>
      </c>
    </row>
    <row r="111" spans="2:43" ht="13.95" customHeight="1">
      <c r="B111" s="84" t="s">
        <v>158</v>
      </c>
      <c r="C111" s="57" t="s">
        <v>159</v>
      </c>
      <c r="D111" s="78" t="s">
        <v>120</v>
      </c>
      <c r="E111" s="124" t="s">
        <v>64</v>
      </c>
      <c r="F111" s="124" t="s">
        <v>65</v>
      </c>
      <c r="G111" s="88" t="s">
        <v>122</v>
      </c>
      <c r="H111" s="88">
        <v>2574.8200000000002</v>
      </c>
      <c r="I111" s="88">
        <v>2641.62</v>
      </c>
      <c r="J111" s="88">
        <v>2705.05</v>
      </c>
      <c r="K111" s="88">
        <v>2788.13</v>
      </c>
      <c r="L111" s="76"/>
      <c r="M111" s="89">
        <v>2</v>
      </c>
      <c r="N111" s="89"/>
      <c r="O111" s="89">
        <v>2.25</v>
      </c>
      <c r="P111" s="89"/>
      <c r="Q111" s="89"/>
      <c r="R111" s="171">
        <v>13</v>
      </c>
      <c r="S111" s="61"/>
      <c r="T111" s="118">
        <v>2895.5041189578142</v>
      </c>
      <c r="U111" s="782">
        <f>T111*(1+'Labour comparison'!$J$16)</f>
        <v>2966.4439698722804</v>
      </c>
      <c r="V111" s="118">
        <f t="shared" si="94"/>
        <v>2531.9877187500001</v>
      </c>
      <c r="W111" s="121">
        <f>(M111*$W$6)+(N111*$X$6)+(O111*$Y$6)+(P111*$Z$6)+(Q111*$AA$6)+(R111*$AB$6)</f>
        <v>2953.9094999052995</v>
      </c>
      <c r="X111" s="121">
        <f t="shared" ref="X111:AA115" si="127">W111*X$9</f>
        <v>2974.8822573546277</v>
      </c>
      <c r="Y111" s="121">
        <f t="shared" si="127"/>
        <v>3030.4579664777375</v>
      </c>
      <c r="Z111" s="121">
        <f t="shared" si="127"/>
        <v>3126.5864421429906</v>
      </c>
      <c r="AA111" s="121">
        <f t="shared" si="127"/>
        <v>3260.6024407931782</v>
      </c>
      <c r="AB111"/>
      <c r="AC111" s="489">
        <v>1200</v>
      </c>
      <c r="AD111" s="489">
        <v>1200</v>
      </c>
      <c r="AE111" s="489">
        <v>1200</v>
      </c>
      <c r="AF111" s="489">
        <v>1200</v>
      </c>
      <c r="AG111" s="489">
        <v>1300</v>
      </c>
      <c r="AH111" s="598" t="e">
        <f>AH$7*(($M111*$W$4*AC111)+($N111*$X$4*AC111)+($O111*$Y$4*AC111)+($P111*$Z$4*AC111)+($Q111*$AA$4*AC111)+($R111*$AB$4*AC111))</f>
        <v>#REF!</v>
      </c>
      <c r="AI111" s="598" t="e">
        <f t="shared" ref="AI111:AL111" si="128">AI7*(($M111*$W$4*AD111)+($N111*$X$4*AD111)+($O111*$Y$4*AD111)+($P111*$Z$4*AD111)+($Q111*$AA$4*AD111)+($R111*$AB$4*AD111))</f>
        <v>#REF!</v>
      </c>
      <c r="AJ111" s="598" t="e">
        <f t="shared" si="128"/>
        <v>#REF!</v>
      </c>
      <c r="AK111" s="598" t="e">
        <f t="shared" si="128"/>
        <v>#REF!</v>
      </c>
      <c r="AL111" s="598" t="e">
        <f t="shared" si="128"/>
        <v>#REF!</v>
      </c>
      <c r="AM111" s="516">
        <f t="shared" ref="AM111:AQ112" si="129">W111*AC111</f>
        <v>3544691.3998863595</v>
      </c>
      <c r="AN111" s="516">
        <f t="shared" si="129"/>
        <v>3569858.7088255533</v>
      </c>
      <c r="AO111" s="516">
        <f t="shared" si="129"/>
        <v>3636549.5597732849</v>
      </c>
      <c r="AP111" s="516">
        <f t="shared" si="129"/>
        <v>3751903.7305715885</v>
      </c>
      <c r="AQ111" s="516">
        <f t="shared" si="129"/>
        <v>4238783.1730311317</v>
      </c>
    </row>
    <row r="112" spans="2:43">
      <c r="B112" s="91"/>
      <c r="C112" s="62"/>
      <c r="D112" s="80" t="s">
        <v>123</v>
      </c>
      <c r="E112" s="125" t="s">
        <v>64</v>
      </c>
      <c r="F112" s="125" t="s">
        <v>65</v>
      </c>
      <c r="G112" s="94">
        <v>0</v>
      </c>
      <c r="H112" s="94">
        <v>0</v>
      </c>
      <c r="I112" s="94">
        <v>0</v>
      </c>
      <c r="J112" s="94">
        <v>0</v>
      </c>
      <c r="K112" s="94">
        <v>0</v>
      </c>
      <c r="L112" s="76"/>
      <c r="M112" s="776">
        <v>2</v>
      </c>
      <c r="N112" s="776"/>
      <c r="O112" s="776">
        <v>2.25</v>
      </c>
      <c r="P112" s="776"/>
      <c r="Q112" s="776"/>
      <c r="R112" s="237">
        <v>3</v>
      </c>
      <c r="S112" s="61"/>
      <c r="T112" s="186">
        <v>4021.418762856757</v>
      </c>
      <c r="U112" s="188">
        <f>T112*(1+'Labour comparison'!$J$16)</f>
        <v>4119.9435225467478</v>
      </c>
      <c r="V112" s="186">
        <f>($M112*$M$8)+($N112*$N$8)+($O112*$O$8)+($P112*$P$8)+($Q112*$Q$8)+($R112*$R$8)+($R113*$R$9)</f>
        <v>3592.1505637500004</v>
      </c>
      <c r="W112" s="247">
        <f>(M112*$W$6)+(N112*$X$6)+(O112*$Y$6)+(P112*$Z$6)+(Q112*$AA$6)+(R112*$AB$6)+(R113*$AB$7)</f>
        <v>4025.0130381967433</v>
      </c>
      <c r="X112" s="247">
        <f t="shared" si="127"/>
        <v>4053.5906307679406</v>
      </c>
      <c r="Y112" s="247">
        <f t="shared" si="127"/>
        <v>4129.318392175227</v>
      </c>
      <c r="Z112" s="247">
        <f t="shared" si="127"/>
        <v>4260.3035722922978</v>
      </c>
      <c r="AA112" s="247">
        <f t="shared" si="127"/>
        <v>4442.9144958535162</v>
      </c>
      <c r="AB112" s="225"/>
      <c r="AC112" s="400">
        <v>200</v>
      </c>
      <c r="AD112" s="400">
        <v>200</v>
      </c>
      <c r="AE112" s="400">
        <v>200</v>
      </c>
      <c r="AF112" s="400">
        <v>200</v>
      </c>
      <c r="AG112" s="400">
        <v>200</v>
      </c>
      <c r="AH112" s="599" t="e">
        <f>AH$7*(($M112*$W$4*AC112)+($N112*$X$4*AC112)+($O112*$Y$4*AC112)+($P112*$Z$4*AC112)+($Q112*$AA$4*AC112)+($R112*$AB$4*AC112)+(R$113*$AB$5*AC112))</f>
        <v>#REF!</v>
      </c>
      <c r="AI112" s="599" t="e">
        <f t="shared" ref="AI112:AL112" si="130">AI7*(($M112*$W$4*AD112)+($N112*$X$4*AD112)+($O112*$Y$4*AD112)+($P112*$Z$4*AD112)+($Q112*$AA$4*AD112)+($R112*$AB$4*AD112)+(S$113*$AB$5*AD112))</f>
        <v>#REF!</v>
      </c>
      <c r="AJ112" s="599" t="e">
        <f t="shared" si="130"/>
        <v>#REF!</v>
      </c>
      <c r="AK112" s="599" t="e">
        <f t="shared" si="130"/>
        <v>#REF!</v>
      </c>
      <c r="AL112" s="599" t="e">
        <f t="shared" si="130"/>
        <v>#REF!</v>
      </c>
      <c r="AM112" s="517">
        <f t="shared" si="129"/>
        <v>805002.60763934872</v>
      </c>
      <c r="AN112" s="517">
        <f t="shared" si="129"/>
        <v>810718.12615358818</v>
      </c>
      <c r="AO112" s="517">
        <f t="shared" si="129"/>
        <v>825863.67843504541</v>
      </c>
      <c r="AP112" s="517">
        <f t="shared" si="129"/>
        <v>852060.71445845952</v>
      </c>
      <c r="AQ112" s="517">
        <f t="shared" si="129"/>
        <v>888582.89917070325</v>
      </c>
    </row>
    <row r="113" spans="2:43">
      <c r="B113" s="91"/>
      <c r="C113" s="62"/>
      <c r="D113" s="80"/>
      <c r="E113" s="125"/>
      <c r="F113" s="125"/>
      <c r="G113" s="94"/>
      <c r="H113" s="94"/>
      <c r="I113" s="94"/>
      <c r="J113" s="94"/>
      <c r="K113" s="94"/>
      <c r="L113" s="76"/>
      <c r="M113" s="776"/>
      <c r="N113" s="776"/>
      <c r="O113" s="776"/>
      <c r="P113" s="776"/>
      <c r="Q113" s="776"/>
      <c r="R113" s="246">
        <v>10</v>
      </c>
      <c r="S113" s="61"/>
      <c r="T113" s="186"/>
      <c r="U113" s="188">
        <f>T113*(1+'Labour comparison'!$J$16)</f>
        <v>0</v>
      </c>
      <c r="V113" s="186"/>
      <c r="W113" s="123"/>
      <c r="X113" s="123">
        <f t="shared" si="127"/>
        <v>0</v>
      </c>
      <c r="Y113" s="123">
        <f t="shared" si="127"/>
        <v>0</v>
      </c>
      <c r="Z113" s="123">
        <f t="shared" si="127"/>
        <v>0</v>
      </c>
      <c r="AA113" s="123">
        <f t="shared" si="127"/>
        <v>0</v>
      </c>
      <c r="AB113" s="225"/>
      <c r="AC113" s="403"/>
      <c r="AD113" s="403"/>
      <c r="AE113" s="403"/>
      <c r="AF113" s="403"/>
      <c r="AG113" s="403"/>
      <c r="AH113" s="599"/>
      <c r="AI113" s="599"/>
      <c r="AJ113" s="599"/>
      <c r="AK113" s="599"/>
      <c r="AL113" s="599"/>
      <c r="AM113" s="517"/>
      <c r="AN113" s="517"/>
      <c r="AO113" s="517"/>
      <c r="AP113" s="517"/>
      <c r="AQ113" s="517"/>
    </row>
    <row r="114" spans="2:43">
      <c r="B114" s="91"/>
      <c r="C114" s="62"/>
      <c r="D114" s="59" t="s">
        <v>124</v>
      </c>
      <c r="E114" s="124" t="s">
        <v>64</v>
      </c>
      <c r="F114" s="124" t="s">
        <v>65</v>
      </c>
      <c r="G114" s="88">
        <v>1210.52</v>
      </c>
      <c r="H114" s="88">
        <v>2574.8200000000002</v>
      </c>
      <c r="I114" s="88">
        <v>2641.62</v>
      </c>
      <c r="J114" s="88">
        <v>2705.05</v>
      </c>
      <c r="K114" s="88">
        <v>2788.13</v>
      </c>
      <c r="L114" s="76"/>
      <c r="M114" s="171">
        <v>2</v>
      </c>
      <c r="N114" s="171"/>
      <c r="O114" s="171">
        <v>2.25</v>
      </c>
      <c r="P114" s="171"/>
      <c r="Q114" s="171"/>
      <c r="R114" s="368">
        <f>R111</f>
        <v>13</v>
      </c>
      <c r="S114" s="61"/>
      <c r="T114" s="118">
        <v>2895.5041189578142</v>
      </c>
      <c r="U114" s="782">
        <f>T114*(1+'Labour comparison'!$J$16)</f>
        <v>2966.4439698722804</v>
      </c>
      <c r="V114" s="118">
        <f>V111</f>
        <v>2531.9877187500001</v>
      </c>
      <c r="W114" s="121">
        <f>$W$111</f>
        <v>2953.9094999052995</v>
      </c>
      <c r="X114" s="121">
        <f t="shared" si="127"/>
        <v>2974.8822573546277</v>
      </c>
      <c r="Y114" s="121">
        <f t="shared" si="127"/>
        <v>3030.4579664777375</v>
      </c>
      <c r="Z114" s="121">
        <f t="shared" si="127"/>
        <v>3126.5864421429906</v>
      </c>
      <c r="AA114" s="121">
        <f t="shared" si="127"/>
        <v>3260.6024407931782</v>
      </c>
      <c r="AB114" s="225"/>
      <c r="AC114" s="476"/>
      <c r="AD114" s="476"/>
      <c r="AE114" s="476"/>
      <c r="AF114" s="476"/>
      <c r="AG114" s="476"/>
      <c r="AH114" s="598" t="e">
        <f>AH$7*(($M114*$W$4*AC114)+($N114*$X$4*AC114)+($O114*$Y$4*AC114)+($P114*$Z$4*AC114)+($Q114*$AA$4*AC114)+($R114*$AB$4*AC114))</f>
        <v>#REF!</v>
      </c>
      <c r="AI114" s="598" t="e">
        <f t="shared" ref="AI114:AI124" si="131">AI$7*(($M114*$W$4*AD114)+($N114*$X$4*AD114)+($O114*$Y$4*AD114)+($P114*$Z$4*AD114)+($Q114*$AA$4*AD114)+($R114*$AB$4*AD114))</f>
        <v>#REF!</v>
      </c>
      <c r="AJ114" s="598" t="e">
        <f t="shared" ref="AJ114:AJ124" si="132">AJ$7*(($M114*$W$4*AE114)+($N114*$X$4*AE114)+($O114*$Y$4*AE114)+($P114*$Z$4*AE114)+($Q114*$AA$4*AE114)+($R114*$AB$4*AE114))</f>
        <v>#REF!</v>
      </c>
      <c r="AK114" s="598" t="e">
        <f t="shared" ref="AK114:AK124" si="133">AK$7*(($M114*$W$4*AF114)+($N114*$X$4*AF114)+($O114*$Y$4*AF114)+($P114*$Z$4*AF114)+($Q114*$AA$4*AF114)+($R114*$AB$4*AF114))</f>
        <v>#REF!</v>
      </c>
      <c r="AL114" s="598" t="e">
        <f t="shared" ref="AL114:AL124" si="134">AL$7*(($M114*$W$4*AG114)+($N114*$X$4*AG114)+($O114*$Y$4*AG114)+($P114*$Z$4*AG114)+($Q114*$AA$4*AG114)+($R114*$AB$4*AG114))</f>
        <v>#REF!</v>
      </c>
      <c r="AM114" s="516">
        <f t="shared" ref="AM114:AQ115" si="135">W114*AC114</f>
        <v>0</v>
      </c>
      <c r="AN114" s="516">
        <f t="shared" si="135"/>
        <v>0</v>
      </c>
      <c r="AO114" s="516">
        <f t="shared" si="135"/>
        <v>0</v>
      </c>
      <c r="AP114" s="516">
        <f t="shared" si="135"/>
        <v>0</v>
      </c>
      <c r="AQ114" s="516">
        <f t="shared" si="135"/>
        <v>0</v>
      </c>
    </row>
    <row r="115" spans="2:43">
      <c r="B115" s="91"/>
      <c r="C115" s="62"/>
      <c r="D115" s="64" t="s">
        <v>125</v>
      </c>
      <c r="E115" s="125" t="s">
        <v>64</v>
      </c>
      <c r="F115" s="125" t="s">
        <v>65</v>
      </c>
      <c r="G115" s="94">
        <v>0</v>
      </c>
      <c r="H115" s="94">
        <v>0</v>
      </c>
      <c r="I115" s="94">
        <v>0</v>
      </c>
      <c r="J115" s="94">
        <v>0</v>
      </c>
      <c r="K115" s="94">
        <v>0</v>
      </c>
      <c r="L115" s="76"/>
      <c r="M115" s="237">
        <v>2</v>
      </c>
      <c r="N115" s="237"/>
      <c r="O115" s="237">
        <v>2.25</v>
      </c>
      <c r="P115" s="237"/>
      <c r="Q115" s="237"/>
      <c r="R115" s="369">
        <v>3</v>
      </c>
      <c r="S115" s="61"/>
      <c r="T115" s="186">
        <v>4021.418762856757</v>
      </c>
      <c r="U115" s="188">
        <f>T115*(1+'Labour comparison'!$J$16)</f>
        <v>4119.9435225467478</v>
      </c>
      <c r="V115" s="186">
        <f>V112</f>
        <v>3592.1505637500004</v>
      </c>
      <c r="W115" s="247">
        <f>$W$112</f>
        <v>4025.0130381967433</v>
      </c>
      <c r="X115" s="247">
        <f t="shared" si="127"/>
        <v>4053.5906307679406</v>
      </c>
      <c r="Y115" s="247">
        <f t="shared" si="127"/>
        <v>4129.318392175227</v>
      </c>
      <c r="Z115" s="247">
        <f t="shared" si="127"/>
        <v>4260.3035722922978</v>
      </c>
      <c r="AA115" s="247">
        <f t="shared" si="127"/>
        <v>4442.9144958535162</v>
      </c>
      <c r="AB115" s="225"/>
      <c r="AC115" s="403"/>
      <c r="AD115" s="403"/>
      <c r="AE115" s="403"/>
      <c r="AF115" s="403"/>
      <c r="AG115" s="403"/>
      <c r="AH115" s="599" t="e">
        <f t="shared" ref="AH115:AH126" si="136">AH$7*(($M115*$W$4*AC115)+($N115*$X$4*AC115)+($O115*$Y$4*AC115)+($P115*$Z$4*AC115)+($Q115*$AA$4*AC115)+($R115*$AB$4*AC115))</f>
        <v>#REF!</v>
      </c>
      <c r="AI115" s="599" t="e">
        <f t="shared" si="131"/>
        <v>#REF!</v>
      </c>
      <c r="AJ115" s="599" t="e">
        <f t="shared" si="132"/>
        <v>#REF!</v>
      </c>
      <c r="AK115" s="599" t="e">
        <f t="shared" si="133"/>
        <v>#REF!</v>
      </c>
      <c r="AL115" s="599" t="e">
        <f t="shared" si="134"/>
        <v>#REF!</v>
      </c>
      <c r="AM115" s="517">
        <f t="shared" si="135"/>
        <v>0</v>
      </c>
      <c r="AN115" s="517">
        <f t="shared" si="135"/>
        <v>0</v>
      </c>
      <c r="AO115" s="517">
        <f t="shared" si="135"/>
        <v>0</v>
      </c>
      <c r="AP115" s="517">
        <f t="shared" si="135"/>
        <v>0</v>
      </c>
      <c r="AQ115" s="517">
        <f t="shared" si="135"/>
        <v>0</v>
      </c>
    </row>
    <row r="116" spans="2:43">
      <c r="B116" s="91"/>
      <c r="C116" s="62"/>
      <c r="D116" s="536"/>
      <c r="E116" s="126"/>
      <c r="F116" s="126"/>
      <c r="G116" s="96"/>
      <c r="H116" s="96"/>
      <c r="I116" s="96"/>
      <c r="J116" s="96"/>
      <c r="K116" s="96"/>
      <c r="L116" s="76"/>
      <c r="M116" s="367"/>
      <c r="N116" s="367"/>
      <c r="O116" s="367"/>
      <c r="P116" s="367"/>
      <c r="Q116" s="367"/>
      <c r="R116" s="550">
        <v>10</v>
      </c>
      <c r="S116" s="61"/>
      <c r="T116" s="186"/>
      <c r="U116" s="188">
        <f>T116*(1+'Labour comparison'!$J$16)</f>
        <v>0</v>
      </c>
      <c r="V116" s="186"/>
      <c r="W116" s="123"/>
      <c r="X116" s="123"/>
      <c r="Y116" s="123"/>
      <c r="Z116" s="123"/>
      <c r="AA116" s="123"/>
      <c r="AB116" s="225"/>
      <c r="AC116" s="477"/>
      <c r="AD116" s="477"/>
      <c r="AE116" s="477"/>
      <c r="AF116" s="477"/>
      <c r="AG116" s="477"/>
      <c r="AH116" s="681" t="e">
        <f t="shared" si="136"/>
        <v>#REF!</v>
      </c>
      <c r="AI116" s="681" t="e">
        <f t="shared" si="131"/>
        <v>#REF!</v>
      </c>
      <c r="AJ116" s="681" t="e">
        <f t="shared" si="132"/>
        <v>#REF!</v>
      </c>
      <c r="AK116" s="681" t="e">
        <f t="shared" si="133"/>
        <v>#REF!</v>
      </c>
      <c r="AL116" s="681" t="e">
        <f t="shared" si="134"/>
        <v>#REF!</v>
      </c>
      <c r="AM116" s="518"/>
      <c r="AN116" s="518"/>
      <c r="AO116" s="518"/>
      <c r="AP116" s="518"/>
      <c r="AQ116" s="518"/>
    </row>
    <row r="117" spans="2:43">
      <c r="B117" s="91"/>
      <c r="C117" s="62"/>
      <c r="D117" s="59" t="s">
        <v>126</v>
      </c>
      <c r="E117" s="124" t="s">
        <v>64</v>
      </c>
      <c r="F117" s="124" t="s">
        <v>65</v>
      </c>
      <c r="G117" s="88">
        <v>1210.52</v>
      </c>
      <c r="H117" s="88">
        <v>2574.8200000000002</v>
      </c>
      <c r="I117" s="88">
        <v>2641.62</v>
      </c>
      <c r="J117" s="88">
        <v>2705.05</v>
      </c>
      <c r="K117" s="88">
        <v>2788.13</v>
      </c>
      <c r="L117" s="76"/>
      <c r="M117" s="171">
        <v>2</v>
      </c>
      <c r="N117" s="171"/>
      <c r="O117" s="171">
        <v>2.25</v>
      </c>
      <c r="P117" s="171"/>
      <c r="Q117" s="171"/>
      <c r="R117" s="368">
        <v>13</v>
      </c>
      <c r="S117" s="61"/>
      <c r="T117" s="186">
        <v>2895.5041189578142</v>
      </c>
      <c r="U117" s="188">
        <f>T117*(1+'Labour comparison'!$J$16)</f>
        <v>2966.4439698722804</v>
      </c>
      <c r="V117" s="186">
        <f>V111</f>
        <v>2531.9877187500001</v>
      </c>
      <c r="W117" s="121">
        <f>$W$111</f>
        <v>2953.9094999052995</v>
      </c>
      <c r="X117" s="121">
        <f t="shared" ref="X117:AA118" si="137">W117*X$9</f>
        <v>2974.8822573546277</v>
      </c>
      <c r="Y117" s="121">
        <f t="shared" si="137"/>
        <v>3030.4579664777375</v>
      </c>
      <c r="Z117" s="121">
        <f t="shared" si="137"/>
        <v>3126.5864421429906</v>
      </c>
      <c r="AA117" s="121">
        <f t="shared" si="137"/>
        <v>3260.6024407931782</v>
      </c>
      <c r="AB117" s="225"/>
      <c r="AC117" s="476"/>
      <c r="AD117" s="476"/>
      <c r="AE117" s="476"/>
      <c r="AF117" s="476"/>
      <c r="AG117" s="476"/>
      <c r="AH117" s="598" t="e">
        <f t="shared" si="136"/>
        <v>#REF!</v>
      </c>
      <c r="AI117" s="598" t="e">
        <f t="shared" si="131"/>
        <v>#REF!</v>
      </c>
      <c r="AJ117" s="598" t="e">
        <f t="shared" si="132"/>
        <v>#REF!</v>
      </c>
      <c r="AK117" s="598" t="e">
        <f t="shared" si="133"/>
        <v>#REF!</v>
      </c>
      <c r="AL117" s="598" t="e">
        <f t="shared" si="134"/>
        <v>#REF!</v>
      </c>
      <c r="AM117" s="516">
        <f t="shared" ref="AM117:AQ118" si="138">W117*AC117</f>
        <v>0</v>
      </c>
      <c r="AN117" s="516">
        <f t="shared" si="138"/>
        <v>0</v>
      </c>
      <c r="AO117" s="516">
        <f t="shared" si="138"/>
        <v>0</v>
      </c>
      <c r="AP117" s="516">
        <f t="shared" si="138"/>
        <v>0</v>
      </c>
      <c r="AQ117" s="516">
        <f t="shared" si="138"/>
        <v>0</v>
      </c>
    </row>
    <row r="118" spans="2:43">
      <c r="B118" s="91"/>
      <c r="C118" s="62"/>
      <c r="D118" s="64" t="s">
        <v>127</v>
      </c>
      <c r="E118" s="125" t="s">
        <v>64</v>
      </c>
      <c r="F118" s="125" t="s">
        <v>65</v>
      </c>
      <c r="G118" s="94">
        <v>0</v>
      </c>
      <c r="H118" s="94">
        <v>0</v>
      </c>
      <c r="I118" s="94">
        <v>0</v>
      </c>
      <c r="J118" s="94">
        <v>0</v>
      </c>
      <c r="K118" s="94">
        <v>0</v>
      </c>
      <c r="L118" s="76"/>
      <c r="M118" s="237">
        <v>2</v>
      </c>
      <c r="N118" s="237"/>
      <c r="O118" s="237">
        <v>2.25</v>
      </c>
      <c r="P118" s="237"/>
      <c r="Q118" s="237"/>
      <c r="R118" s="369">
        <v>3</v>
      </c>
      <c r="S118" s="61"/>
      <c r="T118" s="186">
        <v>4021.418762856757</v>
      </c>
      <c r="U118" s="188">
        <f>T118*(1+'Labour comparison'!$J$16)</f>
        <v>4119.9435225467478</v>
      </c>
      <c r="V118" s="186">
        <f>V112</f>
        <v>3592.1505637500004</v>
      </c>
      <c r="W118" s="247">
        <f>$W$112</f>
        <v>4025.0130381967433</v>
      </c>
      <c r="X118" s="247">
        <f t="shared" si="137"/>
        <v>4053.5906307679406</v>
      </c>
      <c r="Y118" s="247">
        <f t="shared" si="137"/>
        <v>4129.318392175227</v>
      </c>
      <c r="Z118" s="247">
        <f t="shared" si="137"/>
        <v>4260.3035722922978</v>
      </c>
      <c r="AA118" s="247">
        <f t="shared" si="137"/>
        <v>4442.9144958535162</v>
      </c>
      <c r="AB118" s="225"/>
      <c r="AC118" s="403"/>
      <c r="AD118" s="403"/>
      <c r="AE118" s="403"/>
      <c r="AF118" s="403"/>
      <c r="AG118" s="403"/>
      <c r="AH118" s="599" t="e">
        <f t="shared" si="136"/>
        <v>#REF!</v>
      </c>
      <c r="AI118" s="599" t="e">
        <f t="shared" si="131"/>
        <v>#REF!</v>
      </c>
      <c r="AJ118" s="599" t="e">
        <f t="shared" si="132"/>
        <v>#REF!</v>
      </c>
      <c r="AK118" s="599" t="e">
        <f t="shared" si="133"/>
        <v>#REF!</v>
      </c>
      <c r="AL118" s="599" t="e">
        <f t="shared" si="134"/>
        <v>#REF!</v>
      </c>
      <c r="AM118" s="517">
        <f t="shared" si="138"/>
        <v>0</v>
      </c>
      <c r="AN118" s="517">
        <f t="shared" si="138"/>
        <v>0</v>
      </c>
      <c r="AO118" s="517">
        <f t="shared" si="138"/>
        <v>0</v>
      </c>
      <c r="AP118" s="517">
        <f t="shared" si="138"/>
        <v>0</v>
      </c>
      <c r="AQ118" s="517">
        <f t="shared" si="138"/>
        <v>0</v>
      </c>
    </row>
    <row r="119" spans="2:43">
      <c r="B119" s="91"/>
      <c r="C119" s="62"/>
      <c r="D119" s="536"/>
      <c r="E119" s="126"/>
      <c r="F119" s="126"/>
      <c r="G119" s="96"/>
      <c r="H119" s="96"/>
      <c r="I119" s="96"/>
      <c r="J119" s="96"/>
      <c r="K119" s="96"/>
      <c r="L119" s="76"/>
      <c r="M119" s="367"/>
      <c r="N119" s="367"/>
      <c r="O119" s="367"/>
      <c r="P119" s="367"/>
      <c r="Q119" s="367"/>
      <c r="R119" s="550">
        <v>10</v>
      </c>
      <c r="S119" s="61"/>
      <c r="T119" s="186"/>
      <c r="U119" s="188">
        <f>T119*(1+'Labour comparison'!$J$16)</f>
        <v>0</v>
      </c>
      <c r="V119" s="186"/>
      <c r="W119" s="123"/>
      <c r="X119" s="123"/>
      <c r="Y119" s="123"/>
      <c r="Z119" s="123"/>
      <c r="AA119" s="123"/>
      <c r="AB119" s="225"/>
      <c r="AC119" s="477"/>
      <c r="AD119" s="477"/>
      <c r="AE119" s="477"/>
      <c r="AF119" s="477"/>
      <c r="AG119" s="477"/>
      <c r="AH119" s="681" t="e">
        <f t="shared" si="136"/>
        <v>#REF!</v>
      </c>
      <c r="AI119" s="681" t="e">
        <f t="shared" si="131"/>
        <v>#REF!</v>
      </c>
      <c r="AJ119" s="681" t="e">
        <f t="shared" si="132"/>
        <v>#REF!</v>
      </c>
      <c r="AK119" s="681" t="e">
        <f t="shared" si="133"/>
        <v>#REF!</v>
      </c>
      <c r="AL119" s="681" t="e">
        <f t="shared" si="134"/>
        <v>#REF!</v>
      </c>
      <c r="AM119" s="518"/>
      <c r="AN119" s="518"/>
      <c r="AO119" s="518"/>
      <c r="AP119" s="518"/>
      <c r="AQ119" s="518"/>
    </row>
    <row r="120" spans="2:43">
      <c r="B120" s="91"/>
      <c r="C120" s="62"/>
      <c r="D120" s="59" t="s">
        <v>128</v>
      </c>
      <c r="E120" s="124" t="s">
        <v>64</v>
      </c>
      <c r="F120" s="124" t="s">
        <v>65</v>
      </c>
      <c r="G120" s="88">
        <v>1210.52</v>
      </c>
      <c r="H120" s="88">
        <v>2574.8200000000002</v>
      </c>
      <c r="I120" s="88">
        <v>2641.62</v>
      </c>
      <c r="J120" s="88">
        <v>2705.05</v>
      </c>
      <c r="K120" s="88">
        <v>2788.13</v>
      </c>
      <c r="L120" s="76"/>
      <c r="M120" s="171">
        <v>2</v>
      </c>
      <c r="N120" s="171"/>
      <c r="O120" s="171">
        <v>2.25</v>
      </c>
      <c r="P120" s="171"/>
      <c r="Q120" s="171"/>
      <c r="R120" s="368">
        <v>13</v>
      </c>
      <c r="S120" s="61"/>
      <c r="T120" s="118">
        <v>2895.5041189578142</v>
      </c>
      <c r="U120" s="782">
        <f>T120*(1+'Labour comparison'!$J$16)</f>
        <v>2966.4439698722804</v>
      </c>
      <c r="V120" s="118">
        <f>V111</f>
        <v>2531.9877187500001</v>
      </c>
      <c r="W120" s="121">
        <f>$W$111</f>
        <v>2953.9094999052995</v>
      </c>
      <c r="X120" s="121">
        <f t="shared" ref="X120:AA121" si="139">W120*X$9</f>
        <v>2974.8822573546277</v>
      </c>
      <c r="Y120" s="121">
        <f t="shared" si="139"/>
        <v>3030.4579664777375</v>
      </c>
      <c r="Z120" s="121">
        <f t="shared" si="139"/>
        <v>3126.5864421429906</v>
      </c>
      <c r="AA120" s="121">
        <f t="shared" si="139"/>
        <v>3260.6024407931782</v>
      </c>
      <c r="AB120" s="225"/>
      <c r="AC120" s="476"/>
      <c r="AD120" s="476"/>
      <c r="AE120" s="476"/>
      <c r="AF120" s="476"/>
      <c r="AG120" s="476"/>
      <c r="AH120" s="598" t="e">
        <f t="shared" si="136"/>
        <v>#REF!</v>
      </c>
      <c r="AI120" s="598" t="e">
        <f t="shared" si="131"/>
        <v>#REF!</v>
      </c>
      <c r="AJ120" s="598" t="e">
        <f t="shared" si="132"/>
        <v>#REF!</v>
      </c>
      <c r="AK120" s="598" t="e">
        <f t="shared" si="133"/>
        <v>#REF!</v>
      </c>
      <c r="AL120" s="598" t="e">
        <f t="shared" si="134"/>
        <v>#REF!</v>
      </c>
      <c r="AM120" s="516">
        <f t="shared" ref="AM120:AQ121" si="140">W120*AC120</f>
        <v>0</v>
      </c>
      <c r="AN120" s="516">
        <f t="shared" si="140"/>
        <v>0</v>
      </c>
      <c r="AO120" s="516">
        <f t="shared" si="140"/>
        <v>0</v>
      </c>
      <c r="AP120" s="516">
        <f t="shared" si="140"/>
        <v>0</v>
      </c>
      <c r="AQ120" s="516">
        <f t="shared" si="140"/>
        <v>0</v>
      </c>
    </row>
    <row r="121" spans="2:43">
      <c r="B121" s="91"/>
      <c r="C121" s="62"/>
      <c r="D121" s="64" t="s">
        <v>129</v>
      </c>
      <c r="E121" s="125" t="s">
        <v>64</v>
      </c>
      <c r="F121" s="125" t="s">
        <v>65</v>
      </c>
      <c r="G121" s="94">
        <v>0</v>
      </c>
      <c r="H121" s="94">
        <v>0</v>
      </c>
      <c r="I121" s="94">
        <v>0</v>
      </c>
      <c r="J121" s="94">
        <v>0</v>
      </c>
      <c r="K121" s="94">
        <v>0</v>
      </c>
      <c r="L121" s="76"/>
      <c r="M121" s="237">
        <v>2</v>
      </c>
      <c r="N121" s="237"/>
      <c r="O121" s="237">
        <v>2.25</v>
      </c>
      <c r="P121" s="237"/>
      <c r="Q121" s="237"/>
      <c r="R121" s="369">
        <v>3</v>
      </c>
      <c r="S121" s="61"/>
      <c r="T121" s="186">
        <v>4021.418762856757</v>
      </c>
      <c r="U121" s="188">
        <f>T121*(1+'Labour comparison'!$J$16)</f>
        <v>4119.9435225467478</v>
      </c>
      <c r="V121" s="186">
        <f>V112</f>
        <v>3592.1505637500004</v>
      </c>
      <c r="W121" s="247">
        <f>$W$112</f>
        <v>4025.0130381967433</v>
      </c>
      <c r="X121" s="247">
        <f t="shared" si="139"/>
        <v>4053.5906307679406</v>
      </c>
      <c r="Y121" s="247">
        <f t="shared" si="139"/>
        <v>4129.318392175227</v>
      </c>
      <c r="Z121" s="247">
        <f t="shared" si="139"/>
        <v>4260.3035722922978</v>
      </c>
      <c r="AA121" s="247">
        <f t="shared" si="139"/>
        <v>4442.9144958535162</v>
      </c>
      <c r="AB121" s="225"/>
      <c r="AC121" s="403"/>
      <c r="AD121" s="403"/>
      <c r="AE121" s="403"/>
      <c r="AF121" s="403"/>
      <c r="AG121" s="403"/>
      <c r="AH121" s="599" t="e">
        <f t="shared" si="136"/>
        <v>#REF!</v>
      </c>
      <c r="AI121" s="599" t="e">
        <f t="shared" si="131"/>
        <v>#REF!</v>
      </c>
      <c r="AJ121" s="599" t="e">
        <f t="shared" si="132"/>
        <v>#REF!</v>
      </c>
      <c r="AK121" s="599" t="e">
        <f t="shared" si="133"/>
        <v>#REF!</v>
      </c>
      <c r="AL121" s="599" t="e">
        <f t="shared" si="134"/>
        <v>#REF!</v>
      </c>
      <c r="AM121" s="517">
        <f t="shared" si="140"/>
        <v>0</v>
      </c>
      <c r="AN121" s="517">
        <f t="shared" si="140"/>
        <v>0</v>
      </c>
      <c r="AO121" s="517">
        <f t="shared" si="140"/>
        <v>0</v>
      </c>
      <c r="AP121" s="517">
        <f t="shared" si="140"/>
        <v>0</v>
      </c>
      <c r="AQ121" s="517">
        <f t="shared" si="140"/>
        <v>0</v>
      </c>
    </row>
    <row r="122" spans="2:43">
      <c r="B122" s="91"/>
      <c r="C122" s="62"/>
      <c r="D122" s="64"/>
      <c r="E122" s="125"/>
      <c r="F122" s="125"/>
      <c r="G122" s="96"/>
      <c r="H122" s="96"/>
      <c r="I122" s="96"/>
      <c r="J122" s="96"/>
      <c r="K122" s="96"/>
      <c r="L122" s="76"/>
      <c r="M122" s="237"/>
      <c r="N122" s="237"/>
      <c r="O122" s="237"/>
      <c r="P122" s="237"/>
      <c r="Q122" s="237"/>
      <c r="R122" s="549">
        <v>10</v>
      </c>
      <c r="S122" s="61"/>
      <c r="T122" s="186"/>
      <c r="U122" s="188">
        <f>T122*(1+'Labour comparison'!$J$16)</f>
        <v>0</v>
      </c>
      <c r="V122" s="186"/>
      <c r="W122" s="123"/>
      <c r="X122" s="123"/>
      <c r="Y122" s="123"/>
      <c r="Z122" s="123"/>
      <c r="AA122" s="123"/>
      <c r="AB122" s="225"/>
      <c r="AC122" s="477"/>
      <c r="AD122" s="477"/>
      <c r="AE122" s="477"/>
      <c r="AF122" s="477"/>
      <c r="AG122" s="477"/>
      <c r="AH122" s="599" t="e">
        <f t="shared" si="136"/>
        <v>#REF!</v>
      </c>
      <c r="AI122" s="599" t="e">
        <f t="shared" si="131"/>
        <v>#REF!</v>
      </c>
      <c r="AJ122" s="599" t="e">
        <f t="shared" si="132"/>
        <v>#REF!</v>
      </c>
      <c r="AK122" s="599" t="e">
        <f t="shared" si="133"/>
        <v>#REF!</v>
      </c>
      <c r="AL122" s="599" t="e">
        <f t="shared" si="134"/>
        <v>#REF!</v>
      </c>
      <c r="AM122" s="517"/>
      <c r="AN122" s="517"/>
      <c r="AO122" s="517"/>
      <c r="AP122" s="517"/>
      <c r="AQ122" s="517"/>
    </row>
    <row r="123" spans="2:43">
      <c r="B123" s="91"/>
      <c r="C123" s="91"/>
      <c r="D123" s="59" t="s">
        <v>130</v>
      </c>
      <c r="E123" s="553" t="s">
        <v>64</v>
      </c>
      <c r="F123" s="810" t="s">
        <v>65</v>
      </c>
      <c r="G123" s="94">
        <v>1210.52</v>
      </c>
      <c r="H123" s="94">
        <v>2574.8200000000002</v>
      </c>
      <c r="I123" s="94">
        <v>2641.62</v>
      </c>
      <c r="J123" s="94">
        <v>2705.05</v>
      </c>
      <c r="K123" s="94">
        <v>2788.13</v>
      </c>
      <c r="L123" s="76"/>
      <c r="M123" s="171">
        <v>2</v>
      </c>
      <c r="N123" s="769"/>
      <c r="O123" s="171">
        <v>2.25</v>
      </c>
      <c r="P123" s="769"/>
      <c r="Q123" s="171"/>
      <c r="R123" s="368">
        <v>13</v>
      </c>
      <c r="S123" s="61"/>
      <c r="T123" s="118">
        <v>2895.5041189578142</v>
      </c>
      <c r="U123" s="782">
        <f>T123*(1+'Labour comparison'!$J$16)</f>
        <v>2966.4439698722804</v>
      </c>
      <c r="V123" s="118">
        <f>V111</f>
        <v>2531.9877187500001</v>
      </c>
      <c r="W123" s="121">
        <f>$W$111</f>
        <v>2953.9094999052995</v>
      </c>
      <c r="X123" s="121">
        <f t="shared" ref="X123:AA124" si="141">W123*X$9</f>
        <v>2974.8822573546277</v>
      </c>
      <c r="Y123" s="121">
        <f t="shared" si="141"/>
        <v>3030.4579664777375</v>
      </c>
      <c r="Z123" s="121">
        <f t="shared" si="141"/>
        <v>3126.5864421429906</v>
      </c>
      <c r="AA123" s="121">
        <f t="shared" si="141"/>
        <v>3260.6024407931782</v>
      </c>
      <c r="AB123" s="225"/>
      <c r="AC123" s="403"/>
      <c r="AD123" s="403"/>
      <c r="AE123" s="403"/>
      <c r="AF123" s="403"/>
      <c r="AG123" s="702"/>
      <c r="AH123" s="705" t="e">
        <f t="shared" si="136"/>
        <v>#REF!</v>
      </c>
      <c r="AI123" s="598" t="e">
        <f t="shared" si="131"/>
        <v>#REF!</v>
      </c>
      <c r="AJ123" s="598" t="e">
        <f t="shared" si="132"/>
        <v>#REF!</v>
      </c>
      <c r="AK123" s="712" t="e">
        <f t="shared" si="133"/>
        <v>#REF!</v>
      </c>
      <c r="AL123" s="598" t="e">
        <f t="shared" si="134"/>
        <v>#REF!</v>
      </c>
      <c r="AM123" s="706">
        <f t="shared" ref="AM123:AQ124" si="142">W123*AC123</f>
        <v>0</v>
      </c>
      <c r="AN123" s="516">
        <f t="shared" si="142"/>
        <v>0</v>
      </c>
      <c r="AO123" s="706">
        <f t="shared" si="142"/>
        <v>0</v>
      </c>
      <c r="AP123" s="516">
        <f t="shared" si="142"/>
        <v>0</v>
      </c>
      <c r="AQ123" s="707">
        <f t="shared" si="142"/>
        <v>0</v>
      </c>
    </row>
    <row r="124" spans="2:43">
      <c r="B124" s="91"/>
      <c r="C124" s="91"/>
      <c r="D124" s="64" t="s">
        <v>132</v>
      </c>
      <c r="E124" s="554" t="s">
        <v>64</v>
      </c>
      <c r="F124" s="181" t="s">
        <v>65</v>
      </c>
      <c r="G124" s="94">
        <v>0</v>
      </c>
      <c r="H124" s="94">
        <v>0</v>
      </c>
      <c r="I124" s="94">
        <v>0</v>
      </c>
      <c r="J124" s="94">
        <v>0</v>
      </c>
      <c r="K124" s="94">
        <v>0</v>
      </c>
      <c r="L124" s="76"/>
      <c r="M124" s="237">
        <v>2</v>
      </c>
      <c r="N124" s="90"/>
      <c r="O124" s="237">
        <v>2.25</v>
      </c>
      <c r="P124" s="90"/>
      <c r="Q124" s="237"/>
      <c r="R124" s="369">
        <v>3</v>
      </c>
      <c r="S124" s="61"/>
      <c r="T124" s="186">
        <v>4021.418762856757</v>
      </c>
      <c r="U124" s="188">
        <f>T124*(1+'Labour comparison'!$J$16)</f>
        <v>4119.9435225467478</v>
      </c>
      <c r="V124" s="186">
        <f>V112</f>
        <v>3592.1505637500004</v>
      </c>
      <c r="W124" s="247">
        <f>$W$112</f>
        <v>4025.0130381967433</v>
      </c>
      <c r="X124" s="247">
        <f t="shared" si="141"/>
        <v>4053.5906307679406</v>
      </c>
      <c r="Y124" s="247">
        <f t="shared" si="141"/>
        <v>4129.318392175227</v>
      </c>
      <c r="Z124" s="247">
        <f t="shared" si="141"/>
        <v>4260.3035722922978</v>
      </c>
      <c r="AA124" s="247">
        <f t="shared" si="141"/>
        <v>4442.9144958535162</v>
      </c>
      <c r="AB124" s="225"/>
      <c r="AC124" s="403"/>
      <c r="AD124" s="403"/>
      <c r="AE124" s="403"/>
      <c r="AF124" s="403"/>
      <c r="AG124" s="702"/>
      <c r="AH124" s="708" t="e">
        <f t="shared" si="136"/>
        <v>#REF!</v>
      </c>
      <c r="AI124" s="599" t="e">
        <f t="shared" si="131"/>
        <v>#REF!</v>
      </c>
      <c r="AJ124" s="599" t="e">
        <f t="shared" si="132"/>
        <v>#REF!</v>
      </c>
      <c r="AK124" s="703" t="e">
        <f t="shared" si="133"/>
        <v>#REF!</v>
      </c>
      <c r="AL124" s="599" t="e">
        <f t="shared" si="134"/>
        <v>#REF!</v>
      </c>
      <c r="AM124" s="704">
        <f t="shared" si="142"/>
        <v>0</v>
      </c>
      <c r="AN124" s="517">
        <f t="shared" si="142"/>
        <v>0</v>
      </c>
      <c r="AO124" s="704">
        <f t="shared" si="142"/>
        <v>0</v>
      </c>
      <c r="AP124" s="517">
        <f t="shared" si="142"/>
        <v>0</v>
      </c>
      <c r="AQ124" s="564">
        <f t="shared" si="142"/>
        <v>0</v>
      </c>
    </row>
    <row r="125" spans="2:43">
      <c r="B125" s="91"/>
      <c r="C125" s="91"/>
      <c r="D125" s="536"/>
      <c r="E125" s="555"/>
      <c r="F125" s="811"/>
      <c r="G125" s="94"/>
      <c r="H125" s="94"/>
      <c r="I125" s="94"/>
      <c r="J125" s="94"/>
      <c r="K125" s="94"/>
      <c r="L125" s="76"/>
      <c r="M125" s="367"/>
      <c r="N125" s="299"/>
      <c r="O125" s="367"/>
      <c r="P125" s="299"/>
      <c r="Q125" s="367"/>
      <c r="R125" s="550">
        <v>10</v>
      </c>
      <c r="S125" s="61"/>
      <c r="T125" s="186"/>
      <c r="U125" s="188">
        <f>T125*(1+'Labour comparison'!$J$16)</f>
        <v>0</v>
      </c>
      <c r="V125" s="186"/>
      <c r="W125" s="123"/>
      <c r="X125" s="123"/>
      <c r="Y125" s="123"/>
      <c r="Z125" s="123"/>
      <c r="AA125" s="123"/>
      <c r="AB125" s="225"/>
      <c r="AC125" s="403"/>
      <c r="AD125" s="403"/>
      <c r="AE125" s="403"/>
      <c r="AF125" s="403"/>
      <c r="AG125" s="702"/>
      <c r="AH125" s="709"/>
      <c r="AI125" s="681"/>
      <c r="AJ125" s="681"/>
      <c r="AK125" s="713"/>
      <c r="AL125" s="681"/>
      <c r="AM125" s="710"/>
      <c r="AN125" s="518"/>
      <c r="AO125" s="710"/>
      <c r="AP125" s="518"/>
      <c r="AQ125" s="711"/>
    </row>
    <row r="126" spans="2:43">
      <c r="B126" s="91"/>
      <c r="C126" s="62"/>
      <c r="D126" s="64" t="s">
        <v>160</v>
      </c>
      <c r="E126" s="551" t="s">
        <v>64</v>
      </c>
      <c r="F126" s="784" t="s">
        <v>65</v>
      </c>
      <c r="G126" s="88">
        <v>0</v>
      </c>
      <c r="H126" s="88">
        <v>0</v>
      </c>
      <c r="I126" s="88">
        <v>0</v>
      </c>
      <c r="J126" s="88">
        <v>0</v>
      </c>
      <c r="K126" s="88">
        <v>0</v>
      </c>
      <c r="L126" s="76"/>
      <c r="M126" s="237">
        <v>0.5</v>
      </c>
      <c r="N126" s="237"/>
      <c r="O126" s="237">
        <v>0.75</v>
      </c>
      <c r="P126" s="237"/>
      <c r="Q126" s="237"/>
      <c r="R126" s="237">
        <v>3</v>
      </c>
      <c r="S126" s="61"/>
      <c r="T126" s="118">
        <v>714.30989571001373</v>
      </c>
      <c r="U126" s="782">
        <f>T126*(1+'Labour comparison'!$J$16)</f>
        <v>731.81048815490908</v>
      </c>
      <c r="V126" s="118">
        <f>($M126*$M$8)+($N126*$N$8)+($O126*$O$8)+($P126*$P$8)+($Q126*$Q$8)+($R126*$R$8)</f>
        <v>624.59923125</v>
      </c>
      <c r="W126" s="121">
        <f>(M126*$W$6)+(N126*$X$6)+(O126*$Y$6)+(P126*$Z$6)+(Q126*$AA$6)+(R126*$AB$6)</f>
        <v>725.85146629849305</v>
      </c>
      <c r="X126" s="121">
        <f t="shared" ref="X126:AA127" si="143">W126*X$9</f>
        <v>731.00501170921245</v>
      </c>
      <c r="Y126" s="121">
        <f t="shared" si="143"/>
        <v>744.66139148621005</v>
      </c>
      <c r="Z126" s="121">
        <f t="shared" si="143"/>
        <v>768.28262802609049</v>
      </c>
      <c r="AA126" s="121">
        <f t="shared" si="143"/>
        <v>801.21380250209063</v>
      </c>
      <c r="AB126" s="225"/>
      <c r="AC126" s="489">
        <v>30</v>
      </c>
      <c r="AD126" s="489">
        <v>30</v>
      </c>
      <c r="AE126" s="489">
        <v>30</v>
      </c>
      <c r="AF126" s="489">
        <v>30</v>
      </c>
      <c r="AG126" s="489">
        <v>30</v>
      </c>
      <c r="AH126" s="708" t="e">
        <f t="shared" si="136"/>
        <v>#REF!</v>
      </c>
      <c r="AI126" s="708" t="e">
        <f t="shared" ref="AI126" si="144">AI$7*(($M126*$W$4*AD126)+($N126*$X$4*AD126)+($O126*$Y$4*AD126)+($P126*$Z$4*AD126)+($Q126*$AA$4*AD126)+($R126*$AB$4*AD126))</f>
        <v>#REF!</v>
      </c>
      <c r="AJ126" s="708" t="e">
        <f t="shared" ref="AJ126" si="145">AJ$7*(($M126*$W$4*AE126)+($N126*$X$4*AE126)+($O126*$Y$4*AE126)+($P126*$Z$4*AE126)+($Q126*$AA$4*AE126)+($R126*$AB$4*AE126))</f>
        <v>#REF!</v>
      </c>
      <c r="AK126" s="708" t="e">
        <f t="shared" ref="AK126" si="146">AK$7*(($M126*$W$4*AF126)+($N126*$X$4*AF126)+($O126*$Y$4*AF126)+($P126*$Z$4*AF126)+($Q126*$AA$4*AF126)+($R126*$AB$4*AF126))</f>
        <v>#REF!</v>
      </c>
      <c r="AL126" s="708" t="e">
        <f t="shared" ref="AL126" si="147">AL$7*(($M126*$W$4*AG126)+($N126*$X$4*AG126)+($O126*$Y$4*AG126)+($P126*$Z$4*AG126)+($Q126*$AA$4*AG126)+($R126*$AB$4*AG126))</f>
        <v>#REF!</v>
      </c>
      <c r="AM126" s="517">
        <f t="shared" ref="AM126:AQ127" si="148">W126*AC126</f>
        <v>21775.543988954792</v>
      </c>
      <c r="AN126" s="517">
        <f t="shared" si="148"/>
        <v>21930.150351276374</v>
      </c>
      <c r="AO126" s="517">
        <f t="shared" si="148"/>
        <v>22339.841744586302</v>
      </c>
      <c r="AP126" s="517">
        <f t="shared" si="148"/>
        <v>23048.478840782715</v>
      </c>
      <c r="AQ126" s="517">
        <f t="shared" si="148"/>
        <v>24036.414075062719</v>
      </c>
    </row>
    <row r="127" spans="2:43">
      <c r="B127" s="62"/>
      <c r="C127" s="303" t="s">
        <v>161</v>
      </c>
      <c r="D127" s="556" t="s">
        <v>162</v>
      </c>
      <c r="E127" s="544" t="s">
        <v>64</v>
      </c>
      <c r="F127" s="831" t="s">
        <v>70</v>
      </c>
      <c r="G127" s="118">
        <v>65.599999999999994</v>
      </c>
      <c r="H127" s="118">
        <v>171.72</v>
      </c>
      <c r="I127" s="118">
        <v>176.18</v>
      </c>
      <c r="J127" s="118">
        <v>180.41</v>
      </c>
      <c r="K127" s="118">
        <v>185.95</v>
      </c>
      <c r="L127" s="190"/>
      <c r="M127" s="308"/>
      <c r="N127" s="308"/>
      <c r="O127" s="308"/>
      <c r="P127" s="308" t="s">
        <v>71</v>
      </c>
      <c r="Q127" s="308"/>
      <c r="R127" s="308"/>
      <c r="S127" s="90"/>
      <c r="T127" s="118">
        <v>212.70961481276012</v>
      </c>
      <c r="U127" s="782">
        <f>T127*(1+'Labour comparison'!$J$16)</f>
        <v>217.92100037567275</v>
      </c>
      <c r="V127" s="118">
        <f>P8</f>
        <v>177.36143999999996</v>
      </c>
      <c r="W127" s="121">
        <f>Z6</f>
        <v>208.47275376613754</v>
      </c>
      <c r="X127" s="121">
        <f t="shared" si="143"/>
        <v>209.95291031787715</v>
      </c>
      <c r="Y127" s="121">
        <f t="shared" si="143"/>
        <v>213.87517710491716</v>
      </c>
      <c r="Z127" s="121">
        <f t="shared" si="143"/>
        <v>220.65946350161244</v>
      </c>
      <c r="AA127" s="121">
        <f t="shared" si="143"/>
        <v>230.1176694108386</v>
      </c>
      <c r="AB127" s="225"/>
      <c r="AC127" s="489">
        <v>30</v>
      </c>
      <c r="AD127" s="489">
        <v>30</v>
      </c>
      <c r="AE127" s="489">
        <v>30</v>
      </c>
      <c r="AF127" s="489">
        <v>30</v>
      </c>
      <c r="AG127" s="489">
        <v>30</v>
      </c>
      <c r="AH127" s="598" t="e">
        <f>AH7*(AC127*$Z$4)</f>
        <v>#REF!</v>
      </c>
      <c r="AI127" s="598" t="e">
        <f t="shared" ref="AI127:AL127" si="149">AI7*(AD127*$Z$4)</f>
        <v>#REF!</v>
      </c>
      <c r="AJ127" s="598" t="e">
        <f t="shared" si="149"/>
        <v>#REF!</v>
      </c>
      <c r="AK127" s="598" t="e">
        <f t="shared" si="149"/>
        <v>#REF!</v>
      </c>
      <c r="AL127" s="598" t="e">
        <f t="shared" si="149"/>
        <v>#REF!</v>
      </c>
      <c r="AM127" s="516">
        <f t="shared" si="148"/>
        <v>6254.1826129841265</v>
      </c>
      <c r="AN127" s="516">
        <f t="shared" si="148"/>
        <v>6298.5873095363149</v>
      </c>
      <c r="AO127" s="516">
        <f t="shared" si="148"/>
        <v>6416.2553131475142</v>
      </c>
      <c r="AP127" s="516">
        <f t="shared" si="148"/>
        <v>6619.7839050483726</v>
      </c>
      <c r="AQ127" s="516">
        <f t="shared" si="148"/>
        <v>6903.5300823251582</v>
      </c>
    </row>
    <row r="128" spans="2:43" ht="16.5" customHeight="1">
      <c r="B128" s="62"/>
      <c r="C128" s="57" t="s">
        <v>163</v>
      </c>
      <c r="D128" s="127" t="s">
        <v>164</v>
      </c>
      <c r="E128" s="68" t="s">
        <v>165</v>
      </c>
      <c r="F128" s="174" t="s">
        <v>65</v>
      </c>
      <c r="G128" s="128">
        <v>0</v>
      </c>
      <c r="H128" s="128">
        <v>0</v>
      </c>
      <c r="I128" s="128">
        <v>0</v>
      </c>
      <c r="J128" s="128">
        <v>0</v>
      </c>
      <c r="K128" s="128">
        <v>0</v>
      </c>
      <c r="L128" s="76"/>
      <c r="M128" s="89"/>
      <c r="N128" s="89"/>
      <c r="O128" s="89"/>
      <c r="P128" s="89"/>
      <c r="Q128" s="89"/>
      <c r="R128" s="89"/>
      <c r="S128" s="61"/>
      <c r="T128" s="153">
        <v>0.26856499999999994</v>
      </c>
      <c r="U128" s="153">
        <v>0.26856499999999994</v>
      </c>
      <c r="V128" s="153">
        <v>0.26856499999999994</v>
      </c>
      <c r="W128" s="340">
        <v>0.26856499999999994</v>
      </c>
      <c r="X128" s="340">
        <v>0.26856499999999994</v>
      </c>
      <c r="Y128" s="340">
        <v>0.26856499999999994</v>
      </c>
      <c r="Z128" s="340">
        <v>0.26856499999999994</v>
      </c>
      <c r="AA128" s="340">
        <v>0.26856499999999994</v>
      </c>
      <c r="AB128" s="226"/>
      <c r="AC128" s="682"/>
      <c r="AD128" s="682"/>
      <c r="AE128" s="682"/>
      <c r="AF128" s="682"/>
      <c r="AG128" s="682"/>
      <c r="AH128" s="683"/>
      <c r="AI128" s="683"/>
      <c r="AJ128" s="683"/>
      <c r="AK128" s="683"/>
      <c r="AL128" s="683"/>
      <c r="AM128" s="683"/>
      <c r="AN128" s="683"/>
      <c r="AO128" s="683"/>
      <c r="AP128" s="683"/>
      <c r="AQ128" s="683"/>
    </row>
    <row r="129" spans="2:43" ht="12.75" customHeight="1">
      <c r="B129" s="62"/>
      <c r="C129" s="57" t="s">
        <v>166</v>
      </c>
      <c r="D129" s="59" t="s">
        <v>167</v>
      </c>
      <c r="E129" s="99" t="s">
        <v>64</v>
      </c>
      <c r="F129" s="826" t="s">
        <v>65</v>
      </c>
      <c r="G129" s="88">
        <v>0</v>
      </c>
      <c r="H129" s="88">
        <v>2060.63</v>
      </c>
      <c r="I129" s="88">
        <v>2114.1</v>
      </c>
      <c r="J129" s="88">
        <v>2164.86</v>
      </c>
      <c r="K129" s="88">
        <v>2231.35</v>
      </c>
      <c r="L129" s="76"/>
      <c r="M129" s="111"/>
      <c r="N129" s="111"/>
      <c r="O129" s="111">
        <v>2.5</v>
      </c>
      <c r="P129" s="111"/>
      <c r="Q129" s="111"/>
      <c r="R129" s="89">
        <v>11</v>
      </c>
      <c r="S129" s="61"/>
      <c r="T129" s="118">
        <v>2340.6821267183436</v>
      </c>
      <c r="U129" s="782">
        <f>T129*(1+'Labour comparison'!$J$16)</f>
        <v>2398.0288388229428</v>
      </c>
      <c r="V129" s="118">
        <f>($M129*$M$8)+($N129*$N$8)+($O129*$O$8)+($P129*$P$8)+($Q129*$Q$8)+($R129*$R$8)</f>
        <v>2058.8403225000002</v>
      </c>
      <c r="W129" s="121">
        <f>(M129*$W$6)+(N129*$X$6)+(O129*$Y$6)+(P129*$Z$6)+(Q129*$AA$6)+(R129*$AB$6)</f>
        <v>2407.8178886365404</v>
      </c>
      <c r="X129" s="121">
        <f t="shared" ref="X129:AA136" si="150">W129*X$9</f>
        <v>2424.91339564586</v>
      </c>
      <c r="Y129" s="121">
        <f t="shared" si="150"/>
        <v>2470.2147789836281</v>
      </c>
      <c r="Z129" s="121">
        <f t="shared" si="150"/>
        <v>2548.5719064858686</v>
      </c>
      <c r="AA129" s="121">
        <f t="shared" si="150"/>
        <v>2657.8122603029906</v>
      </c>
      <c r="AB129" s="225"/>
      <c r="AC129" s="489">
        <v>1</v>
      </c>
      <c r="AD129" s="489">
        <v>1</v>
      </c>
      <c r="AE129" s="489">
        <v>1</v>
      </c>
      <c r="AF129" s="489">
        <v>1</v>
      </c>
      <c r="AG129" s="489">
        <v>1</v>
      </c>
      <c r="AH129" s="598" t="e">
        <f t="shared" ref="AH129" si="151">AH$7*(($M129*$W$4*AC129)+($N129*$X$4*AC129)+($O129*$Y$4*AC129)+($P129*$Z$4*AC129)+($Q129*$AA$4*AC129)+($R129*$AB$4*AC129))</f>
        <v>#REF!</v>
      </c>
      <c r="AI129" s="598" t="e">
        <f t="shared" ref="AI129" si="152">AI$7*(($M129*$W$4*AD129)+($N129*$X$4*AD129)+($O129*$Y$4*AD129)+($P129*$Z$4*AD129)+($Q129*$AA$4*AD129)+($R129*$AB$4*AD129))</f>
        <v>#REF!</v>
      </c>
      <c r="AJ129" s="598" t="e">
        <f t="shared" ref="AJ129" si="153">AJ$7*(($M129*$W$4*AE129)+($N129*$X$4*AE129)+($O129*$Y$4*AE129)+($P129*$Z$4*AE129)+($Q129*$AA$4*AE129)+($R129*$AB$4*AE129))</f>
        <v>#REF!</v>
      </c>
      <c r="AK129" s="598" t="e">
        <f t="shared" ref="AK129" si="154">AK$7*(($M129*$W$4*AF129)+($N129*$X$4*AF129)+($O129*$Y$4*AF129)+($P129*$Z$4*AF129)+($Q129*$AA$4*AF129)+($R129*$AB$4*AF129))</f>
        <v>#REF!</v>
      </c>
      <c r="AL129" s="598" t="e">
        <f t="shared" ref="AL129" si="155">AL$7*(($M129*$W$4*AG129)+($N129*$X$4*AG129)+($O129*$Y$4*AG129)+($P129*$Z$4*AG129)+($Q129*$AA$4*AG129)+($R129*$AB$4*AG129))</f>
        <v>#REF!</v>
      </c>
      <c r="AM129" s="516">
        <f t="shared" ref="AM129:AQ130" si="156">W129*AC129</f>
        <v>2407.8178886365404</v>
      </c>
      <c r="AN129" s="516">
        <f t="shared" si="156"/>
        <v>2424.91339564586</v>
      </c>
      <c r="AO129" s="516">
        <f t="shared" si="156"/>
        <v>2470.2147789836281</v>
      </c>
      <c r="AP129" s="516">
        <f t="shared" si="156"/>
        <v>2548.5719064858686</v>
      </c>
      <c r="AQ129" s="516">
        <f t="shared" si="156"/>
        <v>2657.8122603029906</v>
      </c>
    </row>
    <row r="130" spans="2:43" ht="12.75" customHeight="1">
      <c r="B130" s="62"/>
      <c r="C130" s="62"/>
      <c r="D130" s="64" t="s">
        <v>168</v>
      </c>
      <c r="E130" s="75" t="s">
        <v>64</v>
      </c>
      <c r="F130" s="25" t="s">
        <v>65</v>
      </c>
      <c r="G130" s="94">
        <v>0</v>
      </c>
      <c r="H130" s="94">
        <v>0</v>
      </c>
      <c r="I130" s="94">
        <v>0</v>
      </c>
      <c r="J130" s="94">
        <v>0</v>
      </c>
      <c r="K130" s="94">
        <v>0</v>
      </c>
      <c r="L130" s="76"/>
      <c r="M130" s="180"/>
      <c r="N130" s="180"/>
      <c r="O130" s="180">
        <v>2.5</v>
      </c>
      <c r="P130" s="180"/>
      <c r="Q130" s="180"/>
      <c r="R130" s="237">
        <v>4</v>
      </c>
      <c r="S130" s="61"/>
      <c r="T130" s="186">
        <v>3128.8223774476019</v>
      </c>
      <c r="U130" s="188">
        <f>T130*(1+'Labour comparison'!$J$16)</f>
        <v>3205.4785256950681</v>
      </c>
      <c r="V130" s="186">
        <f>($M130*$M$8)+($N130*$N$8)+($O130*$O$8)+($P130*$P$8)+($Q130*$Q$8)+($R130*$R$8)+($R131*$R$9)</f>
        <v>2800.9543140000001</v>
      </c>
      <c r="W130" s="247">
        <f>(M130*$W$6)+(N130*$X$6)+(O130*$Y$6)+(P130*$Z$6)+(Q130*$AA$6)+(R130*$AB$6)+(R131*$AB$7)</f>
        <v>3157.5903654405511</v>
      </c>
      <c r="X130" s="247">
        <f t="shared" si="150"/>
        <v>3180.0092570351794</v>
      </c>
      <c r="Y130" s="247">
        <f t="shared" si="150"/>
        <v>3239.4170769718712</v>
      </c>
      <c r="Z130" s="247">
        <f t="shared" si="150"/>
        <v>3342.1738975903841</v>
      </c>
      <c r="AA130" s="247">
        <f t="shared" si="150"/>
        <v>3485.4306988452272</v>
      </c>
      <c r="AB130" s="225"/>
      <c r="AC130" s="400"/>
      <c r="AD130" s="400"/>
      <c r="AE130" s="400"/>
      <c r="AF130" s="400"/>
      <c r="AG130" s="400"/>
      <c r="AH130" s="599">
        <f>IF(F130="Hourly Rate",AC130*W$4,($M130*$W$4*AC130)+($N130*$X$4*AC130)+($O130*$Y$4*AC130)+($P130*$Z$4*AC130)+($Q130*$AA$4*AC130)+($R130*$AB$4*AC130)+($R131*$AB$5*AC130))</f>
        <v>0</v>
      </c>
      <c r="AI130" s="599" t="e">
        <f t="shared" si="117"/>
        <v>#REF!</v>
      </c>
      <c r="AJ130" s="599" t="e">
        <f t="shared" si="117"/>
        <v>#REF!</v>
      </c>
      <c r="AK130" s="599" t="e">
        <f t="shared" si="117"/>
        <v>#REF!</v>
      </c>
      <c r="AL130" s="599" t="e">
        <f t="shared" si="117"/>
        <v>#REF!</v>
      </c>
      <c r="AM130" s="517">
        <f t="shared" si="156"/>
        <v>0</v>
      </c>
      <c r="AN130" s="517">
        <f t="shared" si="156"/>
        <v>0</v>
      </c>
      <c r="AO130" s="517">
        <f t="shared" si="156"/>
        <v>0</v>
      </c>
      <c r="AP130" s="517">
        <f t="shared" si="156"/>
        <v>0</v>
      </c>
      <c r="AQ130" s="517">
        <f t="shared" si="156"/>
        <v>0</v>
      </c>
    </row>
    <row r="131" spans="2:43" ht="12.75" customHeight="1">
      <c r="B131" s="62"/>
      <c r="C131" s="62"/>
      <c r="D131" s="64"/>
      <c r="E131" s="75"/>
      <c r="F131" s="25"/>
      <c r="G131" s="94"/>
      <c r="H131" s="94"/>
      <c r="I131" s="94"/>
      <c r="J131" s="94"/>
      <c r="K131" s="94"/>
      <c r="L131" s="76"/>
      <c r="M131" s="180"/>
      <c r="N131" s="180"/>
      <c r="O131" s="180"/>
      <c r="P131" s="180"/>
      <c r="Q131" s="180"/>
      <c r="R131" s="246">
        <v>7</v>
      </c>
      <c r="S131" s="61"/>
      <c r="T131" s="186"/>
      <c r="U131" s="188">
        <f>T131*(1+'Labour comparison'!$J$16)</f>
        <v>0</v>
      </c>
      <c r="V131" s="186"/>
      <c r="W131" s="123"/>
      <c r="X131" s="123"/>
      <c r="Y131" s="123"/>
      <c r="Z131" s="123"/>
      <c r="AA131" s="123"/>
      <c r="AB131" s="225"/>
      <c r="AC131" s="400"/>
      <c r="AD131" s="400"/>
      <c r="AE131" s="400"/>
      <c r="AF131" s="400"/>
      <c r="AG131" s="400"/>
      <c r="AH131" s="599"/>
      <c r="AI131" s="599"/>
      <c r="AJ131" s="599"/>
      <c r="AK131" s="599"/>
      <c r="AL131" s="599"/>
      <c r="AM131" s="517"/>
      <c r="AN131" s="517"/>
      <c r="AO131" s="517"/>
      <c r="AP131" s="517"/>
      <c r="AQ131" s="517"/>
    </row>
    <row r="132" spans="2:43">
      <c r="B132" s="62"/>
      <c r="C132" s="62"/>
      <c r="D132" s="59" t="s">
        <v>169</v>
      </c>
      <c r="E132" s="99" t="s">
        <v>64</v>
      </c>
      <c r="F132" s="826" t="s">
        <v>65</v>
      </c>
      <c r="G132" s="88">
        <v>0</v>
      </c>
      <c r="H132" s="88">
        <v>3434.39</v>
      </c>
      <c r="I132" s="88">
        <v>3523.49</v>
      </c>
      <c r="J132" s="88">
        <v>3608.1</v>
      </c>
      <c r="K132" s="88">
        <v>3718.92</v>
      </c>
      <c r="L132" s="76"/>
      <c r="M132" s="111"/>
      <c r="N132" s="111"/>
      <c r="O132" s="111">
        <v>2</v>
      </c>
      <c r="P132" s="111"/>
      <c r="Q132" s="111"/>
      <c r="R132" s="171">
        <v>18.5</v>
      </c>
      <c r="S132" s="61"/>
      <c r="T132" s="118">
        <v>3542.9063965124997</v>
      </c>
      <c r="U132" s="782">
        <f>T132*(1+'Labour comparison'!$J$16)</f>
        <v>3629.7076032270556</v>
      </c>
      <c r="V132" s="118">
        <f>($M132*$M$8)+($N132*$N$8)+($O132*$O$8)+($P132*$P$8)+($Q132*$Q$8)+($R132*$R$8)</f>
        <v>3116.1550575000001</v>
      </c>
      <c r="W132" s="121">
        <f>(M132*$W$6)+(N132*$X$6)+(O132*$Y$6)+(P132*$Z$6)+(Q132*$AA$6)+(R132*$AB$6)</f>
        <v>3669.6578719864892</v>
      </c>
      <c r="X132" s="121">
        <f t="shared" si="150"/>
        <v>3695.7124428775937</v>
      </c>
      <c r="Y132" s="121">
        <f t="shared" si="150"/>
        <v>3764.7544492360789</v>
      </c>
      <c r="Z132" s="121">
        <f t="shared" si="150"/>
        <v>3884.1753785023166</v>
      </c>
      <c r="AA132" s="121">
        <f t="shared" si="150"/>
        <v>4050.6641840783027</v>
      </c>
      <c r="AB132" s="225"/>
      <c r="AC132" s="489">
        <v>1</v>
      </c>
      <c r="AD132" s="489">
        <v>1</v>
      </c>
      <c r="AE132" s="489">
        <v>1</v>
      </c>
      <c r="AF132" s="489">
        <v>1</v>
      </c>
      <c r="AG132" s="489">
        <v>1</v>
      </c>
      <c r="AH132" s="598" t="e">
        <f t="shared" ref="AH132:AH136" si="157">AH$7*(($M132*$W$4*AC132)+($N132*$X$4*AC132)+($O132*$Y$4*AC132)+($P132*$Z$4*AC132)+($Q132*$AA$4*AC132)+($R132*$AB$4*AC132))</f>
        <v>#REF!</v>
      </c>
      <c r="AI132" s="598" t="e">
        <f t="shared" ref="AI132:AI136" si="158">AI$7*(($M132*$W$4*AD132)+($N132*$X$4*AD132)+($O132*$Y$4*AD132)+($P132*$Z$4*AD132)+($Q132*$AA$4*AD132)+($R132*$AB$4*AD132))</f>
        <v>#REF!</v>
      </c>
      <c r="AJ132" s="598" t="e">
        <f t="shared" ref="AJ132:AJ136" si="159">AJ$7*(($M132*$W$4*AE132)+($N132*$X$4*AE132)+($O132*$Y$4*AE132)+($P132*$Z$4*AE132)+($Q132*$AA$4*AE132)+($R132*$AB$4*AE132))</f>
        <v>#REF!</v>
      </c>
      <c r="AK132" s="598" t="e">
        <f t="shared" ref="AK132:AK136" si="160">AK$7*(($M132*$W$4*AF132)+($N132*$X$4*AF132)+($O132*$Y$4*AF132)+($P132*$Z$4*AF132)+($Q132*$AA$4*AF132)+($R132*$AB$4*AF132))</f>
        <v>#REF!</v>
      </c>
      <c r="AL132" s="598" t="e">
        <f t="shared" ref="AL132:AL136" si="161">AL$7*(($M132*$W$4*AG132)+($N132*$X$4*AG132)+($O132*$Y$4*AG132)+($P132*$Z$4*AG132)+($Q132*$AA$4*AG132)+($R132*$AB$4*AG132))</f>
        <v>#REF!</v>
      </c>
      <c r="AM132" s="516">
        <f t="shared" ref="AM132:AQ133" si="162">W132*AC132</f>
        <v>3669.6578719864892</v>
      </c>
      <c r="AN132" s="516">
        <f t="shared" si="162"/>
        <v>3695.7124428775937</v>
      </c>
      <c r="AO132" s="516">
        <f t="shared" si="162"/>
        <v>3764.7544492360789</v>
      </c>
      <c r="AP132" s="516">
        <f t="shared" si="162"/>
        <v>3884.1753785023166</v>
      </c>
      <c r="AQ132" s="516">
        <f t="shared" si="162"/>
        <v>4050.6641840783027</v>
      </c>
    </row>
    <row r="133" spans="2:43">
      <c r="B133" s="62"/>
      <c r="C133" s="62"/>
      <c r="D133" s="64" t="s">
        <v>170</v>
      </c>
      <c r="E133" s="75" t="s">
        <v>64</v>
      </c>
      <c r="F133" s="25" t="s">
        <v>65</v>
      </c>
      <c r="G133" s="94">
        <v>0</v>
      </c>
      <c r="H133" s="94">
        <v>0</v>
      </c>
      <c r="I133" s="94">
        <v>0</v>
      </c>
      <c r="J133" s="94">
        <v>0</v>
      </c>
      <c r="K133" s="94">
        <v>0</v>
      </c>
      <c r="L133" s="76"/>
      <c r="M133" s="180"/>
      <c r="N133" s="180"/>
      <c r="O133" s="180">
        <v>2</v>
      </c>
      <c r="P133" s="180"/>
      <c r="Q133" s="180"/>
      <c r="R133" s="237">
        <v>3</v>
      </c>
      <c r="S133" s="61"/>
      <c r="T133" s="186">
        <v>5288.0740945558582</v>
      </c>
      <c r="U133" s="188">
        <f>T133*(1+'Labour comparison'!$J$16)</f>
        <v>5417.6319098724762</v>
      </c>
      <c r="V133" s="186">
        <f>($M133*$M$8)+($N133*$N$8)+($O133*$O$8)+($P133*$P$8)+($Q133*$Q$8)+($R133*$R$8)+($R134*$R$9)</f>
        <v>4759.4074672500001</v>
      </c>
      <c r="W133" s="247">
        <f>(M133*$W$6)+(N133*$X$6)+(O133*$Y$6)+(P133*$Z$6)+(Q133*$AA$6)+(R133*$AB$6)+(R134*$AB$7)</f>
        <v>5329.8683563382274</v>
      </c>
      <c r="X133" s="247">
        <f t="shared" si="150"/>
        <v>5367.7104216682292</v>
      </c>
      <c r="Y133" s="247">
        <f t="shared" si="150"/>
        <v>5467.9881090671888</v>
      </c>
      <c r="Z133" s="247">
        <f t="shared" si="150"/>
        <v>5641.4369302337436</v>
      </c>
      <c r="AA133" s="247">
        <f t="shared" si="150"/>
        <v>5883.2478694218271</v>
      </c>
      <c r="AB133" s="225"/>
      <c r="AC133" s="400"/>
      <c r="AD133" s="400"/>
      <c r="AE133" s="400"/>
      <c r="AF133" s="400"/>
      <c r="AG133" s="400"/>
      <c r="AH133" s="599" t="e">
        <f t="shared" si="157"/>
        <v>#REF!</v>
      </c>
      <c r="AI133" s="599" t="e">
        <f t="shared" si="158"/>
        <v>#REF!</v>
      </c>
      <c r="AJ133" s="599" t="e">
        <f t="shared" si="159"/>
        <v>#REF!</v>
      </c>
      <c r="AK133" s="599" t="e">
        <f t="shared" si="160"/>
        <v>#REF!</v>
      </c>
      <c r="AL133" s="599" t="e">
        <f t="shared" si="161"/>
        <v>#REF!</v>
      </c>
      <c r="AM133" s="517">
        <f t="shared" si="162"/>
        <v>0</v>
      </c>
      <c r="AN133" s="517">
        <f t="shared" si="162"/>
        <v>0</v>
      </c>
      <c r="AO133" s="517">
        <f t="shared" si="162"/>
        <v>0</v>
      </c>
      <c r="AP133" s="517">
        <f t="shared" si="162"/>
        <v>0</v>
      </c>
      <c r="AQ133" s="517">
        <f t="shared" si="162"/>
        <v>0</v>
      </c>
    </row>
    <row r="134" spans="2:43">
      <c r="B134" s="62"/>
      <c r="C134" s="62"/>
      <c r="D134" s="64"/>
      <c r="E134" s="75"/>
      <c r="F134" s="25"/>
      <c r="G134" s="94"/>
      <c r="H134" s="94"/>
      <c r="I134" s="94"/>
      <c r="J134" s="94"/>
      <c r="K134" s="94"/>
      <c r="L134" s="76"/>
      <c r="M134" s="180"/>
      <c r="N134" s="180"/>
      <c r="O134" s="180"/>
      <c r="P134" s="180"/>
      <c r="Q134" s="180"/>
      <c r="R134" s="246">
        <v>15.5</v>
      </c>
      <c r="S134" s="61"/>
      <c r="T134" s="186"/>
      <c r="U134" s="188">
        <f>T134*(1+'Labour comparison'!$J$16)</f>
        <v>0</v>
      </c>
      <c r="V134" s="186"/>
      <c r="W134" s="123"/>
      <c r="X134" s="123"/>
      <c r="Y134" s="123"/>
      <c r="Z134" s="123"/>
      <c r="AA134" s="123"/>
      <c r="AB134" s="225"/>
      <c r="AC134" s="400"/>
      <c r="AD134" s="400"/>
      <c r="AE134" s="400"/>
      <c r="AF134" s="400"/>
      <c r="AG134" s="400"/>
      <c r="AH134" s="599" t="e">
        <f t="shared" si="157"/>
        <v>#REF!</v>
      </c>
      <c r="AI134" s="599" t="e">
        <f t="shared" si="158"/>
        <v>#REF!</v>
      </c>
      <c r="AJ134" s="599" t="e">
        <f t="shared" si="159"/>
        <v>#REF!</v>
      </c>
      <c r="AK134" s="599" t="e">
        <f t="shared" si="160"/>
        <v>#REF!</v>
      </c>
      <c r="AL134" s="599" t="e">
        <f t="shared" si="161"/>
        <v>#REF!</v>
      </c>
      <c r="AM134" s="517"/>
      <c r="AN134" s="517"/>
      <c r="AO134" s="517"/>
      <c r="AP134" s="517"/>
      <c r="AQ134" s="517"/>
    </row>
    <row r="135" spans="2:43">
      <c r="B135" s="62"/>
      <c r="C135" s="62"/>
      <c r="D135" s="59" t="s">
        <v>171</v>
      </c>
      <c r="E135" s="99" t="s">
        <v>64</v>
      </c>
      <c r="F135" s="826" t="s">
        <v>65</v>
      </c>
      <c r="G135" s="88">
        <v>0</v>
      </c>
      <c r="H135" s="88">
        <v>2060.63</v>
      </c>
      <c r="I135" s="88">
        <v>2114.1</v>
      </c>
      <c r="J135" s="88">
        <v>2164.86</v>
      </c>
      <c r="K135" s="88">
        <v>2231.35</v>
      </c>
      <c r="L135" s="76"/>
      <c r="M135" s="111"/>
      <c r="N135" s="111"/>
      <c r="O135" s="111">
        <v>2</v>
      </c>
      <c r="P135" s="111"/>
      <c r="Q135" s="111"/>
      <c r="R135" s="89">
        <v>15</v>
      </c>
      <c r="S135" s="61"/>
      <c r="T135" s="118">
        <v>2940.1989291947275</v>
      </c>
      <c r="U135" s="782">
        <f>T135*(1+'Labour comparison'!$J$16)</f>
        <v>3012.2338029599982</v>
      </c>
      <c r="V135" s="118">
        <f>($M135*$M$8)+($N135*$N$8)+($O135*$O$8)+($P135*$P$8)+($Q135*$Q$8)+($R135*$R$8)</f>
        <v>2586.0736350000002</v>
      </c>
      <c r="W135" s="121">
        <f>(M135*$W$6)+(N135*$X$6)+(O135*$Y$6)+(P135*$Z$6)+(Q135*$AA$6)+(R135*$AB$6)</f>
        <v>3040.5947313916026</v>
      </c>
      <c r="X135" s="121">
        <f t="shared" si="150"/>
        <v>3062.1829539844834</v>
      </c>
      <c r="Y135" s="121">
        <f t="shared" si="150"/>
        <v>3119.3895841667882</v>
      </c>
      <c r="Z135" s="121">
        <f t="shared" si="150"/>
        <v>3218.3390396778136</v>
      </c>
      <c r="AA135" s="121">
        <f t="shared" si="150"/>
        <v>3356.2878629003967</v>
      </c>
      <c r="AB135" s="225"/>
      <c r="AC135" s="489">
        <v>1</v>
      </c>
      <c r="AD135" s="489">
        <v>1</v>
      </c>
      <c r="AE135" s="489">
        <v>1</v>
      </c>
      <c r="AF135" s="489">
        <v>1</v>
      </c>
      <c r="AG135" s="489">
        <v>1</v>
      </c>
      <c r="AH135" s="598" t="e">
        <f t="shared" si="157"/>
        <v>#REF!</v>
      </c>
      <c r="AI135" s="598" t="e">
        <f t="shared" si="158"/>
        <v>#REF!</v>
      </c>
      <c r="AJ135" s="598" t="e">
        <f t="shared" si="159"/>
        <v>#REF!</v>
      </c>
      <c r="AK135" s="598" t="e">
        <f t="shared" si="160"/>
        <v>#REF!</v>
      </c>
      <c r="AL135" s="598" t="e">
        <f t="shared" si="161"/>
        <v>#REF!</v>
      </c>
      <c r="AM135" s="516">
        <f t="shared" ref="AM135:AQ136" si="163">W135*AC135</f>
        <v>3040.5947313916026</v>
      </c>
      <c r="AN135" s="516">
        <f t="shared" si="163"/>
        <v>3062.1829539844834</v>
      </c>
      <c r="AO135" s="516">
        <f t="shared" si="163"/>
        <v>3119.3895841667882</v>
      </c>
      <c r="AP135" s="516">
        <f t="shared" si="163"/>
        <v>3218.3390396778136</v>
      </c>
      <c r="AQ135" s="516">
        <f t="shared" si="163"/>
        <v>3356.2878629003967</v>
      </c>
    </row>
    <row r="136" spans="2:43">
      <c r="B136" s="62"/>
      <c r="C136" s="62"/>
      <c r="D136" s="64" t="s">
        <v>172</v>
      </c>
      <c r="E136" s="75" t="s">
        <v>64</v>
      </c>
      <c r="F136" s="25" t="s">
        <v>65</v>
      </c>
      <c r="G136" s="94">
        <v>0</v>
      </c>
      <c r="H136" s="94">
        <v>0</v>
      </c>
      <c r="I136" s="94">
        <v>0</v>
      </c>
      <c r="J136" s="94">
        <v>0</v>
      </c>
      <c r="K136" s="94">
        <v>0</v>
      </c>
      <c r="L136" s="76"/>
      <c r="M136" s="180"/>
      <c r="N136" s="180"/>
      <c r="O136" s="180">
        <v>2</v>
      </c>
      <c r="P136" s="180"/>
      <c r="Q136" s="180"/>
      <c r="R136" s="237">
        <v>2</v>
      </c>
      <c r="S136" s="61"/>
      <c r="T136" s="186">
        <v>4403.8879662633526</v>
      </c>
      <c r="U136" s="188">
        <f>T136*(1+'Labour comparison'!$J$16)</f>
        <v>4511.7832214368045</v>
      </c>
      <c r="V136" s="186">
        <f>($M136*$M$8)+($N136*$N$8)+($O136*$O$8)+($P136*$P$8)+($Q136*$Q$8)+($R136*$R$8)+($R137*$R$9)</f>
        <v>3964.2853335</v>
      </c>
      <c r="W136" s="247">
        <f>(M136*$W$6)+(N136*$X$6)+(O136*$Y$6)+(P136*$Z$6)+(Q136*$AA$6)+(R136*$AB$6)+(R137*$AB$7)</f>
        <v>4433.02933117048</v>
      </c>
      <c r="X136" s="247">
        <f t="shared" si="150"/>
        <v>4464.5038394217909</v>
      </c>
      <c r="Y136" s="247">
        <f t="shared" si="150"/>
        <v>4547.9081375735259</v>
      </c>
      <c r="Z136" s="247">
        <f t="shared" si="150"/>
        <v>4692.1713088719143</v>
      </c>
      <c r="AA136" s="247">
        <f t="shared" si="150"/>
        <v>4893.2935344788366</v>
      </c>
      <c r="AB136" s="225"/>
      <c r="AC136" s="400"/>
      <c r="AD136" s="400"/>
      <c r="AE136" s="400"/>
      <c r="AF136" s="400"/>
      <c r="AG136" s="400"/>
      <c r="AH136" s="599" t="e">
        <f t="shared" si="157"/>
        <v>#REF!</v>
      </c>
      <c r="AI136" s="599" t="e">
        <f t="shared" si="158"/>
        <v>#REF!</v>
      </c>
      <c r="AJ136" s="599" t="e">
        <f t="shared" si="159"/>
        <v>#REF!</v>
      </c>
      <c r="AK136" s="599" t="e">
        <f t="shared" si="160"/>
        <v>#REF!</v>
      </c>
      <c r="AL136" s="599" t="e">
        <f t="shared" si="161"/>
        <v>#REF!</v>
      </c>
      <c r="AM136" s="517">
        <f t="shared" si="163"/>
        <v>0</v>
      </c>
      <c r="AN136" s="517">
        <f t="shared" si="163"/>
        <v>0</v>
      </c>
      <c r="AO136" s="517">
        <f t="shared" si="163"/>
        <v>0</v>
      </c>
      <c r="AP136" s="517">
        <f t="shared" si="163"/>
        <v>0</v>
      </c>
      <c r="AQ136" s="517">
        <f t="shared" si="163"/>
        <v>0</v>
      </c>
    </row>
    <row r="137" spans="2:43">
      <c r="B137" s="62"/>
      <c r="C137" s="62"/>
      <c r="D137" s="64"/>
      <c r="E137" s="75"/>
      <c r="F137" s="25"/>
      <c r="G137" s="94"/>
      <c r="H137" s="94"/>
      <c r="I137" s="94"/>
      <c r="J137" s="94"/>
      <c r="K137" s="94"/>
      <c r="L137" s="76"/>
      <c r="M137" s="180"/>
      <c r="N137" s="180"/>
      <c r="O137" s="180"/>
      <c r="P137" s="180"/>
      <c r="Q137" s="180"/>
      <c r="R137" s="246">
        <v>13</v>
      </c>
      <c r="S137" s="61"/>
      <c r="T137" s="186"/>
      <c r="U137" s="188">
        <f>T137*(1+'Labour comparison'!$J$16)</f>
        <v>0</v>
      </c>
      <c r="V137" s="186"/>
      <c r="W137" s="123"/>
      <c r="X137" s="123"/>
      <c r="Y137" s="123"/>
      <c r="Z137" s="123"/>
      <c r="AA137" s="123"/>
      <c r="AB137" s="225"/>
      <c r="AC137" s="400"/>
      <c r="AD137" s="400"/>
      <c r="AE137" s="400"/>
      <c r="AF137" s="400"/>
      <c r="AG137" s="400"/>
      <c r="AH137" s="599"/>
      <c r="AI137" s="599"/>
      <c r="AJ137" s="599"/>
      <c r="AK137" s="599"/>
      <c r="AL137" s="599"/>
      <c r="AM137" s="517"/>
      <c r="AN137" s="517"/>
      <c r="AO137" s="517"/>
      <c r="AP137" s="517"/>
      <c r="AQ137" s="517"/>
    </row>
    <row r="138" spans="2:43">
      <c r="B138" s="62"/>
      <c r="C138" s="62"/>
      <c r="D138" s="129" t="s">
        <v>173</v>
      </c>
      <c r="E138" s="75" t="s">
        <v>64</v>
      </c>
      <c r="F138" s="25" t="s">
        <v>65</v>
      </c>
      <c r="G138" s="130">
        <v>0</v>
      </c>
      <c r="H138" s="130">
        <v>0</v>
      </c>
      <c r="I138" s="130">
        <v>0</v>
      </c>
      <c r="J138" s="130">
        <v>0</v>
      </c>
      <c r="K138" s="130">
        <v>0</v>
      </c>
      <c r="L138" s="76"/>
      <c r="M138" s="180"/>
      <c r="N138" s="180"/>
      <c r="O138" s="180"/>
      <c r="P138" s="180"/>
      <c r="Q138" s="180"/>
      <c r="R138" s="776"/>
      <c r="S138" s="61"/>
      <c r="T138" s="253">
        <v>0.55889567721915312</v>
      </c>
      <c r="U138" s="253">
        <v>0.55889567721915312</v>
      </c>
      <c r="V138" s="253">
        <v>0.55889567721915312</v>
      </c>
      <c r="W138" s="390">
        <v>0.55889567721915312</v>
      </c>
      <c r="X138" s="390">
        <v>0.55889567721915312</v>
      </c>
      <c r="Y138" s="390">
        <v>0.55889567721915312</v>
      </c>
      <c r="Z138" s="390">
        <v>0.55889567721915312</v>
      </c>
      <c r="AA138" s="390">
        <v>0.55889567721915312</v>
      </c>
      <c r="AB138" s="195"/>
      <c r="AC138" s="400"/>
      <c r="AD138" s="400"/>
      <c r="AE138" s="400"/>
      <c r="AF138" s="400"/>
      <c r="AG138" s="400"/>
      <c r="AH138" s="599"/>
      <c r="AI138" s="599"/>
      <c r="AJ138" s="599"/>
      <c r="AK138" s="599"/>
      <c r="AL138" s="599"/>
      <c r="AM138" s="517"/>
      <c r="AN138" s="517"/>
      <c r="AO138" s="517"/>
      <c r="AP138" s="517"/>
      <c r="AQ138" s="517"/>
    </row>
    <row r="139" spans="2:43">
      <c r="B139" s="62"/>
      <c r="C139" s="131" t="s">
        <v>174</v>
      </c>
      <c r="D139" s="132" t="s">
        <v>37</v>
      </c>
      <c r="E139" s="107" t="s">
        <v>64</v>
      </c>
      <c r="F139" s="124" t="s">
        <v>70</v>
      </c>
      <c r="G139" s="88">
        <v>0</v>
      </c>
      <c r="H139" s="88">
        <v>0</v>
      </c>
      <c r="I139" s="88">
        <v>0</v>
      </c>
      <c r="J139" s="88">
        <v>0</v>
      </c>
      <c r="K139" s="88">
        <v>0</v>
      </c>
      <c r="L139" s="76"/>
      <c r="M139" s="111" t="s">
        <v>71</v>
      </c>
      <c r="N139" s="111"/>
      <c r="O139" s="111"/>
      <c r="P139" s="111"/>
      <c r="Q139" s="111"/>
      <c r="R139" s="89"/>
      <c r="S139" s="61"/>
      <c r="T139" s="118">
        <v>127.53179550063933</v>
      </c>
      <c r="U139" s="782">
        <f>T139*(1+'Labour comparison'!$J$16)</f>
        <v>130.65632449040498</v>
      </c>
      <c r="V139" s="118">
        <f>M8</f>
        <v>104.76537</v>
      </c>
      <c r="W139" s="121">
        <f>W6</f>
        <v>114.85159494561381</v>
      </c>
      <c r="X139" s="121">
        <f t="shared" ref="X139:AA144" si="164">W139*X$9</f>
        <v>115.66704126972768</v>
      </c>
      <c r="Y139" s="121">
        <f t="shared" si="164"/>
        <v>117.8278924512643</v>
      </c>
      <c r="Z139" s="121">
        <f t="shared" si="164"/>
        <v>121.56548453057442</v>
      </c>
      <c r="AA139" s="121">
        <f t="shared" si="164"/>
        <v>126.77618959574204</v>
      </c>
      <c r="AB139" s="225"/>
      <c r="AC139" s="604">
        <v>15</v>
      </c>
      <c r="AD139" s="604">
        <v>15</v>
      </c>
      <c r="AE139" s="604">
        <v>15</v>
      </c>
      <c r="AF139" s="604">
        <v>15</v>
      </c>
      <c r="AG139" s="604">
        <v>15</v>
      </c>
      <c r="AH139" s="598" t="e">
        <f>AH7*(AC139*$W$4)</f>
        <v>#REF!</v>
      </c>
      <c r="AI139" s="598" t="e">
        <f t="shared" ref="AI139:AL139" si="165">AI7*(AD139*$W$4)</f>
        <v>#REF!</v>
      </c>
      <c r="AJ139" s="598" t="e">
        <f t="shared" si="165"/>
        <v>#REF!</v>
      </c>
      <c r="AK139" s="598" t="e">
        <f t="shared" si="165"/>
        <v>#REF!</v>
      </c>
      <c r="AL139" s="598" t="e">
        <f t="shared" si="165"/>
        <v>#REF!</v>
      </c>
      <c r="AM139" s="516">
        <f t="shared" ref="AM139:AQ144" si="166">W139*AC139</f>
        <v>1722.7739241842071</v>
      </c>
      <c r="AN139" s="516">
        <f t="shared" si="166"/>
        <v>1735.0056190459152</v>
      </c>
      <c r="AO139" s="516">
        <f t="shared" si="166"/>
        <v>1767.4183867689646</v>
      </c>
      <c r="AP139" s="516">
        <f t="shared" si="166"/>
        <v>1823.4822679586164</v>
      </c>
      <c r="AQ139" s="516">
        <f t="shared" si="166"/>
        <v>1901.6428439361307</v>
      </c>
    </row>
    <row r="140" spans="2:43">
      <c r="B140" s="62"/>
      <c r="C140" s="62"/>
      <c r="D140" s="133" t="s">
        <v>25</v>
      </c>
      <c r="E140" s="93" t="s">
        <v>64</v>
      </c>
      <c r="F140" s="125" t="s">
        <v>70</v>
      </c>
      <c r="G140" s="94">
        <v>0</v>
      </c>
      <c r="H140" s="94">
        <v>0</v>
      </c>
      <c r="I140" s="94">
        <v>0</v>
      </c>
      <c r="J140" s="94">
        <v>0</v>
      </c>
      <c r="K140" s="94">
        <v>0</v>
      </c>
      <c r="L140" s="76"/>
      <c r="M140" s="180"/>
      <c r="N140" s="180" t="s">
        <v>71</v>
      </c>
      <c r="O140" s="180"/>
      <c r="P140" s="180"/>
      <c r="Q140" s="180"/>
      <c r="R140" s="776"/>
      <c r="S140" s="61"/>
      <c r="T140" s="186">
        <v>174.24337592070339</v>
      </c>
      <c r="U140" s="188">
        <f>T140*(1+'Labour comparison'!$J$16)</f>
        <v>178.51233863076061</v>
      </c>
      <c r="V140" s="186">
        <f>N8</f>
        <v>104.76537</v>
      </c>
      <c r="W140" s="123">
        <f>X6</f>
        <v>114.85159494561381</v>
      </c>
      <c r="X140" s="123">
        <f t="shared" si="164"/>
        <v>115.66704126972768</v>
      </c>
      <c r="Y140" s="123">
        <f t="shared" si="164"/>
        <v>117.8278924512643</v>
      </c>
      <c r="Z140" s="123">
        <f t="shared" si="164"/>
        <v>121.56548453057442</v>
      </c>
      <c r="AA140" s="123">
        <f t="shared" si="164"/>
        <v>126.77618959574204</v>
      </c>
      <c r="AB140" s="225"/>
      <c r="AC140" s="491">
        <v>0</v>
      </c>
      <c r="AD140" s="491">
        <v>0</v>
      </c>
      <c r="AE140" s="491">
        <v>0</v>
      </c>
      <c r="AF140" s="491">
        <v>0</v>
      </c>
      <c r="AG140" s="491">
        <v>0</v>
      </c>
      <c r="AH140" s="599" t="e">
        <f>AH7*(AC140*$X$4)</f>
        <v>#REF!</v>
      </c>
      <c r="AI140" s="599" t="e">
        <f t="shared" ref="AI140:AL140" si="167">AI7*(AD140*$X$4)</f>
        <v>#REF!</v>
      </c>
      <c r="AJ140" s="599" t="e">
        <f t="shared" si="167"/>
        <v>#REF!</v>
      </c>
      <c r="AK140" s="599" t="e">
        <f t="shared" si="167"/>
        <v>#REF!</v>
      </c>
      <c r="AL140" s="599" t="e">
        <f t="shared" si="167"/>
        <v>#REF!</v>
      </c>
      <c r="AM140" s="517">
        <f t="shared" si="166"/>
        <v>0</v>
      </c>
      <c r="AN140" s="517">
        <f t="shared" si="166"/>
        <v>0</v>
      </c>
      <c r="AO140" s="517">
        <f t="shared" si="166"/>
        <v>0</v>
      </c>
      <c r="AP140" s="517">
        <f t="shared" si="166"/>
        <v>0</v>
      </c>
      <c r="AQ140" s="517">
        <f t="shared" si="166"/>
        <v>0</v>
      </c>
    </row>
    <row r="141" spans="2:43">
      <c r="B141" s="62"/>
      <c r="C141" s="62"/>
      <c r="D141" s="92" t="s">
        <v>5</v>
      </c>
      <c r="E141" s="93" t="s">
        <v>64</v>
      </c>
      <c r="F141" s="125" t="s">
        <v>70</v>
      </c>
      <c r="G141" s="94">
        <v>0</v>
      </c>
      <c r="H141" s="94">
        <v>0</v>
      </c>
      <c r="I141" s="94">
        <v>0</v>
      </c>
      <c r="J141" s="94">
        <v>0</v>
      </c>
      <c r="K141" s="94">
        <v>0</v>
      </c>
      <c r="L141" s="76"/>
      <c r="M141" s="180"/>
      <c r="N141" s="180"/>
      <c r="O141" s="180"/>
      <c r="P141" s="180"/>
      <c r="Q141" s="180"/>
      <c r="R141" s="776" t="s">
        <v>71</v>
      </c>
      <c r="S141" s="61"/>
      <c r="T141" s="186">
        <v>172.20213351936337</v>
      </c>
      <c r="U141" s="188">
        <f>T141*(1+'Labour comparison'!$J$16)</f>
        <v>176.42108579058777</v>
      </c>
      <c r="V141" s="186">
        <f>R8</f>
        <v>151.45183500000002</v>
      </c>
      <c r="W141" s="123">
        <f>AB6</f>
        <v>179.73232588425333</v>
      </c>
      <c r="X141" s="123">
        <f t="shared" si="164"/>
        <v>181.00842539803153</v>
      </c>
      <c r="Y141" s="123">
        <f t="shared" si="164"/>
        <v>184.38996144836869</v>
      </c>
      <c r="Z141" s="123">
        <f t="shared" si="164"/>
        <v>190.23895394985789</v>
      </c>
      <c r="AA141" s="123">
        <f t="shared" si="164"/>
        <v>198.39323462225877</v>
      </c>
      <c r="AB141" s="225"/>
      <c r="AC141" s="491">
        <v>50</v>
      </c>
      <c r="AD141" s="491">
        <v>50</v>
      </c>
      <c r="AE141" s="491">
        <v>50</v>
      </c>
      <c r="AF141" s="491">
        <v>50</v>
      </c>
      <c r="AG141" s="491">
        <v>50</v>
      </c>
      <c r="AH141" s="599" t="e">
        <f>AH7*(AC141*$AB$4)</f>
        <v>#REF!</v>
      </c>
      <c r="AI141" s="599" t="e">
        <f t="shared" ref="AI141:AL141" si="168">AI7*(AD141*$AB$4)</f>
        <v>#REF!</v>
      </c>
      <c r="AJ141" s="599" t="e">
        <f t="shared" si="168"/>
        <v>#REF!</v>
      </c>
      <c r="AK141" s="599" t="e">
        <f t="shared" si="168"/>
        <v>#REF!</v>
      </c>
      <c r="AL141" s="599" t="e">
        <f t="shared" si="168"/>
        <v>#REF!</v>
      </c>
      <c r="AM141" s="517">
        <f t="shared" si="166"/>
        <v>8986.6162942126666</v>
      </c>
      <c r="AN141" s="517">
        <f t="shared" si="166"/>
        <v>9050.421269901577</v>
      </c>
      <c r="AO141" s="517">
        <f t="shared" si="166"/>
        <v>9219.4980724184352</v>
      </c>
      <c r="AP141" s="517">
        <f t="shared" si="166"/>
        <v>9511.9476974928948</v>
      </c>
      <c r="AQ141" s="517">
        <f t="shared" si="166"/>
        <v>9919.6617311129394</v>
      </c>
    </row>
    <row r="142" spans="2:43">
      <c r="B142" s="62"/>
      <c r="C142" s="62"/>
      <c r="D142" s="92" t="s">
        <v>175</v>
      </c>
      <c r="E142" s="93" t="s">
        <v>64</v>
      </c>
      <c r="F142" s="125" t="s">
        <v>70</v>
      </c>
      <c r="G142" s="94">
        <v>0</v>
      </c>
      <c r="H142" s="94">
        <v>0</v>
      </c>
      <c r="I142" s="94">
        <v>0</v>
      </c>
      <c r="J142" s="94">
        <v>0</v>
      </c>
      <c r="K142" s="94">
        <v>0</v>
      </c>
      <c r="L142" s="76"/>
      <c r="M142" s="180"/>
      <c r="N142" s="180"/>
      <c r="O142" s="180" t="s">
        <v>71</v>
      </c>
      <c r="P142" s="180"/>
      <c r="Q142" s="180"/>
      <c r="R142" s="776"/>
      <c r="S142" s="61"/>
      <c r="T142" s="186">
        <v>178.58346320213872</v>
      </c>
      <c r="U142" s="188">
        <f>T142*(1+'Labour comparison'!$J$16)</f>
        <v>182.95875805059111</v>
      </c>
      <c r="V142" s="186">
        <f>O8</f>
        <v>157.14805499999997</v>
      </c>
      <c r="W142" s="123">
        <f>Y6</f>
        <v>172.30492156390147</v>
      </c>
      <c r="X142" s="123">
        <f t="shared" si="164"/>
        <v>173.52828650700519</v>
      </c>
      <c r="Y142" s="123">
        <f t="shared" si="164"/>
        <v>176.77008122062881</v>
      </c>
      <c r="Z142" s="123">
        <f t="shared" si="164"/>
        <v>182.37736521497254</v>
      </c>
      <c r="AA142" s="123">
        <f t="shared" si="164"/>
        <v>190.19467178325732</v>
      </c>
      <c r="AB142" s="225"/>
      <c r="AC142" s="491">
        <v>10</v>
      </c>
      <c r="AD142" s="491">
        <v>10</v>
      </c>
      <c r="AE142" s="491">
        <v>10</v>
      </c>
      <c r="AF142" s="491">
        <v>10</v>
      </c>
      <c r="AG142" s="491">
        <v>10</v>
      </c>
      <c r="AH142" s="599" t="e">
        <f>AH7*(AC142*$Y$4)</f>
        <v>#REF!</v>
      </c>
      <c r="AI142" s="599" t="e">
        <f t="shared" ref="AI142:AL142" si="169">AI7*(AD142*$Y$4)</f>
        <v>#REF!</v>
      </c>
      <c r="AJ142" s="599" t="e">
        <f t="shared" si="169"/>
        <v>#REF!</v>
      </c>
      <c r="AK142" s="599" t="e">
        <f t="shared" si="169"/>
        <v>#REF!</v>
      </c>
      <c r="AL142" s="599" t="e">
        <f t="shared" si="169"/>
        <v>#REF!</v>
      </c>
      <c r="AM142" s="517">
        <f t="shared" si="166"/>
        <v>1723.0492156390146</v>
      </c>
      <c r="AN142" s="517">
        <f t="shared" si="166"/>
        <v>1735.2828650700519</v>
      </c>
      <c r="AO142" s="517">
        <f t="shared" si="166"/>
        <v>1767.700812206288</v>
      </c>
      <c r="AP142" s="517">
        <f t="shared" si="166"/>
        <v>1823.7736521497254</v>
      </c>
      <c r="AQ142" s="517">
        <f t="shared" si="166"/>
        <v>1901.9467178325731</v>
      </c>
    </row>
    <row r="143" spans="2:43">
      <c r="B143" s="62"/>
      <c r="C143" s="62"/>
      <c r="D143" s="92" t="s">
        <v>20</v>
      </c>
      <c r="E143" s="93" t="s">
        <v>64</v>
      </c>
      <c r="F143" s="125" t="s">
        <v>70</v>
      </c>
      <c r="G143" s="94">
        <v>0</v>
      </c>
      <c r="H143" s="94">
        <v>0</v>
      </c>
      <c r="I143" s="94">
        <v>0</v>
      </c>
      <c r="J143" s="94">
        <v>0</v>
      </c>
      <c r="K143" s="94">
        <v>0</v>
      </c>
      <c r="L143" s="76"/>
      <c r="M143" s="180"/>
      <c r="N143" s="180"/>
      <c r="O143" s="180"/>
      <c r="P143" s="180" t="s">
        <v>71</v>
      </c>
      <c r="Q143" s="180"/>
      <c r="R143" s="776"/>
      <c r="S143" s="61"/>
      <c r="T143" s="186">
        <v>212.70961481276012</v>
      </c>
      <c r="U143" s="188">
        <f>T143*(1+'Labour comparison'!$J$16)</f>
        <v>217.92100037567275</v>
      </c>
      <c r="V143" s="186">
        <f>P8</f>
        <v>177.36143999999996</v>
      </c>
      <c r="W143" s="123">
        <f>Z6</f>
        <v>208.47275376613754</v>
      </c>
      <c r="X143" s="123">
        <f t="shared" si="164"/>
        <v>209.95291031787715</v>
      </c>
      <c r="Y143" s="123">
        <f t="shared" si="164"/>
        <v>213.87517710491716</v>
      </c>
      <c r="Z143" s="123">
        <f t="shared" si="164"/>
        <v>220.65946350161244</v>
      </c>
      <c r="AA143" s="123">
        <f t="shared" si="164"/>
        <v>230.1176694108386</v>
      </c>
      <c r="AB143" s="225"/>
      <c r="AC143" s="491">
        <v>10</v>
      </c>
      <c r="AD143" s="491">
        <v>10</v>
      </c>
      <c r="AE143" s="491">
        <v>10</v>
      </c>
      <c r="AF143" s="491">
        <v>10</v>
      </c>
      <c r="AG143" s="491">
        <v>10</v>
      </c>
      <c r="AH143" s="599" t="e">
        <f>AH7*(AC143*Z4)</f>
        <v>#REF!</v>
      </c>
      <c r="AI143" s="599" t="e">
        <f t="shared" ref="AI143:AL143" si="170">AI7*(AD143*AA4)</f>
        <v>#REF!</v>
      </c>
      <c r="AJ143" s="599" t="e">
        <f t="shared" si="170"/>
        <v>#REF!</v>
      </c>
      <c r="AK143" s="599" t="e">
        <f t="shared" si="170"/>
        <v>#REF!</v>
      </c>
      <c r="AL143" s="599" t="e">
        <f t="shared" si="170"/>
        <v>#REF!</v>
      </c>
      <c r="AM143" s="517">
        <f t="shared" si="166"/>
        <v>2084.7275376613752</v>
      </c>
      <c r="AN143" s="517">
        <f t="shared" si="166"/>
        <v>2099.5291031787715</v>
      </c>
      <c r="AO143" s="517">
        <f t="shared" si="166"/>
        <v>2138.7517710491716</v>
      </c>
      <c r="AP143" s="517">
        <f t="shared" si="166"/>
        <v>2206.5946350161244</v>
      </c>
      <c r="AQ143" s="517">
        <f t="shared" si="166"/>
        <v>2301.1766941083861</v>
      </c>
    </row>
    <row r="144" spans="2:43">
      <c r="B144" s="62"/>
      <c r="C144" s="62"/>
      <c r="D144" s="92" t="s">
        <v>176</v>
      </c>
      <c r="E144" s="93" t="s">
        <v>64</v>
      </c>
      <c r="F144" s="125" t="s">
        <v>94</v>
      </c>
      <c r="G144" s="94">
        <v>0</v>
      </c>
      <c r="H144" s="94">
        <v>0</v>
      </c>
      <c r="I144" s="94">
        <v>0</v>
      </c>
      <c r="J144" s="94">
        <v>0</v>
      </c>
      <c r="K144" s="94">
        <v>0</v>
      </c>
      <c r="L144" s="76"/>
      <c r="M144" s="180"/>
      <c r="N144" s="180"/>
      <c r="O144" s="180"/>
      <c r="P144" s="180"/>
      <c r="Q144" s="180" t="s">
        <v>71</v>
      </c>
      <c r="R144" s="776"/>
      <c r="S144" s="61"/>
      <c r="T144" s="186">
        <v>239.25091780307636</v>
      </c>
      <c r="U144" s="188">
        <f>T144*(1+'Labour comparison'!$J$16)</f>
        <v>245.11256528925173</v>
      </c>
      <c r="V144" s="186">
        <f>Q8</f>
        <v>196.43763000000001</v>
      </c>
      <c r="W144" s="123">
        <f>AA6</f>
        <v>215.36050509576629</v>
      </c>
      <c r="X144" s="123">
        <f t="shared" si="164"/>
        <v>216.88956468194624</v>
      </c>
      <c r="Y144" s="123">
        <f t="shared" si="164"/>
        <v>220.94141961798678</v>
      </c>
      <c r="Z144" s="123">
        <f t="shared" si="164"/>
        <v>227.94985270438252</v>
      </c>
      <c r="AA144" s="123">
        <f t="shared" si="164"/>
        <v>237.72054918683847</v>
      </c>
      <c r="AB144" s="225"/>
      <c r="AC144" s="491">
        <v>2</v>
      </c>
      <c r="AD144" s="491">
        <v>2</v>
      </c>
      <c r="AE144" s="491">
        <v>2</v>
      </c>
      <c r="AF144" s="491">
        <v>2</v>
      </c>
      <c r="AG144" s="491">
        <v>2</v>
      </c>
      <c r="AH144" s="599" t="e">
        <f>AH7*(AC144*$AA$4)</f>
        <v>#REF!</v>
      </c>
      <c r="AI144" s="599" t="e">
        <f t="shared" ref="AI144:AL144" si="171">AI7*(AD144*$AA$4)</f>
        <v>#REF!</v>
      </c>
      <c r="AJ144" s="599" t="e">
        <f t="shared" si="171"/>
        <v>#REF!</v>
      </c>
      <c r="AK144" s="599" t="e">
        <f t="shared" si="171"/>
        <v>#REF!</v>
      </c>
      <c r="AL144" s="599" t="e">
        <f t="shared" si="171"/>
        <v>#REF!</v>
      </c>
      <c r="AM144" s="517">
        <f t="shared" si="166"/>
        <v>430.72101019153257</v>
      </c>
      <c r="AN144" s="517">
        <f t="shared" si="166"/>
        <v>433.77912936389248</v>
      </c>
      <c r="AO144" s="517">
        <f t="shared" si="166"/>
        <v>441.88283923597356</v>
      </c>
      <c r="AP144" s="517">
        <f t="shared" si="166"/>
        <v>455.89970540876504</v>
      </c>
      <c r="AQ144" s="517">
        <f t="shared" si="166"/>
        <v>475.44109837367694</v>
      </c>
    </row>
    <row r="145" spans="2:43">
      <c r="B145" s="62"/>
      <c r="C145" s="62"/>
      <c r="D145" s="92" t="s">
        <v>27</v>
      </c>
      <c r="E145" s="93" t="s">
        <v>64</v>
      </c>
      <c r="F145" s="125" t="s">
        <v>65</v>
      </c>
      <c r="G145" s="130">
        <v>0</v>
      </c>
      <c r="H145" s="130">
        <v>0</v>
      </c>
      <c r="I145" s="130">
        <v>0</v>
      </c>
      <c r="J145" s="130">
        <v>0</v>
      </c>
      <c r="K145" s="130">
        <v>0</v>
      </c>
      <c r="L145" s="76"/>
      <c r="M145" s="180"/>
      <c r="N145" s="180"/>
      <c r="O145" s="180"/>
      <c r="P145" s="180"/>
      <c r="Q145" s="180"/>
      <c r="R145" s="776"/>
      <c r="S145" s="61"/>
      <c r="T145" s="253">
        <v>0.71961782154044762</v>
      </c>
      <c r="U145" s="253">
        <v>0.71961782154044762</v>
      </c>
      <c r="V145" s="253">
        <v>0.71961782154044762</v>
      </c>
      <c r="W145" s="390">
        <v>0.71961782154044762</v>
      </c>
      <c r="X145" s="390">
        <v>0.71961782154044762</v>
      </c>
      <c r="Y145" s="390">
        <v>0.71961782154044762</v>
      </c>
      <c r="Z145" s="390">
        <v>0.71961782154044762</v>
      </c>
      <c r="AA145" s="390">
        <v>0.71961782154044762</v>
      </c>
      <c r="AB145" s="195"/>
      <c r="AC145" s="596"/>
      <c r="AD145" s="596"/>
      <c r="AE145" s="596"/>
      <c r="AF145" s="596"/>
      <c r="AG145" s="596"/>
      <c r="AH145" s="663">
        <v>2500</v>
      </c>
      <c r="AI145" s="663">
        <v>2500</v>
      </c>
      <c r="AJ145" s="663">
        <v>2500</v>
      </c>
      <c r="AK145" s="663">
        <v>2500</v>
      </c>
      <c r="AL145" s="663">
        <v>2500</v>
      </c>
      <c r="AM145" s="597">
        <f>AH145+(AH145*$W$145)</f>
        <v>4299.0445538511194</v>
      </c>
      <c r="AN145" s="597">
        <f t="shared" ref="AN145:AQ145" si="172">AI145+(AI145*$W$145)</f>
        <v>4299.0445538511194</v>
      </c>
      <c r="AO145" s="597">
        <f t="shared" si="172"/>
        <v>4299.0445538511194</v>
      </c>
      <c r="AP145" s="597">
        <f t="shared" si="172"/>
        <v>4299.0445538511194</v>
      </c>
      <c r="AQ145" s="597">
        <f t="shared" si="172"/>
        <v>4299.0445538511194</v>
      </c>
    </row>
    <row r="146" spans="2:43">
      <c r="B146" s="62"/>
      <c r="C146" s="62"/>
      <c r="D146" s="133" t="s">
        <v>178</v>
      </c>
      <c r="E146" s="93" t="s">
        <v>64</v>
      </c>
      <c r="F146" s="125" t="s">
        <v>65</v>
      </c>
      <c r="G146" s="130">
        <v>0</v>
      </c>
      <c r="H146" s="130">
        <v>0</v>
      </c>
      <c r="I146" s="130">
        <v>0</v>
      </c>
      <c r="J146" s="130">
        <v>0</v>
      </c>
      <c r="K146" s="130">
        <v>0</v>
      </c>
      <c r="L146" s="76"/>
      <c r="M146" s="180"/>
      <c r="N146" s="180"/>
      <c r="O146" s="180"/>
      <c r="P146" s="180"/>
      <c r="Q146" s="180"/>
      <c r="R146" s="776"/>
      <c r="S146" s="61"/>
      <c r="T146" s="253">
        <v>0.55889567721915312</v>
      </c>
      <c r="U146" s="253">
        <v>0.55889567721915312</v>
      </c>
      <c r="V146" s="253">
        <v>0.55889567721915312</v>
      </c>
      <c r="W146" s="390">
        <v>0.55889567721915312</v>
      </c>
      <c r="X146" s="390">
        <v>0.55889567721915312</v>
      </c>
      <c r="Y146" s="390">
        <v>0.55889567721915312</v>
      </c>
      <c r="Z146" s="390">
        <v>0.55889567721915312</v>
      </c>
      <c r="AA146" s="390">
        <v>0.55889567721915312</v>
      </c>
      <c r="AB146" s="195"/>
      <c r="AC146" s="596"/>
      <c r="AD146" s="596"/>
      <c r="AE146" s="596"/>
      <c r="AF146" s="596"/>
      <c r="AG146" s="596"/>
      <c r="AH146" s="663">
        <v>2000</v>
      </c>
      <c r="AI146" s="663">
        <v>2000</v>
      </c>
      <c r="AJ146" s="663">
        <v>2000</v>
      </c>
      <c r="AK146" s="663">
        <v>2000</v>
      </c>
      <c r="AL146" s="663">
        <v>2000</v>
      </c>
      <c r="AM146" s="597">
        <f>AH146+(AH146*$W$146)</f>
        <v>3117.7913544383064</v>
      </c>
      <c r="AN146" s="597">
        <f t="shared" ref="AN146:AQ146" si="173">AI146+(AI146*$W$146)</f>
        <v>3117.7913544383064</v>
      </c>
      <c r="AO146" s="597">
        <f t="shared" si="173"/>
        <v>3117.7913544383064</v>
      </c>
      <c r="AP146" s="597">
        <f t="shared" si="173"/>
        <v>3117.7913544383064</v>
      </c>
      <c r="AQ146" s="597">
        <f t="shared" si="173"/>
        <v>3117.7913544383064</v>
      </c>
    </row>
    <row r="147" spans="2:43">
      <c r="B147" s="81"/>
      <c r="C147" s="81"/>
      <c r="D147" s="150" t="s">
        <v>179</v>
      </c>
      <c r="E147" s="66"/>
      <c r="F147" s="126"/>
      <c r="G147" s="313"/>
      <c r="H147" s="313"/>
      <c r="I147" s="313"/>
      <c r="J147" s="313"/>
      <c r="K147" s="313"/>
      <c r="L147" s="76"/>
      <c r="M147" s="311"/>
      <c r="N147" s="311"/>
      <c r="O147" s="311"/>
      <c r="P147" s="311"/>
      <c r="Q147" s="311"/>
      <c r="R147" s="777"/>
      <c r="S147" s="61"/>
      <c r="T147" s="351"/>
      <c r="U147" s="834"/>
      <c r="V147" s="337"/>
      <c r="W147" s="351"/>
      <c r="X147" s="313"/>
      <c r="Y147" s="313"/>
      <c r="Z147" s="313"/>
      <c r="AA147" s="313"/>
      <c r="AB147" s="195"/>
      <c r="AC147" s="401"/>
      <c r="AD147" s="401"/>
      <c r="AE147" s="401"/>
      <c r="AF147" s="401"/>
      <c r="AG147" s="401"/>
      <c r="AH147" s="685"/>
      <c r="AI147" s="685"/>
      <c r="AJ147" s="685"/>
      <c r="AK147" s="685"/>
      <c r="AL147" s="685"/>
      <c r="AM147" s="519"/>
      <c r="AN147" s="519"/>
      <c r="AO147" s="519"/>
      <c r="AP147" s="519"/>
      <c r="AQ147" s="519"/>
    </row>
    <row r="148" spans="2:43">
      <c r="V148" s="336"/>
      <c r="AH148" s="520"/>
      <c r="AI148" s="520"/>
      <c r="AJ148" s="520"/>
      <c r="AK148" s="520"/>
      <c r="AL148" s="520"/>
      <c r="AM148" s="520"/>
      <c r="AN148" s="520"/>
      <c r="AO148" s="520"/>
      <c r="AP148" s="520"/>
      <c r="AQ148" s="520"/>
    </row>
    <row r="149" spans="2:43">
      <c r="B149" s="42"/>
      <c r="C149" s="42"/>
      <c r="D149" s="25"/>
      <c r="E149" s="26"/>
      <c r="F149" s="26"/>
      <c r="G149" s="985" t="s">
        <v>54</v>
      </c>
      <c r="H149" s="986"/>
      <c r="I149" s="986"/>
      <c r="J149" s="986"/>
      <c r="K149" s="987"/>
      <c r="L149" s="804"/>
      <c r="M149" s="982" t="s">
        <v>95</v>
      </c>
      <c r="N149" s="988"/>
      <c r="O149" s="988"/>
      <c r="P149" s="988"/>
      <c r="Q149" s="988"/>
      <c r="R149" s="984"/>
      <c r="S149" s="43"/>
      <c r="T149" s="836" t="s">
        <v>357</v>
      </c>
      <c r="U149" s="853" t="s">
        <v>358</v>
      </c>
      <c r="V149" s="398" t="s">
        <v>425</v>
      </c>
      <c r="W149" s="982" t="s">
        <v>426</v>
      </c>
      <c r="X149" s="983"/>
      <c r="Y149" s="983"/>
      <c r="Z149" s="983"/>
      <c r="AA149" s="984"/>
      <c r="AB149"/>
      <c r="AC149" s="998" t="s">
        <v>348</v>
      </c>
      <c r="AD149" s="999"/>
      <c r="AE149" s="999"/>
      <c r="AF149" s="999"/>
      <c r="AG149" s="1000"/>
      <c r="AH149" s="1009" t="s">
        <v>351</v>
      </c>
      <c r="AI149" s="1010"/>
      <c r="AJ149" s="1010"/>
      <c r="AK149" s="1010"/>
      <c r="AL149" s="1010"/>
      <c r="AM149" s="1011" t="s">
        <v>354</v>
      </c>
      <c r="AN149" s="1012"/>
      <c r="AO149" s="1012"/>
      <c r="AP149" s="1012"/>
      <c r="AQ149" s="1012"/>
    </row>
    <row r="150" spans="2:43" ht="27.75" customHeight="1">
      <c r="B150" s="44" t="s">
        <v>56</v>
      </c>
      <c r="C150" s="45" t="s">
        <v>57</v>
      </c>
      <c r="D150" s="116" t="s">
        <v>58</v>
      </c>
      <c r="E150" s="47" t="s">
        <v>59</v>
      </c>
      <c r="F150" s="808" t="s">
        <v>60</v>
      </c>
      <c r="G150" s="48" t="s">
        <v>6</v>
      </c>
      <c r="H150" s="48" t="s">
        <v>7</v>
      </c>
      <c r="I150" s="48" t="s">
        <v>8</v>
      </c>
      <c r="J150" s="48" t="s">
        <v>9</v>
      </c>
      <c r="K150" s="48" t="s">
        <v>10</v>
      </c>
      <c r="L150" s="192"/>
      <c r="M150" s="355" t="s">
        <v>18</v>
      </c>
      <c r="N150" s="355" t="s">
        <v>17</v>
      </c>
      <c r="O150" s="355" t="s">
        <v>2</v>
      </c>
      <c r="P150" s="355" t="s">
        <v>3</v>
      </c>
      <c r="Q150" s="355" t="s">
        <v>1</v>
      </c>
      <c r="R150" s="356" t="s">
        <v>4</v>
      </c>
      <c r="S150" s="52"/>
      <c r="T150" s="345" t="s">
        <v>12</v>
      </c>
      <c r="U150" s="825" t="s">
        <v>12</v>
      </c>
      <c r="V150" s="825" t="s">
        <v>12</v>
      </c>
      <c r="W150" s="345" t="s">
        <v>12</v>
      </c>
      <c r="X150" s="345" t="s">
        <v>13</v>
      </c>
      <c r="Y150" s="345" t="s">
        <v>14</v>
      </c>
      <c r="Z150" s="345" t="s">
        <v>15</v>
      </c>
      <c r="AA150" s="345" t="s">
        <v>16</v>
      </c>
      <c r="AB150"/>
      <c r="AC150" s="48" t="s">
        <v>12</v>
      </c>
      <c r="AD150" s="48" t="s">
        <v>13</v>
      </c>
      <c r="AE150" s="48" t="s">
        <v>14</v>
      </c>
      <c r="AF150" s="48" t="s">
        <v>15</v>
      </c>
      <c r="AG150" s="48" t="s">
        <v>16</v>
      </c>
      <c r="AH150" s="515" t="s">
        <v>12</v>
      </c>
      <c r="AI150" s="515" t="s">
        <v>13</v>
      </c>
      <c r="AJ150" s="515" t="s">
        <v>14</v>
      </c>
      <c r="AK150" s="515" t="s">
        <v>15</v>
      </c>
      <c r="AL150" s="515" t="s">
        <v>16</v>
      </c>
      <c r="AM150" s="515" t="s">
        <v>12</v>
      </c>
      <c r="AN150" s="515" t="s">
        <v>13</v>
      </c>
      <c r="AO150" s="515" t="s">
        <v>14</v>
      </c>
      <c r="AP150" s="515" t="s">
        <v>15</v>
      </c>
      <c r="AQ150" s="515" t="s">
        <v>16</v>
      </c>
    </row>
    <row r="151" spans="2:43">
      <c r="B151" s="291" t="s">
        <v>180</v>
      </c>
      <c r="C151" s="317" t="s">
        <v>181</v>
      </c>
      <c r="D151" s="132" t="s">
        <v>182</v>
      </c>
      <c r="E151" s="169" t="s">
        <v>64</v>
      </c>
      <c r="F151" s="168" t="s">
        <v>65</v>
      </c>
      <c r="G151" s="105">
        <v>192.82</v>
      </c>
      <c r="H151" s="105">
        <v>286.68</v>
      </c>
      <c r="I151" s="105">
        <v>294.12</v>
      </c>
      <c r="J151" s="105">
        <v>301.18</v>
      </c>
      <c r="K151" s="105">
        <v>310.43</v>
      </c>
      <c r="L151" s="76"/>
      <c r="M151" s="89">
        <v>0.5</v>
      </c>
      <c r="N151" s="89">
        <v>0.5</v>
      </c>
      <c r="O151" s="89">
        <v>1.5</v>
      </c>
      <c r="P151" s="89"/>
      <c r="Q151" s="89"/>
      <c r="R151" s="89"/>
      <c r="S151" s="61"/>
      <c r="T151" s="121">
        <v>418.76278051387936</v>
      </c>
      <c r="U151" s="829">
        <f>T151*(1+'Labour comparison'!$J$16)</f>
        <v>429.0224686364694</v>
      </c>
      <c r="V151" s="121">
        <f>($M151*$M$8)+($N151*$N$8)+($O151*$O$8)+($P151*$P$8)+($Q151*$Q$8)+($R151*$R$8)</f>
        <v>340.48745249999996</v>
      </c>
      <c r="W151" s="330">
        <f>(M151*$W$6)+(N151*$X$6)+(O151*$Y$6)+(P151*$Z$6)+(Q151*$AA$6)+(R151*$AB$6)</f>
        <v>373.30897729146602</v>
      </c>
      <c r="X151" s="330">
        <f t="shared" ref="X151:AA153" si="174">W151*X$9</f>
        <v>375.95947103023548</v>
      </c>
      <c r="Y151" s="330">
        <f t="shared" si="174"/>
        <v>382.98301428220753</v>
      </c>
      <c r="Z151" s="330">
        <f t="shared" si="174"/>
        <v>395.13153235303326</v>
      </c>
      <c r="AA151" s="330">
        <f t="shared" si="174"/>
        <v>412.06819727062805</v>
      </c>
      <c r="AB151" s="225"/>
      <c r="AC151" s="490">
        <v>600</v>
      </c>
      <c r="AD151" s="490">
        <v>600</v>
      </c>
      <c r="AE151" s="490">
        <v>600</v>
      </c>
      <c r="AF151" s="490">
        <v>600</v>
      </c>
      <c r="AG151" s="490">
        <v>600</v>
      </c>
      <c r="AH151" s="576" t="e">
        <f>AH$7*(($M151*$W$4*AC151)+($N151*$X$4*AC151)+($O151*$Y$4*AC151)+($P151*$Z$4*AC151)+($Q151*$AA$4*AC151)+($R151*$AB$4*AC151))</f>
        <v>#REF!</v>
      </c>
      <c r="AI151" s="576" t="e">
        <f t="shared" ref="AI151:AL151" si="175">AI$7*(($M151*$W$4*AD151)+($N151*$X$4*AD151)+($O151*$Y$4*AD151)+($P151*$Z$4*AD151)+($Q151*$AA$4*AD151)+($R151*$AB$4*AD151))</f>
        <v>#REF!</v>
      </c>
      <c r="AJ151" s="576" t="e">
        <f t="shared" si="175"/>
        <v>#REF!</v>
      </c>
      <c r="AK151" s="576" t="e">
        <f t="shared" si="175"/>
        <v>#REF!</v>
      </c>
      <c r="AL151" s="576" t="e">
        <f t="shared" si="175"/>
        <v>#REF!</v>
      </c>
      <c r="AM151" s="507">
        <f t="shared" ref="AM151:AQ153" si="176">W151*AC151</f>
        <v>223985.3863748796</v>
      </c>
      <c r="AN151" s="507">
        <f t="shared" si="176"/>
        <v>225575.68261814129</v>
      </c>
      <c r="AO151" s="507">
        <f t="shared" si="176"/>
        <v>229789.80856932452</v>
      </c>
      <c r="AP151" s="507">
        <f t="shared" si="176"/>
        <v>237078.91941181995</v>
      </c>
      <c r="AQ151" s="507">
        <f t="shared" si="176"/>
        <v>247240.91836237683</v>
      </c>
    </row>
    <row r="152" spans="2:43" ht="12.75" customHeight="1">
      <c r="B152" s="62"/>
      <c r="C152" s="317" t="s">
        <v>183</v>
      </c>
      <c r="D152" s="132" t="s">
        <v>184</v>
      </c>
      <c r="E152" s="68" t="s">
        <v>64</v>
      </c>
      <c r="F152" s="174" t="s">
        <v>70</v>
      </c>
      <c r="G152" s="105">
        <v>0</v>
      </c>
      <c r="H152" s="105">
        <v>0</v>
      </c>
      <c r="I152" s="105">
        <v>0</v>
      </c>
      <c r="J152" s="105">
        <v>0</v>
      </c>
      <c r="K152" s="105">
        <v>0</v>
      </c>
      <c r="L152" s="76"/>
      <c r="M152" s="89"/>
      <c r="N152" s="89"/>
      <c r="O152" s="89" t="s">
        <v>71</v>
      </c>
      <c r="P152" s="89"/>
      <c r="Q152" s="89"/>
      <c r="R152" s="89"/>
      <c r="S152" s="61"/>
      <c r="T152" s="121">
        <v>178.58346320213872</v>
      </c>
      <c r="U152" s="829">
        <f>T152*(1+'Labour comparison'!$J$16)</f>
        <v>182.95875805059111</v>
      </c>
      <c r="V152" s="121">
        <f>O8</f>
        <v>157.14805499999997</v>
      </c>
      <c r="W152" s="330">
        <f>Y6</f>
        <v>172.30492156390147</v>
      </c>
      <c r="X152" s="330">
        <f t="shared" si="174"/>
        <v>173.52828650700519</v>
      </c>
      <c r="Y152" s="330">
        <f t="shared" si="174"/>
        <v>176.77008122062881</v>
      </c>
      <c r="Z152" s="330">
        <f t="shared" si="174"/>
        <v>182.37736521497254</v>
      </c>
      <c r="AA152" s="330">
        <f t="shared" si="174"/>
        <v>190.19467178325732</v>
      </c>
      <c r="AB152" s="225"/>
      <c r="AC152" s="541">
        <v>600</v>
      </c>
      <c r="AD152" s="541">
        <v>600</v>
      </c>
      <c r="AE152" s="541">
        <v>600</v>
      </c>
      <c r="AF152" s="541">
        <v>600</v>
      </c>
      <c r="AG152" s="541">
        <v>600</v>
      </c>
      <c r="AH152" s="576" t="e">
        <f>AH$7*(AC152*$Y$4)</f>
        <v>#REF!</v>
      </c>
      <c r="AI152" s="576" t="e">
        <f t="shared" ref="AI152:AL153" si="177">AI$7*(AD152*$Y$4)</f>
        <v>#REF!</v>
      </c>
      <c r="AJ152" s="576" t="e">
        <f t="shared" si="177"/>
        <v>#REF!</v>
      </c>
      <c r="AK152" s="576" t="e">
        <f t="shared" si="177"/>
        <v>#REF!</v>
      </c>
      <c r="AL152" s="576" t="e">
        <f t="shared" si="177"/>
        <v>#REF!</v>
      </c>
      <c r="AM152" s="507">
        <f t="shared" si="176"/>
        <v>103382.95293834088</v>
      </c>
      <c r="AN152" s="507">
        <f t="shared" si="176"/>
        <v>104116.97190420312</v>
      </c>
      <c r="AO152" s="507">
        <f t="shared" si="176"/>
        <v>106062.04873237728</v>
      </c>
      <c r="AP152" s="507">
        <f t="shared" si="176"/>
        <v>109426.41912898353</v>
      </c>
      <c r="AQ152" s="507">
        <f t="shared" si="176"/>
        <v>114116.80306995439</v>
      </c>
    </row>
    <row r="153" spans="2:43" ht="12.75" customHeight="1">
      <c r="B153" s="81"/>
      <c r="C153" s="318" t="s">
        <v>185</v>
      </c>
      <c r="D153" s="319" t="s">
        <v>186</v>
      </c>
      <c r="E153" s="230" t="s">
        <v>64</v>
      </c>
      <c r="F153" s="386" t="s">
        <v>70</v>
      </c>
      <c r="G153" s="320">
        <v>0</v>
      </c>
      <c r="H153" s="320">
        <v>0</v>
      </c>
      <c r="I153" s="320">
        <v>0</v>
      </c>
      <c r="J153" s="320">
        <v>0</v>
      </c>
      <c r="K153" s="320">
        <v>0</v>
      </c>
      <c r="L153" s="76"/>
      <c r="M153" s="308"/>
      <c r="N153" s="308"/>
      <c r="O153" s="308" t="s">
        <v>71</v>
      </c>
      <c r="P153" s="308"/>
      <c r="Q153" s="308"/>
      <c r="R153" s="308"/>
      <c r="S153" s="61"/>
      <c r="T153" s="330">
        <v>178.58346320213872</v>
      </c>
      <c r="U153" s="837">
        <f>T153*(1+'Labour comparison'!$J$16)</f>
        <v>182.95875805059111</v>
      </c>
      <c r="V153" s="330">
        <f>O8</f>
        <v>157.14805499999997</v>
      </c>
      <c r="W153" s="330">
        <f>Y6</f>
        <v>172.30492156390147</v>
      </c>
      <c r="X153" s="330">
        <f t="shared" si="174"/>
        <v>173.52828650700519</v>
      </c>
      <c r="Y153" s="330">
        <f t="shared" si="174"/>
        <v>176.77008122062881</v>
      </c>
      <c r="Z153" s="330">
        <f t="shared" si="174"/>
        <v>182.37736521497254</v>
      </c>
      <c r="AA153" s="330">
        <f t="shared" si="174"/>
        <v>190.19467178325732</v>
      </c>
      <c r="AB153" s="225"/>
      <c r="AC153" s="541">
        <v>400</v>
      </c>
      <c r="AD153" s="541">
        <v>400</v>
      </c>
      <c r="AE153" s="541">
        <v>400</v>
      </c>
      <c r="AF153" s="541">
        <v>400</v>
      </c>
      <c r="AG153" s="541">
        <v>400</v>
      </c>
      <c r="AH153" s="576" t="e">
        <f>AH$7*(AC153*$Y$4)</f>
        <v>#REF!</v>
      </c>
      <c r="AI153" s="576" t="e">
        <f t="shared" si="177"/>
        <v>#REF!</v>
      </c>
      <c r="AJ153" s="576" t="e">
        <f t="shared" si="177"/>
        <v>#REF!</v>
      </c>
      <c r="AK153" s="576" t="e">
        <f t="shared" si="177"/>
        <v>#REF!</v>
      </c>
      <c r="AL153" s="576" t="e">
        <f t="shared" si="177"/>
        <v>#REF!</v>
      </c>
      <c r="AM153" s="507">
        <f t="shared" si="176"/>
        <v>68921.968625560592</v>
      </c>
      <c r="AN153" s="507">
        <f t="shared" si="176"/>
        <v>69411.314602802071</v>
      </c>
      <c r="AO153" s="507">
        <f t="shared" si="176"/>
        <v>70708.032488251527</v>
      </c>
      <c r="AP153" s="507">
        <f t="shared" si="176"/>
        <v>72950.94608598901</v>
      </c>
      <c r="AQ153" s="507">
        <f t="shared" si="176"/>
        <v>76077.868713302931</v>
      </c>
    </row>
    <row r="154" spans="2:43">
      <c r="L154" s="294"/>
      <c r="V154" s="336"/>
      <c r="AH154" s="520"/>
      <c r="AI154" s="520"/>
      <c r="AJ154" s="520"/>
      <c r="AK154" s="520"/>
      <c r="AL154" s="520"/>
      <c r="AM154" s="520"/>
      <c r="AN154" s="520"/>
      <c r="AO154" s="520"/>
      <c r="AP154" s="520"/>
      <c r="AQ154" s="520"/>
    </row>
    <row r="155" spans="2:43">
      <c r="B155" s="42"/>
      <c r="C155" s="42"/>
      <c r="D155" s="25"/>
      <c r="E155" s="26"/>
      <c r="F155" s="26"/>
      <c r="G155" s="1008" t="s">
        <v>54</v>
      </c>
      <c r="H155" s="1008"/>
      <c r="I155" s="1008"/>
      <c r="J155" s="1008"/>
      <c r="K155" s="987"/>
      <c r="L155" s="804"/>
      <c r="M155" s="982" t="s">
        <v>95</v>
      </c>
      <c r="N155" s="988"/>
      <c r="O155" s="988"/>
      <c r="P155" s="988"/>
      <c r="Q155" s="988"/>
      <c r="R155" s="984"/>
      <c r="S155" s="43"/>
      <c r="T155" s="836" t="s">
        <v>357</v>
      </c>
      <c r="U155" s="853" t="s">
        <v>358</v>
      </c>
      <c r="V155" s="398" t="s">
        <v>425</v>
      </c>
      <c r="W155" s="982" t="s">
        <v>426</v>
      </c>
      <c r="X155" s="983"/>
      <c r="Y155" s="983"/>
      <c r="Z155" s="983"/>
      <c r="AA155" s="984"/>
      <c r="AB155"/>
      <c r="AC155" s="998" t="s">
        <v>348</v>
      </c>
      <c r="AD155" s="999"/>
      <c r="AE155" s="999"/>
      <c r="AF155" s="999"/>
      <c r="AG155" s="1000"/>
      <c r="AH155" s="1009" t="s">
        <v>351</v>
      </c>
      <c r="AI155" s="1010"/>
      <c r="AJ155" s="1010"/>
      <c r="AK155" s="1010"/>
      <c r="AL155" s="1010"/>
      <c r="AM155" s="1011" t="s">
        <v>354</v>
      </c>
      <c r="AN155" s="1012"/>
      <c r="AO155" s="1012"/>
      <c r="AP155" s="1012"/>
      <c r="AQ155" s="1012"/>
    </row>
    <row r="156" spans="2:43" ht="27" customHeight="1">
      <c r="B156" s="44" t="s">
        <v>56</v>
      </c>
      <c r="C156" s="135" t="s">
        <v>57</v>
      </c>
      <c r="D156" s="136" t="s">
        <v>58</v>
      </c>
      <c r="E156" s="47" t="s">
        <v>59</v>
      </c>
      <c r="F156" s="47" t="s">
        <v>60</v>
      </c>
      <c r="G156" s="48" t="s">
        <v>6</v>
      </c>
      <c r="H156" s="48" t="s">
        <v>7</v>
      </c>
      <c r="I156" s="48" t="s">
        <v>8</v>
      </c>
      <c r="J156" s="48" t="s">
        <v>9</v>
      </c>
      <c r="K156" s="48" t="s">
        <v>10</v>
      </c>
      <c r="L156" s="192"/>
      <c r="M156" s="355" t="s">
        <v>18</v>
      </c>
      <c r="N156" s="355" t="s">
        <v>17</v>
      </c>
      <c r="O156" s="355" t="s">
        <v>2</v>
      </c>
      <c r="P156" s="355" t="s">
        <v>3</v>
      </c>
      <c r="Q156" s="355" t="s">
        <v>1</v>
      </c>
      <c r="R156" s="356" t="s">
        <v>4</v>
      </c>
      <c r="S156" s="52"/>
      <c r="T156" s="345" t="s">
        <v>12</v>
      </c>
      <c r="U156" s="825" t="s">
        <v>12</v>
      </c>
      <c r="V156" s="825" t="s">
        <v>12</v>
      </c>
      <c r="W156" s="345" t="s">
        <v>12</v>
      </c>
      <c r="X156" s="345" t="s">
        <v>13</v>
      </c>
      <c r="Y156" s="345" t="s">
        <v>14</v>
      </c>
      <c r="Z156" s="345" t="s">
        <v>15</v>
      </c>
      <c r="AA156" s="345" t="s">
        <v>16</v>
      </c>
      <c r="AB156"/>
      <c r="AC156" s="48" t="s">
        <v>12</v>
      </c>
      <c r="AD156" s="48" t="s">
        <v>13</v>
      </c>
      <c r="AE156" s="48" t="s">
        <v>14</v>
      </c>
      <c r="AF156" s="48" t="s">
        <v>15</v>
      </c>
      <c r="AG156" s="48" t="s">
        <v>16</v>
      </c>
      <c r="AH156" s="515" t="s">
        <v>12</v>
      </c>
      <c r="AI156" s="515" t="s">
        <v>13</v>
      </c>
      <c r="AJ156" s="515" t="s">
        <v>14</v>
      </c>
      <c r="AK156" s="515" t="s">
        <v>15</v>
      </c>
      <c r="AL156" s="515" t="s">
        <v>16</v>
      </c>
      <c r="AM156" s="515" t="s">
        <v>12</v>
      </c>
      <c r="AN156" s="515" t="s">
        <v>13</v>
      </c>
      <c r="AO156" s="515" t="s">
        <v>14</v>
      </c>
      <c r="AP156" s="515" t="s">
        <v>15</v>
      </c>
      <c r="AQ156" s="515" t="s">
        <v>16</v>
      </c>
    </row>
    <row r="157" spans="2:43">
      <c r="B157" s="57" t="s">
        <v>187</v>
      </c>
      <c r="C157" s="57" t="s">
        <v>188</v>
      </c>
      <c r="D157" s="132" t="s">
        <v>189</v>
      </c>
      <c r="E157" s="107" t="s">
        <v>102</v>
      </c>
      <c r="F157" s="99" t="s">
        <v>65</v>
      </c>
      <c r="G157" s="105">
        <v>37.93</v>
      </c>
      <c r="H157" s="105">
        <v>51.16</v>
      </c>
      <c r="I157" s="105">
        <v>52.49</v>
      </c>
      <c r="J157" s="105">
        <v>53.75</v>
      </c>
      <c r="K157" s="105">
        <v>55.4</v>
      </c>
      <c r="L157" s="76"/>
      <c r="M157" s="89">
        <v>0.5</v>
      </c>
      <c r="N157" s="89"/>
      <c r="O157" s="89"/>
      <c r="P157" s="89"/>
      <c r="Q157" s="89"/>
      <c r="R157" s="89"/>
      <c r="S157" s="61"/>
      <c r="T157" s="121">
        <v>63.765897750319667</v>
      </c>
      <c r="U157" s="829">
        <f>T157*(1+'Labour comparison'!$J$16)</f>
        <v>65.328162245202492</v>
      </c>
      <c r="V157" s="121">
        <f>($M157*$M$8)+($N157*$N$8)+($O157*$O$8)+($P157*$P$8)+($Q157*$Q$8)+($R157*$R$8)</f>
        <v>52.382685000000002</v>
      </c>
      <c r="W157" s="123">
        <f>(M157*$W$6)+(N157*$X$6)+(O157*$Y$6)+(P157*$Z$6)+(Q157*$AA$6)+(R157*$AB$6)</f>
        <v>57.425797472806906</v>
      </c>
      <c r="X157" s="123">
        <f t="shared" ref="X157:AA158" si="178">W157*X$9</f>
        <v>57.833520634863838</v>
      </c>
      <c r="Y157" s="123">
        <f t="shared" si="178"/>
        <v>58.913946225632152</v>
      </c>
      <c r="Z157" s="123">
        <f t="shared" si="178"/>
        <v>60.782742265287212</v>
      </c>
      <c r="AA157" s="123">
        <f t="shared" si="178"/>
        <v>63.38809479787102</v>
      </c>
      <c r="AB157" s="225"/>
      <c r="AC157" s="489">
        <v>2500</v>
      </c>
      <c r="AD157" s="489">
        <v>2500</v>
      </c>
      <c r="AE157" s="489">
        <v>2500</v>
      </c>
      <c r="AF157" s="489">
        <v>2500</v>
      </c>
      <c r="AG157" s="489">
        <v>2500</v>
      </c>
      <c r="AH157" s="523" t="e">
        <f>AH$7*(($M157*$W$4*AC157)+($N157*$X$4*AC157)+($O157*$Y$4*AC157)+($P157*$Z$4*AC157)+($Q157*$AA$4*AC157)+($R157*$AB$4*AC157))</f>
        <v>#REF!</v>
      </c>
      <c r="AI157" s="523" t="e">
        <f t="shared" ref="AI157:AL157" si="179">AI$7*(($M157*$W$4*AD157)+($N157*$X$4*AD157)+($O157*$Y$4*AD157)+($P157*$Z$4*AD157)+($Q157*$AA$4*AD157)+($R157*$AB$4*AD157))</f>
        <v>#REF!</v>
      </c>
      <c r="AJ157" s="523" t="e">
        <f t="shared" si="179"/>
        <v>#REF!</v>
      </c>
      <c r="AK157" s="523" t="e">
        <f t="shared" si="179"/>
        <v>#REF!</v>
      </c>
      <c r="AL157" s="523" t="e">
        <f t="shared" si="179"/>
        <v>#REF!</v>
      </c>
      <c r="AM157" s="504">
        <f t="shared" ref="AM157:AQ158" si="180">W157*AC157</f>
        <v>143564.49368201726</v>
      </c>
      <c r="AN157" s="504">
        <f t="shared" si="180"/>
        <v>144583.8015871596</v>
      </c>
      <c r="AO157" s="504">
        <f t="shared" si="180"/>
        <v>147284.86556408039</v>
      </c>
      <c r="AP157" s="504">
        <f t="shared" si="180"/>
        <v>151956.85566321804</v>
      </c>
      <c r="AQ157" s="504">
        <f t="shared" si="180"/>
        <v>158470.23699467754</v>
      </c>
    </row>
    <row r="158" spans="2:43">
      <c r="B158" s="62"/>
      <c r="C158" s="57" t="s">
        <v>190</v>
      </c>
      <c r="D158" s="132" t="s">
        <v>191</v>
      </c>
      <c r="E158" s="107" t="s">
        <v>64</v>
      </c>
      <c r="F158" s="99" t="s">
        <v>70</v>
      </c>
      <c r="G158" s="105">
        <v>0</v>
      </c>
      <c r="H158" s="105">
        <v>0</v>
      </c>
      <c r="I158" s="105">
        <v>0</v>
      </c>
      <c r="J158" s="105">
        <v>0</v>
      </c>
      <c r="K158" s="105">
        <v>0</v>
      </c>
      <c r="L158" s="76"/>
      <c r="M158" s="89"/>
      <c r="N158" s="89" t="s">
        <v>71</v>
      </c>
      <c r="O158" s="89"/>
      <c r="P158" s="89"/>
      <c r="Q158" s="89"/>
      <c r="R158" s="89"/>
      <c r="S158" s="61"/>
      <c r="T158" s="121">
        <v>174.24337592070339</v>
      </c>
      <c r="U158" s="829">
        <f>T158*(1+'Labour comparison'!$J$16)</f>
        <v>178.51233863076061</v>
      </c>
      <c r="V158" s="121">
        <f>N8</f>
        <v>104.76537</v>
      </c>
      <c r="W158" s="121">
        <f>X6</f>
        <v>114.85159494561381</v>
      </c>
      <c r="X158" s="121">
        <f t="shared" si="178"/>
        <v>115.66704126972768</v>
      </c>
      <c r="Y158" s="121">
        <f t="shared" si="178"/>
        <v>117.8278924512643</v>
      </c>
      <c r="Z158" s="121">
        <f t="shared" si="178"/>
        <v>121.56548453057442</v>
      </c>
      <c r="AA158" s="121">
        <f t="shared" si="178"/>
        <v>126.77618959574204</v>
      </c>
      <c r="AB158" s="225"/>
      <c r="AC158" s="489">
        <v>400</v>
      </c>
      <c r="AD158" s="489">
        <v>400</v>
      </c>
      <c r="AE158" s="489">
        <v>400</v>
      </c>
      <c r="AF158" s="489">
        <v>400</v>
      </c>
      <c r="AG158" s="489">
        <v>400</v>
      </c>
      <c r="AH158" s="523" t="e">
        <f>AH$7*(AC158*$X$4)</f>
        <v>#REF!</v>
      </c>
      <c r="AI158" s="523" t="e">
        <f t="shared" ref="AI158:AL158" si="181">AI$7*(AD158*$X$4)</f>
        <v>#REF!</v>
      </c>
      <c r="AJ158" s="523" t="e">
        <f t="shared" si="181"/>
        <v>#REF!</v>
      </c>
      <c r="AK158" s="523" t="e">
        <f t="shared" si="181"/>
        <v>#REF!</v>
      </c>
      <c r="AL158" s="523" t="e">
        <f t="shared" si="181"/>
        <v>#REF!</v>
      </c>
      <c r="AM158" s="504">
        <f t="shared" si="180"/>
        <v>45940.637978245526</v>
      </c>
      <c r="AN158" s="504">
        <f t="shared" si="180"/>
        <v>46266.816507891068</v>
      </c>
      <c r="AO158" s="504">
        <f t="shared" si="180"/>
        <v>47131.156980505722</v>
      </c>
      <c r="AP158" s="504">
        <f t="shared" si="180"/>
        <v>48626.193812229772</v>
      </c>
      <c r="AQ158" s="504">
        <f t="shared" si="180"/>
        <v>50710.475838296814</v>
      </c>
    </row>
    <row r="159" spans="2:43">
      <c r="B159" s="62"/>
      <c r="C159" s="62"/>
      <c r="D159" s="133" t="s">
        <v>192</v>
      </c>
      <c r="E159" s="93" t="s">
        <v>64</v>
      </c>
      <c r="F159" s="75" t="s">
        <v>65</v>
      </c>
      <c r="G159" s="130">
        <v>0</v>
      </c>
      <c r="H159" s="130">
        <v>0</v>
      </c>
      <c r="I159" s="130">
        <v>0</v>
      </c>
      <c r="J159" s="130">
        <v>0</v>
      </c>
      <c r="K159" s="130">
        <v>0</v>
      </c>
      <c r="L159" s="76"/>
      <c r="M159" s="776"/>
      <c r="N159" s="776"/>
      <c r="O159" s="776"/>
      <c r="P159" s="776"/>
      <c r="Q159" s="776"/>
      <c r="R159" s="776"/>
      <c r="S159" s="61"/>
      <c r="T159" s="149">
        <v>0.55889567721915312</v>
      </c>
      <c r="U159" s="838">
        <f>T159*(1+'Labour comparison'!$J$16)</f>
        <v>0.57258862131102239</v>
      </c>
      <c r="V159" s="149">
        <f>U159</f>
        <v>0.57258862131102239</v>
      </c>
      <c r="W159" s="340">
        <v>0.55889567721915312</v>
      </c>
      <c r="X159" s="340">
        <v>0.55889567721915312</v>
      </c>
      <c r="Y159" s="340">
        <v>0.55889567721915312</v>
      </c>
      <c r="Z159" s="340">
        <v>0.55889567721915312</v>
      </c>
      <c r="AA159" s="340">
        <v>0.55889567721915312</v>
      </c>
      <c r="AB159" s="226"/>
      <c r="AC159" s="400"/>
      <c r="AD159" s="400"/>
      <c r="AE159" s="400"/>
      <c r="AF159" s="400"/>
      <c r="AG159" s="400"/>
      <c r="AH159" s="558" t="e">
        <f>AH$7*(($M159*$W$4*AC159)+($N159*$X$4*AC159)+($O159*$Y$4*AC159)+($P159*$Z$4*AC159)+($Q159*$AA$4*AC159)+($R159*$AB$4*AC159))</f>
        <v>#REF!</v>
      </c>
      <c r="AI159" s="558" t="e">
        <f t="shared" ref="AI159:AL159" si="182">AI$7*(($M159*$W$4*AD159)+($N159*$X$4*AD159)+($O159*$Y$4*AD159)+($P159*$Z$4*AD159)+($Q159*$AA$4*AD159)+($R159*$AB$4*AD159))</f>
        <v>#REF!</v>
      </c>
      <c r="AJ159" s="558" t="e">
        <f t="shared" si="182"/>
        <v>#REF!</v>
      </c>
      <c r="AK159" s="558" t="e">
        <f t="shared" si="182"/>
        <v>#REF!</v>
      </c>
      <c r="AL159" s="558" t="e">
        <f t="shared" si="182"/>
        <v>#REF!</v>
      </c>
      <c r="AM159" s="505"/>
      <c r="AN159" s="505"/>
      <c r="AO159" s="505"/>
      <c r="AP159" s="505"/>
      <c r="AQ159" s="505"/>
    </row>
    <row r="160" spans="2:43">
      <c r="B160" s="62"/>
      <c r="C160" s="63"/>
      <c r="D160" s="134" t="s">
        <v>193</v>
      </c>
      <c r="E160" s="93"/>
      <c r="F160" s="75"/>
      <c r="G160" s="137"/>
      <c r="H160" s="137"/>
      <c r="I160" s="137"/>
      <c r="J160" s="137"/>
      <c r="K160" s="137"/>
      <c r="L160" s="76"/>
      <c r="M160" s="776"/>
      <c r="N160" s="776"/>
      <c r="O160" s="776"/>
      <c r="P160" s="776"/>
      <c r="Q160" s="776"/>
      <c r="R160" s="776"/>
      <c r="S160" s="61"/>
      <c r="T160" s="149"/>
      <c r="U160" s="838"/>
      <c r="V160" s="149"/>
      <c r="W160" s="149"/>
      <c r="X160" s="137"/>
      <c r="Y160" s="137"/>
      <c r="Z160" s="137"/>
      <c r="AA160" s="137"/>
      <c r="AB160" s="226"/>
      <c r="AC160" s="400"/>
      <c r="AD160" s="400"/>
      <c r="AE160" s="400"/>
      <c r="AF160" s="400"/>
      <c r="AG160" s="400"/>
      <c r="AH160" s="558"/>
      <c r="AI160" s="558"/>
      <c r="AJ160" s="558"/>
      <c r="AK160" s="558"/>
      <c r="AL160" s="558"/>
      <c r="AM160" s="505"/>
      <c r="AN160" s="505"/>
      <c r="AO160" s="505"/>
      <c r="AP160" s="505"/>
      <c r="AQ160" s="505"/>
    </row>
    <row r="161" spans="2:43">
      <c r="B161" s="62"/>
      <c r="C161" s="57" t="s">
        <v>194</v>
      </c>
      <c r="D161" s="117" t="s">
        <v>195</v>
      </c>
      <c r="E161" s="86" t="s">
        <v>196</v>
      </c>
      <c r="F161" s="117" t="s">
        <v>70</v>
      </c>
      <c r="G161" s="792">
        <v>0</v>
      </c>
      <c r="H161" s="792">
        <v>183.92</v>
      </c>
      <c r="I161" s="792">
        <v>188.69</v>
      </c>
      <c r="J161" s="792">
        <v>193.22</v>
      </c>
      <c r="K161" s="792">
        <v>199.15</v>
      </c>
      <c r="L161" s="183"/>
      <c r="M161" s="110"/>
      <c r="N161" s="110"/>
      <c r="O161" s="110"/>
      <c r="P161" s="110"/>
      <c r="Q161" s="110" t="s">
        <v>71</v>
      </c>
      <c r="R161" s="110"/>
      <c r="S161" s="667"/>
      <c r="T161" s="792">
        <v>239.9936679181983</v>
      </c>
      <c r="U161" s="839">
        <f>T161*(1+'Labour comparison'!$J$16)</f>
        <v>245.87351278219415</v>
      </c>
      <c r="V161" s="792">
        <f>Q8</f>
        <v>196.43763000000001</v>
      </c>
      <c r="W161" s="792">
        <f>AA6</f>
        <v>215.36050509576629</v>
      </c>
      <c r="X161" s="792">
        <f t="shared" ref="X161:AA163" si="183">W161*X$9</f>
        <v>216.88956468194624</v>
      </c>
      <c r="Y161" s="792">
        <f t="shared" si="183"/>
        <v>220.94141961798678</v>
      </c>
      <c r="Z161" s="792">
        <f t="shared" si="183"/>
        <v>227.94985270438252</v>
      </c>
      <c r="AA161" s="792">
        <f t="shared" si="183"/>
        <v>237.72054918683847</v>
      </c>
      <c r="AB161" s="225"/>
      <c r="AC161" s="489">
        <v>80</v>
      </c>
      <c r="AD161" s="489">
        <v>80</v>
      </c>
      <c r="AE161" s="489">
        <v>80</v>
      </c>
      <c r="AF161" s="489">
        <v>80</v>
      </c>
      <c r="AG161" s="489">
        <v>80</v>
      </c>
      <c r="AH161" s="523" t="e">
        <f>AH$7*(AC161*$AA$4)</f>
        <v>#REF!</v>
      </c>
      <c r="AI161" s="523" t="e">
        <f t="shared" ref="AI161:AL161" si="184">AI$7*(AD161*$AA$4)</f>
        <v>#REF!</v>
      </c>
      <c r="AJ161" s="523" t="e">
        <f t="shared" si="184"/>
        <v>#REF!</v>
      </c>
      <c r="AK161" s="523" t="e">
        <f t="shared" si="184"/>
        <v>#REF!</v>
      </c>
      <c r="AL161" s="523" t="e">
        <f t="shared" si="184"/>
        <v>#REF!</v>
      </c>
      <c r="AM161" s="504">
        <f t="shared" ref="AM161:AQ163" si="185">W161*AC161</f>
        <v>17228.840407661304</v>
      </c>
      <c r="AN161" s="504">
        <f t="shared" si="185"/>
        <v>17351.165174555699</v>
      </c>
      <c r="AO161" s="504">
        <f t="shared" si="185"/>
        <v>17675.313569438942</v>
      </c>
      <c r="AP161" s="504">
        <f t="shared" si="185"/>
        <v>18235.988216350601</v>
      </c>
      <c r="AQ161" s="504">
        <f t="shared" si="185"/>
        <v>19017.643934947078</v>
      </c>
    </row>
    <row r="162" spans="2:43" ht="26.4">
      <c r="B162" s="62"/>
      <c r="C162" s="57" t="s">
        <v>197</v>
      </c>
      <c r="D162" s="120" t="s">
        <v>198</v>
      </c>
      <c r="E162" s="86" t="s">
        <v>199</v>
      </c>
      <c r="F162" s="87" t="s">
        <v>70</v>
      </c>
      <c r="G162" s="121">
        <v>0</v>
      </c>
      <c r="H162" s="121">
        <v>0</v>
      </c>
      <c r="I162" s="121">
        <v>0</v>
      </c>
      <c r="J162" s="121">
        <v>0</v>
      </c>
      <c r="K162" s="121">
        <v>0</v>
      </c>
      <c r="L162" s="190"/>
      <c r="M162" s="89"/>
      <c r="N162" s="89" t="s">
        <v>71</v>
      </c>
      <c r="O162" s="89"/>
      <c r="P162" s="89"/>
      <c r="Q162" s="89"/>
      <c r="R162" s="89"/>
      <c r="S162" s="90"/>
      <c r="T162" s="121">
        <v>174.24337592070339</v>
      </c>
      <c r="U162" s="829">
        <f>T162*(1+'Labour comparison'!$J$16)</f>
        <v>178.51233863076061</v>
      </c>
      <c r="V162" s="121">
        <f>N8</f>
        <v>104.76537</v>
      </c>
      <c r="W162" s="121">
        <f>X6</f>
        <v>114.85159494561381</v>
      </c>
      <c r="X162" s="121">
        <f t="shared" si="183"/>
        <v>115.66704126972768</v>
      </c>
      <c r="Y162" s="121">
        <f t="shared" si="183"/>
        <v>117.8278924512643</v>
      </c>
      <c r="Z162" s="121">
        <f t="shared" si="183"/>
        <v>121.56548453057442</v>
      </c>
      <c r="AA162" s="121">
        <f t="shared" si="183"/>
        <v>126.77618959574204</v>
      </c>
      <c r="AB162" s="225"/>
      <c r="AC162" s="489">
        <v>200</v>
      </c>
      <c r="AD162" s="489">
        <v>200</v>
      </c>
      <c r="AE162" s="489">
        <v>200</v>
      </c>
      <c r="AF162" s="489">
        <v>200</v>
      </c>
      <c r="AG162" s="489">
        <v>200</v>
      </c>
      <c r="AH162" s="523" t="e">
        <f>AH$7*(AC162*$X$4)</f>
        <v>#REF!</v>
      </c>
      <c r="AI162" s="523" t="e">
        <f t="shared" ref="AI162:AL162" si="186">AI$7*(AD162*$X$4)</f>
        <v>#REF!</v>
      </c>
      <c r="AJ162" s="523" t="e">
        <f t="shared" si="186"/>
        <v>#REF!</v>
      </c>
      <c r="AK162" s="523" t="e">
        <f t="shared" si="186"/>
        <v>#REF!</v>
      </c>
      <c r="AL162" s="523" t="e">
        <f t="shared" si="186"/>
        <v>#REF!</v>
      </c>
      <c r="AM162" s="504">
        <f t="shared" si="185"/>
        <v>22970.318989122763</v>
      </c>
      <c r="AN162" s="504">
        <f t="shared" si="185"/>
        <v>23133.408253945534</v>
      </c>
      <c r="AO162" s="504">
        <f t="shared" si="185"/>
        <v>23565.578490252861</v>
      </c>
      <c r="AP162" s="504">
        <f t="shared" si="185"/>
        <v>24313.096906114886</v>
      </c>
      <c r="AQ162" s="504">
        <f t="shared" si="185"/>
        <v>25355.237919148407</v>
      </c>
    </row>
    <row r="163" spans="2:43">
      <c r="B163" s="62"/>
      <c r="C163" s="57" t="s">
        <v>200</v>
      </c>
      <c r="D163" s="59" t="s">
        <v>201</v>
      </c>
      <c r="E163" s="107" t="s">
        <v>64</v>
      </c>
      <c r="F163" s="99" t="s">
        <v>70</v>
      </c>
      <c r="G163" s="105">
        <v>0</v>
      </c>
      <c r="H163" s="105">
        <v>0</v>
      </c>
      <c r="I163" s="105">
        <v>0</v>
      </c>
      <c r="J163" s="105">
        <v>0</v>
      </c>
      <c r="K163" s="105">
        <v>0</v>
      </c>
      <c r="L163" s="76"/>
      <c r="M163" s="89"/>
      <c r="N163" s="89"/>
      <c r="O163" s="89"/>
      <c r="P163" s="89"/>
      <c r="Q163" s="89" t="s">
        <v>71</v>
      </c>
      <c r="R163" s="89"/>
      <c r="S163" s="61"/>
      <c r="T163" s="121">
        <v>239.25091780307636</v>
      </c>
      <c r="U163" s="829">
        <f>T163*(1+'Labour comparison'!$J$16)</f>
        <v>245.11256528925173</v>
      </c>
      <c r="V163" s="121">
        <f>Q8</f>
        <v>196.43763000000001</v>
      </c>
      <c r="W163" s="121">
        <f>AA6</f>
        <v>215.36050509576629</v>
      </c>
      <c r="X163" s="121">
        <f t="shared" si="183"/>
        <v>216.88956468194624</v>
      </c>
      <c r="Y163" s="121">
        <f t="shared" si="183"/>
        <v>220.94141961798678</v>
      </c>
      <c r="Z163" s="121">
        <f t="shared" si="183"/>
        <v>227.94985270438252</v>
      </c>
      <c r="AA163" s="121">
        <f t="shared" si="183"/>
        <v>237.72054918683847</v>
      </c>
      <c r="AB163" s="225"/>
      <c r="AC163" s="489">
        <v>100</v>
      </c>
      <c r="AD163" s="489">
        <v>100</v>
      </c>
      <c r="AE163" s="489">
        <v>100</v>
      </c>
      <c r="AF163" s="489">
        <v>100</v>
      </c>
      <c r="AG163" s="489">
        <v>100</v>
      </c>
      <c r="AH163" s="523" t="e">
        <f>AH$7*(AC163*$AA$4)</f>
        <v>#REF!</v>
      </c>
      <c r="AI163" s="523" t="e">
        <f t="shared" ref="AI163:AL163" si="187">AI$7*(AD163*$AA$4)</f>
        <v>#REF!</v>
      </c>
      <c r="AJ163" s="523" t="e">
        <f t="shared" si="187"/>
        <v>#REF!</v>
      </c>
      <c r="AK163" s="523" t="e">
        <f t="shared" si="187"/>
        <v>#REF!</v>
      </c>
      <c r="AL163" s="523" t="e">
        <f t="shared" si="187"/>
        <v>#REF!</v>
      </c>
      <c r="AM163" s="504">
        <f t="shared" si="185"/>
        <v>21536.050509576628</v>
      </c>
      <c r="AN163" s="504">
        <f t="shared" si="185"/>
        <v>21688.956468194625</v>
      </c>
      <c r="AO163" s="504">
        <f t="shared" si="185"/>
        <v>22094.141961798679</v>
      </c>
      <c r="AP163" s="504">
        <f t="shared" si="185"/>
        <v>22794.985270438254</v>
      </c>
      <c r="AQ163" s="504">
        <f t="shared" si="185"/>
        <v>23772.054918683847</v>
      </c>
    </row>
    <row r="164" spans="2:43">
      <c r="B164" s="62"/>
      <c r="C164" s="62"/>
      <c r="D164" s="133" t="s">
        <v>202</v>
      </c>
      <c r="E164" s="93" t="s">
        <v>64</v>
      </c>
      <c r="F164" s="75" t="s">
        <v>65</v>
      </c>
      <c r="G164" s="130">
        <v>0</v>
      </c>
      <c r="H164" s="130">
        <v>0</v>
      </c>
      <c r="I164" s="130">
        <v>0</v>
      </c>
      <c r="J164" s="130">
        <v>0</v>
      </c>
      <c r="K164" s="130">
        <v>0</v>
      </c>
      <c r="L164" s="76"/>
      <c r="M164" s="776"/>
      <c r="N164" s="776"/>
      <c r="O164" s="776"/>
      <c r="P164" s="776"/>
      <c r="Q164" s="776"/>
      <c r="R164" s="776"/>
      <c r="S164" s="61"/>
      <c r="T164" s="149">
        <v>0.55889567721915312</v>
      </c>
      <c r="U164" s="149">
        <v>0.55889567721915312</v>
      </c>
      <c r="V164" s="149">
        <v>0.55889567721915312</v>
      </c>
      <c r="W164" s="340">
        <v>0.55889567721915312</v>
      </c>
      <c r="X164" s="340">
        <v>0.55889567721915312</v>
      </c>
      <c r="Y164" s="340">
        <v>0.55889567721915312</v>
      </c>
      <c r="Z164" s="340">
        <v>0.55889567721915312</v>
      </c>
      <c r="AA164" s="340">
        <v>0.55889567721915312</v>
      </c>
      <c r="AB164" s="226"/>
      <c r="AC164" s="400"/>
      <c r="AD164" s="400"/>
      <c r="AE164" s="400"/>
      <c r="AF164" s="400"/>
      <c r="AG164" s="400"/>
      <c r="AH164" s="558" t="e">
        <f>AH$7*(($M164*$W$4*AC164)+($N164*$X$4*AC164)+($O164*$Y$4*AC164)+($P164*$Z$4*AC164)+($Q164*$AA$4*AC164)+($R164*$AB$4*AC164))</f>
        <v>#REF!</v>
      </c>
      <c r="AI164" s="558" t="e">
        <f t="shared" ref="AI164:AL164" si="188">AI$7*(($M164*$W$4*AD164)+($N164*$X$4*AD164)+($O164*$Y$4*AD164)+($P164*$Z$4*AD164)+($Q164*$AA$4*AD164)+($R164*$AB$4*AD164))</f>
        <v>#REF!</v>
      </c>
      <c r="AJ164" s="558" t="e">
        <f t="shared" si="188"/>
        <v>#REF!</v>
      </c>
      <c r="AK164" s="558" t="e">
        <f t="shared" si="188"/>
        <v>#REF!</v>
      </c>
      <c r="AL164" s="558" t="e">
        <f t="shared" si="188"/>
        <v>#REF!</v>
      </c>
      <c r="AM164" s="505"/>
      <c r="AN164" s="505"/>
      <c r="AO164" s="505"/>
      <c r="AP164" s="505"/>
      <c r="AQ164" s="505"/>
    </row>
    <row r="165" spans="2:43">
      <c r="B165" s="62"/>
      <c r="C165" s="62"/>
      <c r="D165" s="134" t="s">
        <v>193</v>
      </c>
      <c r="E165" s="93"/>
      <c r="F165" s="75"/>
      <c r="G165" s="137"/>
      <c r="H165" s="137"/>
      <c r="I165" s="137"/>
      <c r="J165" s="137"/>
      <c r="K165" s="137"/>
      <c r="L165" s="76"/>
      <c r="M165" s="776"/>
      <c r="N165" s="776"/>
      <c r="O165" s="776"/>
      <c r="P165" s="776"/>
      <c r="Q165" s="776"/>
      <c r="R165" s="776"/>
      <c r="S165" s="61"/>
      <c r="T165" s="149"/>
      <c r="U165" s="838"/>
      <c r="V165" s="149"/>
      <c r="W165" s="149"/>
      <c r="X165" s="137"/>
      <c r="Y165" s="137"/>
      <c r="Z165" s="137"/>
      <c r="AA165" s="137"/>
      <c r="AB165" s="226"/>
      <c r="AC165" s="400"/>
      <c r="AD165" s="400"/>
      <c r="AE165" s="400"/>
      <c r="AF165" s="400"/>
      <c r="AG165" s="400"/>
      <c r="AH165" s="558"/>
      <c r="AI165" s="558"/>
      <c r="AJ165" s="558"/>
      <c r="AK165" s="558"/>
      <c r="AL165" s="558"/>
      <c r="AM165" s="505"/>
      <c r="AN165" s="505"/>
      <c r="AO165" s="505"/>
      <c r="AP165" s="505"/>
      <c r="AQ165" s="505"/>
    </row>
    <row r="166" spans="2:43">
      <c r="B166" s="62"/>
      <c r="C166" s="57" t="s">
        <v>203</v>
      </c>
      <c r="D166" s="120" t="s">
        <v>204</v>
      </c>
      <c r="E166" s="86" t="s">
        <v>64</v>
      </c>
      <c r="F166" s="87" t="s">
        <v>70</v>
      </c>
      <c r="G166" s="143">
        <v>0</v>
      </c>
      <c r="H166" s="143">
        <v>0</v>
      </c>
      <c r="I166" s="143">
        <v>0</v>
      </c>
      <c r="J166" s="143">
        <v>0</v>
      </c>
      <c r="K166" s="143">
        <v>0</v>
      </c>
      <c r="L166" s="190"/>
      <c r="M166" s="89"/>
      <c r="N166" s="89"/>
      <c r="O166" s="89"/>
      <c r="P166" s="89"/>
      <c r="Q166" s="89" t="s">
        <v>71</v>
      </c>
      <c r="R166" s="89"/>
      <c r="S166" s="90"/>
      <c r="T166" s="121">
        <v>239.25091780307636</v>
      </c>
      <c r="U166" s="829">
        <f>T166*(1+'Labour comparison'!$J$16)</f>
        <v>245.11256528925173</v>
      </c>
      <c r="V166" s="121">
        <f>Q8</f>
        <v>196.43763000000001</v>
      </c>
      <c r="W166" s="121">
        <f>AA6</f>
        <v>215.36050509576629</v>
      </c>
      <c r="X166" s="121">
        <f>W166*X$9</f>
        <v>216.88956468194624</v>
      </c>
      <c r="Y166" s="121">
        <f>X166*Y$9</f>
        <v>220.94141961798678</v>
      </c>
      <c r="Z166" s="121">
        <f>Y166*Z$9</f>
        <v>227.94985270438252</v>
      </c>
      <c r="AA166" s="121">
        <f>Z166*AA$9</f>
        <v>237.72054918683847</v>
      </c>
      <c r="AB166" s="225"/>
      <c r="AC166" s="489">
        <v>50</v>
      </c>
      <c r="AD166" s="489">
        <v>50</v>
      </c>
      <c r="AE166" s="489">
        <v>50</v>
      </c>
      <c r="AF166" s="489">
        <v>50</v>
      </c>
      <c r="AG166" s="489">
        <v>50</v>
      </c>
      <c r="AH166" s="523" t="e">
        <f>AH$7*(AC166*$AA$4)</f>
        <v>#REF!</v>
      </c>
      <c r="AI166" s="523" t="e">
        <f t="shared" ref="AI166:AL166" si="189">AI$7*(AD166*$AA$4)</f>
        <v>#REF!</v>
      </c>
      <c r="AJ166" s="523" t="e">
        <f t="shared" si="189"/>
        <v>#REF!</v>
      </c>
      <c r="AK166" s="523" t="e">
        <f t="shared" si="189"/>
        <v>#REF!</v>
      </c>
      <c r="AL166" s="523" t="e">
        <f t="shared" si="189"/>
        <v>#REF!</v>
      </c>
      <c r="AM166" s="504">
        <f>W166*AC166</f>
        <v>10768.025254788314</v>
      </c>
      <c r="AN166" s="504">
        <f>X166*AD166</f>
        <v>10844.478234097312</v>
      </c>
      <c r="AO166" s="504">
        <f>Y166*AE166</f>
        <v>11047.07098089934</v>
      </c>
      <c r="AP166" s="504">
        <f>Z166*AF166</f>
        <v>11397.492635219127</v>
      </c>
      <c r="AQ166" s="504">
        <f>AA166*AG166</f>
        <v>11886.027459341924</v>
      </c>
    </row>
    <row r="167" spans="2:43">
      <c r="B167" s="62"/>
      <c r="C167" s="62"/>
      <c r="D167" s="133" t="s">
        <v>205</v>
      </c>
      <c r="E167" s="93" t="s">
        <v>64</v>
      </c>
      <c r="F167" s="75" t="s">
        <v>65</v>
      </c>
      <c r="G167" s="130">
        <v>0</v>
      </c>
      <c r="H167" s="130">
        <v>0</v>
      </c>
      <c r="I167" s="130">
        <v>0</v>
      </c>
      <c r="J167" s="130">
        <v>0</v>
      </c>
      <c r="K167" s="130">
        <v>0</v>
      </c>
      <c r="L167" s="76"/>
      <c r="M167" s="776"/>
      <c r="N167" s="776"/>
      <c r="O167" s="776"/>
      <c r="P167" s="776"/>
      <c r="Q167" s="776"/>
      <c r="R167" s="776"/>
      <c r="S167" s="61"/>
      <c r="T167" s="149">
        <v>0.55889567721915312</v>
      </c>
      <c r="U167" s="838">
        <v>0.55889567721915312</v>
      </c>
      <c r="V167" s="149">
        <f>U167</f>
        <v>0.55889567721915312</v>
      </c>
      <c r="W167" s="340">
        <v>0.55889567721915312</v>
      </c>
      <c r="X167" s="340">
        <v>0.55889567721915312</v>
      </c>
      <c r="Y167" s="340">
        <v>0.55889567721915312</v>
      </c>
      <c r="Z167" s="340">
        <v>0.55889567721915312</v>
      </c>
      <c r="AA167" s="340">
        <v>0.55889567721915312</v>
      </c>
      <c r="AB167" s="226"/>
      <c r="AC167" s="400"/>
      <c r="AD167" s="400"/>
      <c r="AE167" s="400"/>
      <c r="AF167" s="400"/>
      <c r="AG167" s="400"/>
      <c r="AH167" s="558" t="e">
        <f>AH$7*(($M167*$W$4*AC167)+($N167*$X$4*AC167)+($O167*$Y$4*AC167)+($P167*$Z$4*AC167)+($Q167*$AA$4*AC167)+($R167*$AB$4*AC167))</f>
        <v>#REF!</v>
      </c>
      <c r="AI167" s="558" t="e">
        <f t="shared" ref="AI167:AL167" si="190">AI$7*(($M167*$W$4*AD167)+($N167*$X$4*AD167)+($O167*$Y$4*AD167)+($P167*$Z$4*AD167)+($Q167*$AA$4*AD167)+($R167*$AB$4*AD167))</f>
        <v>#REF!</v>
      </c>
      <c r="AJ167" s="558" t="e">
        <f t="shared" si="190"/>
        <v>#REF!</v>
      </c>
      <c r="AK167" s="558" t="e">
        <f t="shared" si="190"/>
        <v>#REF!</v>
      </c>
      <c r="AL167" s="558" t="e">
        <f t="shared" si="190"/>
        <v>#REF!</v>
      </c>
      <c r="AM167" s="505"/>
      <c r="AN167" s="505"/>
      <c r="AO167" s="505"/>
      <c r="AP167" s="505"/>
      <c r="AQ167" s="505"/>
    </row>
    <row r="168" spans="2:43">
      <c r="B168" s="81"/>
      <c r="C168" s="81"/>
      <c r="D168" s="150" t="s">
        <v>193</v>
      </c>
      <c r="E168" s="106"/>
      <c r="F168" s="66"/>
      <c r="G168" s="321"/>
      <c r="H168" s="321"/>
      <c r="I168" s="321"/>
      <c r="J168" s="321"/>
      <c r="K168" s="321"/>
      <c r="L168" s="76"/>
      <c r="M168" s="777"/>
      <c r="N168" s="777"/>
      <c r="O168" s="777"/>
      <c r="P168" s="777"/>
      <c r="Q168" s="777"/>
      <c r="R168" s="777"/>
      <c r="S168" s="61"/>
      <c r="T168" s="338"/>
      <c r="U168" s="840"/>
      <c r="V168" s="338"/>
      <c r="W168" s="338"/>
      <c r="X168" s="321"/>
      <c r="Y168" s="321"/>
      <c r="Z168" s="321"/>
      <c r="AA168" s="321"/>
      <c r="AB168" s="226"/>
      <c r="AC168" s="401"/>
      <c r="AD168" s="401"/>
      <c r="AE168" s="401"/>
      <c r="AF168" s="401"/>
      <c r="AG168" s="401"/>
      <c r="AH168" s="565"/>
      <c r="AI168" s="565"/>
      <c r="AJ168" s="565"/>
      <c r="AK168" s="565"/>
      <c r="AL168" s="565"/>
      <c r="AM168" s="506"/>
      <c r="AN168" s="506"/>
      <c r="AO168" s="506"/>
      <c r="AP168" s="506"/>
      <c r="AQ168" s="506"/>
    </row>
    <row r="169" spans="2:43">
      <c r="B169" s="71"/>
      <c r="C169" s="71"/>
      <c r="D169" s="139"/>
      <c r="E169" s="140"/>
      <c r="F169" s="25"/>
      <c r="G169" s="141"/>
      <c r="H169" s="141"/>
      <c r="I169" s="141"/>
      <c r="J169" s="141"/>
      <c r="K169" s="141"/>
      <c r="M169" s="365"/>
      <c r="N169" s="365"/>
      <c r="O169" s="365"/>
      <c r="P169" s="365"/>
      <c r="Q169" s="365"/>
      <c r="R169" s="365"/>
      <c r="S169" s="61"/>
      <c r="T169" s="225"/>
      <c r="U169" s="225"/>
      <c r="V169" s="225"/>
      <c r="W169" s="225"/>
      <c r="X169" s="141"/>
      <c r="Y169" s="141"/>
      <c r="Z169" s="141"/>
      <c r="AA169" s="141"/>
      <c r="AB169" s="141"/>
      <c r="AH169" s="513"/>
      <c r="AI169" s="513"/>
      <c r="AJ169" s="513"/>
      <c r="AK169" s="513"/>
      <c r="AL169" s="513"/>
      <c r="AM169" s="514"/>
      <c r="AN169" s="514"/>
      <c r="AO169" s="514"/>
      <c r="AP169" s="514"/>
      <c r="AQ169" s="514"/>
    </row>
    <row r="170" spans="2:43">
      <c r="B170" s="42"/>
      <c r="C170" s="42"/>
      <c r="D170" s="25"/>
      <c r="E170" s="26"/>
      <c r="F170" s="26"/>
      <c r="G170" s="985" t="s">
        <v>54</v>
      </c>
      <c r="H170" s="986"/>
      <c r="I170" s="986"/>
      <c r="J170" s="986"/>
      <c r="K170" s="987"/>
      <c r="L170" s="26"/>
      <c r="M170" s="982" t="s">
        <v>95</v>
      </c>
      <c r="N170" s="988"/>
      <c r="O170" s="988"/>
      <c r="P170" s="988"/>
      <c r="Q170" s="988"/>
      <c r="R170" s="984"/>
      <c r="S170" s="43"/>
      <c r="T170" s="836" t="s">
        <v>357</v>
      </c>
      <c r="U170" s="853" t="s">
        <v>358</v>
      </c>
      <c r="V170" s="398" t="s">
        <v>425</v>
      </c>
      <c r="W170" s="982" t="s">
        <v>426</v>
      </c>
      <c r="X170" s="983"/>
      <c r="Y170" s="983"/>
      <c r="Z170" s="983"/>
      <c r="AA170" s="984"/>
      <c r="AB170"/>
      <c r="AC170" s="998" t="s">
        <v>348</v>
      </c>
      <c r="AD170" s="999"/>
      <c r="AE170" s="999"/>
      <c r="AF170" s="999"/>
      <c r="AG170" s="1000"/>
      <c r="AH170" s="1009" t="s">
        <v>351</v>
      </c>
      <c r="AI170" s="1010"/>
      <c r="AJ170" s="1010"/>
      <c r="AK170" s="1010"/>
      <c r="AL170" s="1010"/>
      <c r="AM170" s="1011" t="s">
        <v>354</v>
      </c>
      <c r="AN170" s="1012"/>
      <c r="AO170" s="1012"/>
      <c r="AP170" s="1012"/>
      <c r="AQ170" s="1012"/>
    </row>
    <row r="171" spans="2:43" ht="27.75" customHeight="1">
      <c r="B171" s="45" t="s">
        <v>56</v>
      </c>
      <c r="C171" s="45" t="s">
        <v>57</v>
      </c>
      <c r="D171" s="136" t="s">
        <v>58</v>
      </c>
      <c r="E171" s="47" t="s">
        <v>59</v>
      </c>
      <c r="F171" s="808" t="s">
        <v>60</v>
      </c>
      <c r="G171" s="48" t="s">
        <v>6</v>
      </c>
      <c r="H171" s="48" t="s">
        <v>7</v>
      </c>
      <c r="I171" s="48" t="s">
        <v>8</v>
      </c>
      <c r="J171" s="48" t="s">
        <v>9</v>
      </c>
      <c r="K171" s="48" t="s">
        <v>10</v>
      </c>
      <c r="L171" s="192"/>
      <c r="M171" s="355" t="s">
        <v>18</v>
      </c>
      <c r="N171" s="355" t="s">
        <v>17</v>
      </c>
      <c r="O171" s="355" t="s">
        <v>2</v>
      </c>
      <c r="P171" s="355" t="s">
        <v>3</v>
      </c>
      <c r="Q171" s="355" t="s">
        <v>1</v>
      </c>
      <c r="R171" s="356" t="s">
        <v>4</v>
      </c>
      <c r="S171" s="52"/>
      <c r="T171" s="345" t="s">
        <v>12</v>
      </c>
      <c r="U171" s="825" t="s">
        <v>12</v>
      </c>
      <c r="V171" s="825" t="s">
        <v>12</v>
      </c>
      <c r="W171" s="345" t="s">
        <v>12</v>
      </c>
      <c r="X171" s="345" t="s">
        <v>13</v>
      </c>
      <c r="Y171" s="345" t="s">
        <v>14</v>
      </c>
      <c r="Z171" s="345" t="s">
        <v>15</v>
      </c>
      <c r="AA171" s="345" t="s">
        <v>16</v>
      </c>
      <c r="AB171"/>
      <c r="AC171" s="48" t="s">
        <v>12</v>
      </c>
      <c r="AD171" s="48" t="s">
        <v>13</v>
      </c>
      <c r="AE171" s="48" t="s">
        <v>14</v>
      </c>
      <c r="AF171" s="48" t="s">
        <v>15</v>
      </c>
      <c r="AG171" s="48" t="s">
        <v>16</v>
      </c>
      <c r="AH171" s="515" t="s">
        <v>12</v>
      </c>
      <c r="AI171" s="515" t="s">
        <v>13</v>
      </c>
      <c r="AJ171" s="515" t="s">
        <v>14</v>
      </c>
      <c r="AK171" s="515" t="s">
        <v>15</v>
      </c>
      <c r="AL171" s="515" t="s">
        <v>16</v>
      </c>
      <c r="AM171" s="515" t="s">
        <v>12</v>
      </c>
      <c r="AN171" s="515" t="s">
        <v>13</v>
      </c>
      <c r="AO171" s="515" t="s">
        <v>14</v>
      </c>
      <c r="AP171" s="515" t="s">
        <v>15</v>
      </c>
      <c r="AQ171" s="515" t="s">
        <v>16</v>
      </c>
    </row>
    <row r="172" spans="2:43">
      <c r="B172" s="303" t="s">
        <v>206</v>
      </c>
      <c r="C172" s="322" t="s">
        <v>207</v>
      </c>
      <c r="D172" s="556" t="s">
        <v>208</v>
      </c>
      <c r="E172" s="323" t="s">
        <v>209</v>
      </c>
      <c r="F172" s="841" t="s">
        <v>65</v>
      </c>
      <c r="G172" s="320">
        <v>142.47999999999999</v>
      </c>
      <c r="H172" s="320">
        <v>69.2</v>
      </c>
      <c r="I172" s="320">
        <v>70.989999999999995</v>
      </c>
      <c r="J172" s="320">
        <v>72.7</v>
      </c>
      <c r="K172" s="320">
        <v>74.930000000000007</v>
      </c>
      <c r="L172" s="76"/>
      <c r="M172" s="308">
        <v>0.75</v>
      </c>
      <c r="N172" s="308"/>
      <c r="O172" s="308"/>
      <c r="P172" s="308"/>
      <c r="Q172" s="308"/>
      <c r="R172" s="308"/>
      <c r="S172" s="61"/>
      <c r="T172" s="330">
        <v>95.648846625479507</v>
      </c>
      <c r="U172" s="837">
        <f>T172*(1+'Labour comparison'!$J$16)</f>
        <v>97.992243367803752</v>
      </c>
      <c r="V172" s="330">
        <f>($M172*$M$8)+($N172*$N$8)+($O172*$O$8)+($P172*$P$8)+($Q172*$Q$8)+($R172*$R$8)</f>
        <v>78.5740275</v>
      </c>
      <c r="W172" s="295">
        <f>(M172*$W$6)+(N172*$X$6)+(O172*$Y$6)+(P172*$Z$6)+(Q172*$AA$6)+(R172*$AB$6)</f>
        <v>86.138696209210366</v>
      </c>
      <c r="X172" s="295">
        <f>W172*X$9</f>
        <v>86.750280952295768</v>
      </c>
      <c r="Y172" s="295">
        <f>X172*Y$9</f>
        <v>88.370919338448246</v>
      </c>
      <c r="Z172" s="295">
        <f>Y172*Z$9</f>
        <v>91.174113397930839</v>
      </c>
      <c r="AA172" s="295">
        <f>Z172*AA$9</f>
        <v>95.082142196806544</v>
      </c>
      <c r="AB172"/>
      <c r="AC172" s="503">
        <v>10000</v>
      </c>
      <c r="AD172" s="503">
        <v>10000</v>
      </c>
      <c r="AE172" s="503">
        <v>10000</v>
      </c>
      <c r="AF172" s="503">
        <v>10000</v>
      </c>
      <c r="AG172" s="503">
        <v>10000</v>
      </c>
      <c r="AH172" s="600" t="e">
        <f>AH$7*(($M172*$W$4*AC172)+($N172*$X$4*AC172)+($O172*$Y$4*AC172)+($P172*$Z$4*AC172)+($Q172*$AA$4*AC172)+($R172*$AB$4*AC172))</f>
        <v>#REF!</v>
      </c>
      <c r="AI172" s="600" t="e">
        <f t="shared" ref="AI172:AL172" si="191">AI$7*(($M172*$W$4*AD172)+($N172*$X$4*AD172)+($O172*$Y$4*AD172)+($P172*$Z$4*AD172)+($Q172*$AA$4*AD172)+($R172*$AB$4*AD172))</f>
        <v>#REF!</v>
      </c>
      <c r="AJ172" s="600" t="e">
        <f t="shared" si="191"/>
        <v>#REF!</v>
      </c>
      <c r="AK172" s="600" t="e">
        <f t="shared" si="191"/>
        <v>#REF!</v>
      </c>
      <c r="AL172" s="600" t="e">
        <f t="shared" si="191"/>
        <v>#REF!</v>
      </c>
      <c r="AM172" s="521">
        <f>W172*AC172</f>
        <v>861386.96209210367</v>
      </c>
      <c r="AN172" s="521">
        <f>X172*AD172</f>
        <v>867502.80952295766</v>
      </c>
      <c r="AO172" s="521">
        <f>Y172*AE172</f>
        <v>883709.19338448241</v>
      </c>
      <c r="AP172" s="521">
        <f>Z172*AF172</f>
        <v>911741.13397930842</v>
      </c>
      <c r="AQ172" s="521">
        <f>AA172*AG172</f>
        <v>950821.42196806544</v>
      </c>
    </row>
    <row r="173" spans="2:43">
      <c r="V173" s="336"/>
      <c r="AB173"/>
      <c r="AH173" s="520"/>
      <c r="AI173" s="520"/>
      <c r="AJ173" s="520"/>
      <c r="AK173" s="520"/>
      <c r="AL173" s="520"/>
      <c r="AM173" s="520"/>
      <c r="AN173" s="520"/>
      <c r="AO173" s="520"/>
      <c r="AP173" s="520"/>
      <c r="AQ173" s="520"/>
    </row>
    <row r="174" spans="2:43">
      <c r="B174" s="42"/>
      <c r="C174" s="42"/>
      <c r="D174" s="25"/>
      <c r="E174" s="26"/>
      <c r="F174" s="26"/>
      <c r="G174" s="985" t="s">
        <v>54</v>
      </c>
      <c r="H174" s="986"/>
      <c r="I174" s="986"/>
      <c r="J174" s="986"/>
      <c r="K174" s="987"/>
      <c r="L174" s="26"/>
      <c r="M174" s="982" t="s">
        <v>95</v>
      </c>
      <c r="N174" s="988"/>
      <c r="O174" s="988"/>
      <c r="P174" s="988"/>
      <c r="Q174" s="988"/>
      <c r="R174" s="984"/>
      <c r="S174" s="43"/>
      <c r="T174" s="830" t="s">
        <v>357</v>
      </c>
      <c r="U174" s="855" t="s">
        <v>358</v>
      </c>
      <c r="V174" s="398" t="s">
        <v>425</v>
      </c>
      <c r="W174" s="982" t="s">
        <v>426</v>
      </c>
      <c r="X174" s="983"/>
      <c r="Y174" s="983"/>
      <c r="Z174" s="983"/>
      <c r="AA174" s="984"/>
      <c r="AB174"/>
      <c r="AC174" s="998" t="s">
        <v>348</v>
      </c>
      <c r="AD174" s="999"/>
      <c r="AE174" s="999"/>
      <c r="AF174" s="999"/>
      <c r="AG174" s="1000"/>
      <c r="AH174" s="1009" t="s">
        <v>351</v>
      </c>
      <c r="AI174" s="1010"/>
      <c r="AJ174" s="1010"/>
      <c r="AK174" s="1010"/>
      <c r="AL174" s="1010"/>
      <c r="AM174" s="1011" t="s">
        <v>354</v>
      </c>
      <c r="AN174" s="1012"/>
      <c r="AO174" s="1012"/>
      <c r="AP174" s="1012"/>
      <c r="AQ174" s="1012"/>
    </row>
    <row r="175" spans="2:43" ht="24.75" customHeight="1">
      <c r="B175" s="45" t="s">
        <v>56</v>
      </c>
      <c r="C175" s="45" t="s">
        <v>57</v>
      </c>
      <c r="D175" s="116" t="s">
        <v>58</v>
      </c>
      <c r="E175" s="47" t="s">
        <v>59</v>
      </c>
      <c r="F175" s="808" t="s">
        <v>60</v>
      </c>
      <c r="G175" s="48" t="s">
        <v>6</v>
      </c>
      <c r="H175" s="48" t="s">
        <v>7</v>
      </c>
      <c r="I175" s="48" t="s">
        <v>8</v>
      </c>
      <c r="J175" s="48" t="s">
        <v>9</v>
      </c>
      <c r="K175" s="48" t="s">
        <v>10</v>
      </c>
      <c r="L175" s="192"/>
      <c r="M175" s="355" t="s">
        <v>18</v>
      </c>
      <c r="N175" s="355" t="s">
        <v>17</v>
      </c>
      <c r="O175" s="355" t="s">
        <v>2</v>
      </c>
      <c r="P175" s="355" t="s">
        <v>3</v>
      </c>
      <c r="Q175" s="355" t="s">
        <v>1</v>
      </c>
      <c r="R175" s="356" t="s">
        <v>4</v>
      </c>
      <c r="S175" s="52"/>
      <c r="T175" s="345" t="s">
        <v>12</v>
      </c>
      <c r="U175" s="350" t="s">
        <v>12</v>
      </c>
      <c r="V175" s="825" t="s">
        <v>12</v>
      </c>
      <c r="W175" s="345" t="s">
        <v>12</v>
      </c>
      <c r="X175" s="345" t="s">
        <v>13</v>
      </c>
      <c r="Y175" s="345" t="s">
        <v>14</v>
      </c>
      <c r="Z175" s="345" t="s">
        <v>15</v>
      </c>
      <c r="AA175" s="345" t="s">
        <v>16</v>
      </c>
      <c r="AB175"/>
      <c r="AC175" s="48" t="s">
        <v>12</v>
      </c>
      <c r="AD175" s="48" t="s">
        <v>13</v>
      </c>
      <c r="AE175" s="48" t="s">
        <v>14</v>
      </c>
      <c r="AF175" s="48" t="s">
        <v>15</v>
      </c>
      <c r="AG175" s="48" t="s">
        <v>16</v>
      </c>
      <c r="AH175" s="689" t="s">
        <v>12</v>
      </c>
      <c r="AI175" s="515" t="s">
        <v>13</v>
      </c>
      <c r="AJ175" s="515" t="s">
        <v>14</v>
      </c>
      <c r="AK175" s="515" t="s">
        <v>15</v>
      </c>
      <c r="AL175" s="515" t="s">
        <v>16</v>
      </c>
      <c r="AM175" s="515" t="s">
        <v>12</v>
      </c>
      <c r="AN175" s="515" t="s">
        <v>13</v>
      </c>
      <c r="AO175" s="515" t="s">
        <v>14</v>
      </c>
      <c r="AP175" s="515" t="s">
        <v>15</v>
      </c>
      <c r="AQ175" s="515" t="s">
        <v>16</v>
      </c>
    </row>
    <row r="176" spans="2:43" ht="26.4">
      <c r="B176" s="57" t="s">
        <v>210</v>
      </c>
      <c r="C176" s="57" t="s">
        <v>211</v>
      </c>
      <c r="D176" s="120" t="s">
        <v>212</v>
      </c>
      <c r="E176" s="86" t="s">
        <v>64</v>
      </c>
      <c r="F176" s="822" t="s">
        <v>65</v>
      </c>
      <c r="G176" s="121">
        <v>0</v>
      </c>
      <c r="H176" s="121">
        <v>0</v>
      </c>
      <c r="I176" s="121">
        <v>0</v>
      </c>
      <c r="J176" s="121">
        <v>0</v>
      </c>
      <c r="K176" s="121">
        <v>0</v>
      </c>
      <c r="L176" s="190"/>
      <c r="M176" s="89">
        <v>1</v>
      </c>
      <c r="N176" s="89"/>
      <c r="O176" s="89">
        <v>2</v>
      </c>
      <c r="P176" s="89"/>
      <c r="Q176" s="89"/>
      <c r="R176" s="89">
        <v>10</v>
      </c>
      <c r="S176" s="90"/>
      <c r="T176" s="121">
        <v>2206.7200570985501</v>
      </c>
      <c r="U176" s="121">
        <f>T176*(1+'Labour comparison'!$J$16)</f>
        <v>2260.7846984974644</v>
      </c>
      <c r="V176" s="121">
        <f>($M176*$M$8)+($N176*$N$8)+($O176*$O$8)+($P176*$P$8)+($Q176*$Q$8)+($R176*$R$8)</f>
        <v>1933.5798300000001</v>
      </c>
      <c r="W176" s="121">
        <f>(M176*$W$6)+(N176*$X$6)+(O176*$Y$6)+(P176*$Z$6)+(Q176*$AA$6)+(R176*$AB$6)</f>
        <v>2256.78469691595</v>
      </c>
      <c r="X176" s="121">
        <f t="shared" ref="X176:AA177" si="192">W176*X$9</f>
        <v>2272.8078682640535</v>
      </c>
      <c r="Y176" s="121">
        <f t="shared" si="192"/>
        <v>2315.2676693762091</v>
      </c>
      <c r="Z176" s="121">
        <f t="shared" si="192"/>
        <v>2388.7097544590988</v>
      </c>
      <c r="AA176" s="121">
        <f t="shared" si="192"/>
        <v>2491.0978793848449</v>
      </c>
      <c r="AB176"/>
      <c r="AC176" s="489">
        <v>45</v>
      </c>
      <c r="AD176" s="489">
        <v>45</v>
      </c>
      <c r="AE176" s="489">
        <v>45</v>
      </c>
      <c r="AF176" s="489">
        <v>45</v>
      </c>
      <c r="AG176" s="686">
        <v>45</v>
      </c>
      <c r="AH176" s="523" t="e">
        <f>AH$7*(($M176*$W$4*AC176)+($N176*$X$4*AC176)+($O176*$Y$4*AC176)+($P176*$Z$4*AC176)+($Q176*$AA$4*AC176)+($R176*$AB$4*AC176))</f>
        <v>#REF!</v>
      </c>
      <c r="AI176" s="523" t="e">
        <f t="shared" ref="AI176:AL176" si="193">AI$7*(($M176*$W$4*AD176)+($N176*$X$4*AD176)+($O176*$Y$4*AD176)+($P176*$Z$4*AD176)+($Q176*$AA$4*AD176)+($R176*$AB$4*AD176))</f>
        <v>#REF!</v>
      </c>
      <c r="AJ176" s="523" t="e">
        <f t="shared" si="193"/>
        <v>#REF!</v>
      </c>
      <c r="AK176" s="523" t="e">
        <f t="shared" si="193"/>
        <v>#REF!</v>
      </c>
      <c r="AL176" s="523" t="e">
        <f t="shared" si="193"/>
        <v>#REF!</v>
      </c>
      <c r="AM176" s="504">
        <f t="shared" ref="AM176:AQ177" si="194">W176*AC176</f>
        <v>101555.31136121775</v>
      </c>
      <c r="AN176" s="504">
        <f t="shared" si="194"/>
        <v>102276.35407188241</v>
      </c>
      <c r="AO176" s="504">
        <f t="shared" si="194"/>
        <v>104187.0451219294</v>
      </c>
      <c r="AP176" s="504">
        <f t="shared" si="194"/>
        <v>107491.93895065945</v>
      </c>
      <c r="AQ176" s="504">
        <f t="shared" si="194"/>
        <v>112099.40457231802</v>
      </c>
    </row>
    <row r="177" spans="2:43">
      <c r="B177" s="62"/>
      <c r="C177" s="62"/>
      <c r="D177" s="133" t="s">
        <v>213</v>
      </c>
      <c r="E177" s="93" t="s">
        <v>64</v>
      </c>
      <c r="F177" s="125" t="s">
        <v>65</v>
      </c>
      <c r="G177" s="142">
        <v>0</v>
      </c>
      <c r="H177" s="142">
        <v>0</v>
      </c>
      <c r="I177" s="142">
        <v>0</v>
      </c>
      <c r="J177" s="142">
        <v>0</v>
      </c>
      <c r="K177" s="142">
        <v>0</v>
      </c>
      <c r="L177" s="76"/>
      <c r="M177" s="776">
        <v>1</v>
      </c>
      <c r="N177" s="776"/>
      <c r="O177" s="776">
        <v>2</v>
      </c>
      <c r="P177" s="776"/>
      <c r="Q177" s="776"/>
      <c r="R177" s="776">
        <v>2</v>
      </c>
      <c r="S177" s="61"/>
      <c r="T177" s="123">
        <v>3107.4517722177043</v>
      </c>
      <c r="U177" s="123">
        <f>T177*(1+'Labour comparison'!$J$16)</f>
        <v>3183.5843406370377</v>
      </c>
      <c r="V177" s="123">
        <f>($M177*$M$8)+($N177*$N$8)+($O177*$O$8)+($P177*$P$8)+($Q177*$Q$8)+($R177*$R$8)+($R178*$R$9)</f>
        <v>2781.710106</v>
      </c>
      <c r="W177" s="247">
        <f>(M177*$W$6)+(N177*$X$6)+(O177*$Y$6)+(P177*$Z$6)+(Q177*$AA$6)+(R177*$AB$6)+(R178*$AB$7)</f>
        <v>3113.6675275491052</v>
      </c>
      <c r="X177" s="247">
        <f t="shared" si="192"/>
        <v>3135.7745669947044</v>
      </c>
      <c r="Y177" s="247">
        <f t="shared" si="192"/>
        <v>3194.3560099342017</v>
      </c>
      <c r="Z177" s="247">
        <f t="shared" si="192"/>
        <v>3295.6834585785455</v>
      </c>
      <c r="AA177" s="247">
        <f t="shared" si="192"/>
        <v>3436.9475234331157</v>
      </c>
      <c r="AB177" s="225"/>
      <c r="AC177" s="491">
        <v>5</v>
      </c>
      <c r="AD177" s="491">
        <v>5</v>
      </c>
      <c r="AE177" s="491">
        <v>5</v>
      </c>
      <c r="AF177" s="491">
        <v>5</v>
      </c>
      <c r="AG177" s="687">
        <v>5</v>
      </c>
      <c r="AH177" s="558" t="e">
        <f>AH$7*(($M177*$W$4*AC177)+($N177*$X$4*AC177)+($O177*$Y$4*AC177)+($P177*$Z$4*AC177)+($Q177*$AA$4*AC177)+($R177*$AB$4*AC177)+($R178*$AB$5*AC177))</f>
        <v>#REF!</v>
      </c>
      <c r="AI177" s="558" t="e">
        <f t="shared" ref="AI177:AL177" si="195">AI$7*(($M177*$W$4*AD177)+($N177*$X$4*AD177)+($O177*$Y$4*AD177)+($P177*$Z$4*AD177)+($Q177*$AA$4*AD177)+($R177*$AB$4*AD177)+($R178*$AB$5*AD177))</f>
        <v>#REF!</v>
      </c>
      <c r="AJ177" s="558" t="e">
        <f t="shared" si="195"/>
        <v>#REF!</v>
      </c>
      <c r="AK177" s="558" t="e">
        <f t="shared" si="195"/>
        <v>#REF!</v>
      </c>
      <c r="AL177" s="558" t="e">
        <f t="shared" si="195"/>
        <v>#REF!</v>
      </c>
      <c r="AM177" s="505">
        <f t="shared" si="194"/>
        <v>15568.337637745526</v>
      </c>
      <c r="AN177" s="505">
        <f t="shared" si="194"/>
        <v>15678.872834973521</v>
      </c>
      <c r="AO177" s="505">
        <f t="shared" si="194"/>
        <v>15971.780049671008</v>
      </c>
      <c r="AP177" s="505">
        <f t="shared" si="194"/>
        <v>16478.417292892729</v>
      </c>
      <c r="AQ177" s="505">
        <f t="shared" si="194"/>
        <v>17184.737617165578</v>
      </c>
    </row>
    <row r="178" spans="2:43">
      <c r="B178" s="62"/>
      <c r="C178" s="62"/>
      <c r="D178" s="133"/>
      <c r="E178" s="93"/>
      <c r="F178" s="125"/>
      <c r="G178" s="142"/>
      <c r="H178" s="142"/>
      <c r="I178" s="142"/>
      <c r="J178" s="142"/>
      <c r="K178" s="142"/>
      <c r="L178" s="76"/>
      <c r="M178" s="776"/>
      <c r="N178" s="776"/>
      <c r="O178" s="776"/>
      <c r="P178" s="776"/>
      <c r="Q178" s="776"/>
      <c r="R178" s="246">
        <v>8</v>
      </c>
      <c r="S178" s="61"/>
      <c r="T178" s="123"/>
      <c r="U178" s="123"/>
      <c r="V178" s="123"/>
      <c r="W178" s="295"/>
      <c r="X178" s="295"/>
      <c r="Y178" s="295"/>
      <c r="Z178" s="295"/>
      <c r="AA178" s="295"/>
      <c r="AB178" s="225"/>
      <c r="AC178" s="400"/>
      <c r="AD178" s="400"/>
      <c r="AE178" s="400"/>
      <c r="AF178" s="400"/>
      <c r="AG178" s="688"/>
      <c r="AH178" s="565"/>
      <c r="AI178" s="714"/>
      <c r="AJ178" s="558"/>
      <c r="AK178" s="558"/>
      <c r="AL178" s="558"/>
      <c r="AM178" s="505"/>
      <c r="AN178" s="505"/>
      <c r="AO178" s="505"/>
      <c r="AP178" s="505"/>
      <c r="AQ178" s="505"/>
    </row>
    <row r="179" spans="2:43">
      <c r="B179" s="62"/>
      <c r="C179" s="57" t="s">
        <v>214</v>
      </c>
      <c r="D179" s="120" t="s">
        <v>215</v>
      </c>
      <c r="E179" s="86" t="s">
        <v>64</v>
      </c>
      <c r="F179" s="822" t="s">
        <v>65</v>
      </c>
      <c r="G179" s="121">
        <v>0</v>
      </c>
      <c r="H179" s="121">
        <v>0</v>
      </c>
      <c r="I179" s="121">
        <v>0</v>
      </c>
      <c r="J179" s="121">
        <v>0</v>
      </c>
      <c r="K179" s="121">
        <v>0</v>
      </c>
      <c r="L179" s="190"/>
      <c r="M179" s="89"/>
      <c r="N179" s="89"/>
      <c r="O179" s="89">
        <v>1.2</v>
      </c>
      <c r="P179" s="89"/>
      <c r="Q179" s="89"/>
      <c r="R179" s="89">
        <v>3.2</v>
      </c>
      <c r="S179" s="90"/>
      <c r="T179" s="121">
        <v>765.34698310452916</v>
      </c>
      <c r="U179" s="121">
        <f>T179*(1+'Labour comparison'!$J$16)</f>
        <v>784.09798419059007</v>
      </c>
      <c r="V179" s="121">
        <f>($M179*$M$8)+($N179*$N$8)+($O179*$O$8)+($P179*$P$8)+($Q179*$Q$8)+($R179*$R$8)</f>
        <v>673.22353799999996</v>
      </c>
      <c r="W179" s="123">
        <f>(M179*$W$6)+(N179*$X$6)+(O179*$Y$6)+(P179*$Z$6)+(Q179*$AA$6)+(R179*$AB$6)</f>
        <v>781.90934870629235</v>
      </c>
      <c r="X179" s="123">
        <f t="shared" ref="X179:AA180" si="196">W179*X$9</f>
        <v>787.46090508210716</v>
      </c>
      <c r="Y179" s="123">
        <f t="shared" si="196"/>
        <v>802.17197409953451</v>
      </c>
      <c r="Z179" s="123">
        <f t="shared" si="196"/>
        <v>827.61749089751243</v>
      </c>
      <c r="AA179" s="123">
        <f t="shared" si="196"/>
        <v>863.09195693113702</v>
      </c>
      <c r="AB179" s="225"/>
      <c r="AC179" s="489">
        <v>5</v>
      </c>
      <c r="AD179" s="489">
        <v>25</v>
      </c>
      <c r="AE179" s="489">
        <v>75</v>
      </c>
      <c r="AF179" s="489">
        <v>35</v>
      </c>
      <c r="AG179" s="489">
        <v>35</v>
      </c>
      <c r="AH179" s="558" t="e">
        <f>AH$7*(($M179*$W$4*AC179)+($N179*$X$4*AC179)+($O179*$Y$4*AC179)+($P179*$Z$4*AC179)+($Q179*$AA$4*AC179)+($R179*$AB$4*AC179))</f>
        <v>#REF!</v>
      </c>
      <c r="AI179" s="523" t="e">
        <f t="shared" ref="AI179:AL179" si="197">AI$7*(($M179*$W$4*AD179)+($N179*$X$4*AD179)+($O179*$Y$4*AD179)+($P179*$Z$4*AD179)+($Q179*$AA$4*AD179)+($R179*$AB$4*AD179))</f>
        <v>#REF!</v>
      </c>
      <c r="AJ179" s="523" t="e">
        <f t="shared" si="197"/>
        <v>#REF!</v>
      </c>
      <c r="AK179" s="523" t="e">
        <f t="shared" si="197"/>
        <v>#REF!</v>
      </c>
      <c r="AL179" s="523" t="e">
        <f t="shared" si="197"/>
        <v>#REF!</v>
      </c>
      <c r="AM179" s="504">
        <f t="shared" ref="AM179:AQ180" si="198">W179*AC179</f>
        <v>3909.5467435314617</v>
      </c>
      <c r="AN179" s="504">
        <f t="shared" si="198"/>
        <v>19686.52262705268</v>
      </c>
      <c r="AO179" s="504">
        <f t="shared" si="198"/>
        <v>60162.898057465085</v>
      </c>
      <c r="AP179" s="504">
        <f t="shared" si="198"/>
        <v>28966.612181412936</v>
      </c>
      <c r="AQ179" s="504">
        <f t="shared" si="198"/>
        <v>30208.218492589796</v>
      </c>
    </row>
    <row r="180" spans="2:43">
      <c r="B180" s="62"/>
      <c r="C180" s="62"/>
      <c r="D180" s="133" t="s">
        <v>216</v>
      </c>
      <c r="E180" s="93" t="s">
        <v>64</v>
      </c>
      <c r="F180" s="125" t="s">
        <v>65</v>
      </c>
      <c r="G180" s="142">
        <v>0</v>
      </c>
      <c r="H180" s="142">
        <v>0</v>
      </c>
      <c r="I180" s="142">
        <v>0</v>
      </c>
      <c r="J180" s="142">
        <v>0</v>
      </c>
      <c r="K180" s="142">
        <v>0</v>
      </c>
      <c r="L180" s="76"/>
      <c r="M180" s="776"/>
      <c r="N180" s="776"/>
      <c r="O180" s="237">
        <v>1</v>
      </c>
      <c r="P180" s="237"/>
      <c r="Q180" s="237"/>
      <c r="R180" s="237">
        <v>2</v>
      </c>
      <c r="S180" s="61"/>
      <c r="T180" s="123">
        <v>929.58124611162168</v>
      </c>
      <c r="U180" s="123">
        <f>T180*(1+'Labour comparison'!$J$16)</f>
        <v>952.35598664135637</v>
      </c>
      <c r="V180" s="123">
        <f>($M180*$M$8)+($N180*$N$8)+($O180*$O$8)+($P180*$P$8)+($Q180*$Q$8)+($R180*$R$8)+($O181*$O$9)+($R181*$R$9)</f>
        <v>822.44380709999996</v>
      </c>
      <c r="W180" s="247">
        <f>(M180*$W$6)+(N180*$X$6)+(O180*$Y$6)+(P180*$Z$6)+(Q180*$AA$6)+(R180*$AB$6)+(O181*$Y$7)+(R181*$AB$7)</f>
        <v>936.1523659998893</v>
      </c>
      <c r="X180" s="247">
        <f t="shared" si="196"/>
        <v>942.79904779848857</v>
      </c>
      <c r="Y180" s="247">
        <f t="shared" si="196"/>
        <v>960.4120896297934</v>
      </c>
      <c r="Z180" s="247">
        <f t="shared" si="196"/>
        <v>990.87710554746945</v>
      </c>
      <c r="AA180" s="247">
        <f t="shared" si="196"/>
        <v>1033.3494271342456</v>
      </c>
      <c r="AB180" s="225"/>
      <c r="AC180" s="400"/>
      <c r="AD180" s="400"/>
      <c r="AE180" s="400"/>
      <c r="AF180" s="400"/>
      <c r="AG180" s="400"/>
      <c r="AH180" s="558" t="e">
        <f>AH$7*(($M180*$W$4*AC180)+($N180*$X$4*AC180)+($O180*$Y$4*AC180)+($P180*$Z$4*AC180)+($Q180*$AA$4*AC180)+($R180*$AB$4*AC180)+($O181*$Y$5*AC180)+($R181*$AB$5*AC180))</f>
        <v>#REF!</v>
      </c>
      <c r="AI180" s="558" t="e">
        <f t="shared" ref="AI180:AL180" si="199">AI$7*(($M180*$W$4*AD180)+($N180*$X$4*AD180)+($O180*$Y$4*AD180)+($P180*$Z$4*AD180)+($Q180*$AA$4*AD180)+($R180*$AB$4*AD180)+($O181*$Y$5*AD180)+($R181*$AB$5*AD180))</f>
        <v>#REF!</v>
      </c>
      <c r="AJ180" s="558" t="e">
        <f t="shared" si="199"/>
        <v>#REF!</v>
      </c>
      <c r="AK180" s="558" t="e">
        <f t="shared" si="199"/>
        <v>#REF!</v>
      </c>
      <c r="AL180" s="558" t="e">
        <f t="shared" si="199"/>
        <v>#REF!</v>
      </c>
      <c r="AM180" s="505">
        <f t="shared" si="198"/>
        <v>0</v>
      </c>
      <c r="AN180" s="505">
        <f t="shared" si="198"/>
        <v>0</v>
      </c>
      <c r="AO180" s="505">
        <f t="shared" si="198"/>
        <v>0</v>
      </c>
      <c r="AP180" s="505">
        <f t="shared" si="198"/>
        <v>0</v>
      </c>
      <c r="AQ180" s="505">
        <f t="shared" si="198"/>
        <v>0</v>
      </c>
    </row>
    <row r="181" spans="2:43">
      <c r="B181" s="91"/>
      <c r="C181" s="91"/>
      <c r="D181" s="133"/>
      <c r="E181" s="93"/>
      <c r="F181" s="125"/>
      <c r="G181" s="142"/>
      <c r="H181" s="142"/>
      <c r="I181" s="142"/>
      <c r="J181" s="142"/>
      <c r="K181" s="142"/>
      <c r="L181" s="76"/>
      <c r="M181" s="776"/>
      <c r="N181" s="776"/>
      <c r="O181" s="246">
        <v>0.2</v>
      </c>
      <c r="P181" s="776"/>
      <c r="Q181" s="776"/>
      <c r="R181" s="246">
        <v>1.2</v>
      </c>
      <c r="S181" s="61"/>
      <c r="T181" s="123"/>
      <c r="U181" s="123"/>
      <c r="V181" s="123"/>
      <c r="W181" s="123"/>
      <c r="X181" s="123"/>
      <c r="Y181" s="123"/>
      <c r="Z181" s="123"/>
      <c r="AA181" s="123"/>
      <c r="AB181" s="225"/>
      <c r="AC181" s="400"/>
      <c r="AD181" s="400"/>
      <c r="AE181" s="400"/>
      <c r="AF181" s="400"/>
      <c r="AG181" s="400"/>
      <c r="AH181" s="558"/>
      <c r="AI181" s="565"/>
      <c r="AJ181" s="565"/>
      <c r="AK181" s="565"/>
      <c r="AL181" s="565"/>
      <c r="AM181" s="505"/>
      <c r="AN181" s="505"/>
      <c r="AO181" s="505"/>
      <c r="AP181" s="505"/>
      <c r="AQ181" s="505"/>
    </row>
    <row r="182" spans="2:43">
      <c r="B182" s="91"/>
      <c r="C182" s="84" t="s">
        <v>217</v>
      </c>
      <c r="D182" s="120" t="s">
        <v>218</v>
      </c>
      <c r="E182" s="86" t="s">
        <v>64</v>
      </c>
      <c r="F182" s="87" t="s">
        <v>65</v>
      </c>
      <c r="G182" s="143">
        <v>0</v>
      </c>
      <c r="H182" s="143">
        <v>0</v>
      </c>
      <c r="I182" s="143">
        <v>0</v>
      </c>
      <c r="J182" s="143">
        <v>0</v>
      </c>
      <c r="K182" s="143">
        <v>0</v>
      </c>
      <c r="L182" s="190"/>
      <c r="M182" s="89"/>
      <c r="N182" s="89"/>
      <c r="O182" s="89"/>
      <c r="P182" s="89"/>
      <c r="Q182" s="89"/>
      <c r="R182" s="89"/>
      <c r="S182" s="90"/>
      <c r="T182" s="144">
        <v>0.55889567721915312</v>
      </c>
      <c r="U182" s="144">
        <v>0.55889567721915312</v>
      </c>
      <c r="V182" s="144">
        <v>0.55889567721915312</v>
      </c>
      <c r="W182" s="750">
        <v>0.55889567721915312</v>
      </c>
      <c r="X182" s="750">
        <v>0.55889567721915312</v>
      </c>
      <c r="Y182" s="750">
        <v>0.55889567721915312</v>
      </c>
      <c r="Z182" s="750">
        <v>0.55889567721915312</v>
      </c>
      <c r="AA182" s="750">
        <v>0.55889567721915312</v>
      </c>
      <c r="AB182" s="227"/>
      <c r="AC182" s="1"/>
      <c r="AD182" s="1"/>
      <c r="AE182" s="1"/>
      <c r="AF182" s="1"/>
      <c r="AG182" s="1"/>
      <c r="AH182" s="523">
        <v>15000</v>
      </c>
      <c r="AI182" s="523">
        <v>15000</v>
      </c>
      <c r="AJ182" s="523">
        <v>15000</v>
      </c>
      <c r="AK182" s="523">
        <v>15000</v>
      </c>
      <c r="AL182" s="523">
        <v>15000</v>
      </c>
      <c r="AM182" s="522">
        <f>AH182+(AH182*$W$182)</f>
        <v>23383.435158287299</v>
      </c>
      <c r="AN182" s="522">
        <f t="shared" ref="AN182:AQ182" si="200">AI182+(AI182*$W$182)</f>
        <v>23383.435158287299</v>
      </c>
      <c r="AO182" s="522">
        <f t="shared" si="200"/>
        <v>23383.435158287299</v>
      </c>
      <c r="AP182" s="522">
        <f t="shared" si="200"/>
        <v>23383.435158287299</v>
      </c>
      <c r="AQ182" s="522">
        <f t="shared" si="200"/>
        <v>23383.435158287299</v>
      </c>
    </row>
    <row r="183" spans="2:43">
      <c r="B183" s="91"/>
      <c r="C183" s="91"/>
      <c r="D183" s="134" t="s">
        <v>219</v>
      </c>
      <c r="E183" s="93"/>
      <c r="F183" s="66"/>
      <c r="G183" s="142"/>
      <c r="H183" s="142"/>
      <c r="I183" s="142"/>
      <c r="J183" s="142"/>
      <c r="K183" s="142"/>
      <c r="L183" s="294"/>
      <c r="M183" s="776"/>
      <c r="N183" s="776"/>
      <c r="O183" s="776"/>
      <c r="P183" s="776"/>
      <c r="Q183" s="776"/>
      <c r="R183" s="776"/>
      <c r="S183" s="61"/>
      <c r="T183" s="776"/>
      <c r="U183" s="352"/>
      <c r="V183" s="752"/>
      <c r="W183" s="366"/>
      <c r="X183" s="145"/>
      <c r="Y183" s="145"/>
      <c r="Z183" s="145"/>
      <c r="AA183" s="145"/>
      <c r="AB183" s="228"/>
      <c r="AC183" s="400"/>
      <c r="AD183" s="400"/>
      <c r="AE183" s="400"/>
      <c r="AF183" s="400"/>
      <c r="AG183" s="400"/>
      <c r="AH183" s="558"/>
      <c r="AI183" s="558"/>
      <c r="AJ183" s="558"/>
      <c r="AK183" s="558"/>
      <c r="AL183" s="558"/>
      <c r="AM183" s="505"/>
      <c r="AN183" s="505"/>
      <c r="AO183" s="505"/>
      <c r="AP183" s="505"/>
      <c r="AQ183" s="505"/>
    </row>
    <row r="184" spans="2:43">
      <c r="B184" s="62"/>
      <c r="C184" s="303" t="s">
        <v>220</v>
      </c>
      <c r="D184" s="938" t="s">
        <v>221</v>
      </c>
      <c r="E184" s="305" t="s">
        <v>64</v>
      </c>
      <c r="F184" s="306" t="s">
        <v>70</v>
      </c>
      <c r="G184" s="939">
        <v>0</v>
      </c>
      <c r="H184" s="939">
        <v>0</v>
      </c>
      <c r="I184" s="939">
        <v>0</v>
      </c>
      <c r="J184" s="939">
        <v>0</v>
      </c>
      <c r="K184" s="939">
        <v>0</v>
      </c>
      <c r="L184" s="190"/>
      <c r="M184" s="308"/>
      <c r="N184" s="308"/>
      <c r="O184" s="308"/>
      <c r="P184" s="308"/>
      <c r="Q184" s="308"/>
      <c r="R184" s="308" t="s">
        <v>71</v>
      </c>
      <c r="S184" s="90"/>
      <c r="T184" s="330">
        <v>172.20213351936337</v>
      </c>
      <c r="U184" s="330">
        <f>T184*(1+'Labour comparison'!$J$16)</f>
        <v>176.42108579058777</v>
      </c>
      <c r="V184" s="837">
        <f>R8</f>
        <v>151.45183500000002</v>
      </c>
      <c r="W184" s="330">
        <f>AB6</f>
        <v>179.73232588425333</v>
      </c>
      <c r="X184" s="330">
        <f t="shared" ref="X184:AA185" si="201">W184*X$9</f>
        <v>181.00842539803153</v>
      </c>
      <c r="Y184" s="330">
        <f t="shared" si="201"/>
        <v>184.38996144836869</v>
      </c>
      <c r="Z184" s="330">
        <f t="shared" si="201"/>
        <v>190.23895394985789</v>
      </c>
      <c r="AA184" s="330">
        <f t="shared" si="201"/>
        <v>198.39323462225877</v>
      </c>
      <c r="AB184" s="225"/>
      <c r="AC184" s="491">
        <v>100</v>
      </c>
      <c r="AD184" s="491">
        <v>100</v>
      </c>
      <c r="AE184" s="491">
        <v>100</v>
      </c>
      <c r="AF184" s="491">
        <v>100</v>
      </c>
      <c r="AG184" s="491">
        <v>100</v>
      </c>
      <c r="AH184" s="558" t="e">
        <f>AH$7*(AC184*$AB$4)</f>
        <v>#REF!</v>
      </c>
      <c r="AI184" s="558" t="e">
        <f t="shared" ref="AI184:AL185" si="202">AI$7*(AD184*$AB$4)</f>
        <v>#REF!</v>
      </c>
      <c r="AJ184" s="558" t="e">
        <f t="shared" si="202"/>
        <v>#REF!</v>
      </c>
      <c r="AK184" s="558" t="e">
        <f t="shared" si="202"/>
        <v>#REF!</v>
      </c>
      <c r="AL184" s="558" t="e">
        <f t="shared" si="202"/>
        <v>#REF!</v>
      </c>
      <c r="AM184" s="505">
        <f t="shared" ref="AM184:AQ185" si="203">W184*AC184</f>
        <v>17973.232588425333</v>
      </c>
      <c r="AN184" s="505">
        <f t="shared" si="203"/>
        <v>18100.842539803154</v>
      </c>
      <c r="AO184" s="505">
        <f t="shared" si="203"/>
        <v>18438.99614483687</v>
      </c>
      <c r="AP184" s="505">
        <f t="shared" si="203"/>
        <v>19023.89539498579</v>
      </c>
      <c r="AQ184" s="505">
        <f t="shared" si="203"/>
        <v>19839.323462225879</v>
      </c>
    </row>
    <row r="185" spans="2:43">
      <c r="B185" s="91"/>
      <c r="C185" s="57" t="s">
        <v>222</v>
      </c>
      <c r="D185" s="120" t="s">
        <v>223</v>
      </c>
      <c r="E185" s="146" t="s">
        <v>64</v>
      </c>
      <c r="F185" s="822" t="s">
        <v>70</v>
      </c>
      <c r="G185" s="143">
        <v>0</v>
      </c>
      <c r="H185" s="143">
        <v>0</v>
      </c>
      <c r="I185" s="143">
        <v>0</v>
      </c>
      <c r="J185" s="143">
        <v>0</v>
      </c>
      <c r="K185" s="143">
        <v>0</v>
      </c>
      <c r="L185" s="190"/>
      <c r="M185" s="89"/>
      <c r="N185" s="147"/>
      <c r="O185" s="147"/>
      <c r="P185" s="147"/>
      <c r="Q185" s="147"/>
      <c r="R185" s="147" t="s">
        <v>71</v>
      </c>
      <c r="S185" s="90"/>
      <c r="T185" s="123">
        <v>172.20213351936337</v>
      </c>
      <c r="U185" s="123">
        <f>T185*(1+'Labour comparison'!$J$16)</f>
        <v>176.42108579058777</v>
      </c>
      <c r="V185" s="123">
        <f>R8</f>
        <v>151.45183500000002</v>
      </c>
      <c r="W185" s="121">
        <f>AB6</f>
        <v>179.73232588425333</v>
      </c>
      <c r="X185" s="121">
        <f t="shared" si="201"/>
        <v>181.00842539803153</v>
      </c>
      <c r="Y185" s="121">
        <f t="shared" si="201"/>
        <v>184.38996144836869</v>
      </c>
      <c r="Z185" s="121">
        <f t="shared" si="201"/>
        <v>190.23895394985789</v>
      </c>
      <c r="AA185" s="121">
        <f t="shared" si="201"/>
        <v>198.39323462225877</v>
      </c>
      <c r="AB185" s="225"/>
      <c r="AC185" s="489">
        <v>300</v>
      </c>
      <c r="AD185" s="489">
        <v>300</v>
      </c>
      <c r="AE185" s="489">
        <v>300</v>
      </c>
      <c r="AF185" s="489">
        <v>300</v>
      </c>
      <c r="AG185" s="489">
        <v>300</v>
      </c>
      <c r="AH185" s="523" t="e">
        <f>AH$7*(AC185*$AB$4)</f>
        <v>#REF!</v>
      </c>
      <c r="AI185" s="523" t="e">
        <f t="shared" si="202"/>
        <v>#REF!</v>
      </c>
      <c r="AJ185" s="523" t="e">
        <f t="shared" si="202"/>
        <v>#REF!</v>
      </c>
      <c r="AK185" s="523" t="e">
        <f t="shared" si="202"/>
        <v>#REF!</v>
      </c>
      <c r="AL185" s="523" t="e">
        <f t="shared" si="202"/>
        <v>#REF!</v>
      </c>
      <c r="AM185" s="504">
        <f t="shared" si="203"/>
        <v>53919.697765275996</v>
      </c>
      <c r="AN185" s="504">
        <f t="shared" si="203"/>
        <v>54302.527619409462</v>
      </c>
      <c r="AO185" s="504">
        <f t="shared" si="203"/>
        <v>55316.988434510611</v>
      </c>
      <c r="AP185" s="504">
        <f t="shared" si="203"/>
        <v>57071.686184957369</v>
      </c>
      <c r="AQ185" s="504">
        <f t="shared" si="203"/>
        <v>59517.970386677633</v>
      </c>
    </row>
    <row r="186" spans="2:43">
      <c r="B186" s="91"/>
      <c r="C186" s="62"/>
      <c r="D186" s="133" t="s">
        <v>224</v>
      </c>
      <c r="E186" s="95" t="s">
        <v>64</v>
      </c>
      <c r="F186" s="125" t="s">
        <v>65</v>
      </c>
      <c r="G186" s="130">
        <v>0</v>
      </c>
      <c r="H186" s="130">
        <v>0</v>
      </c>
      <c r="I186" s="130">
        <v>0</v>
      </c>
      <c r="J186" s="130">
        <v>0</v>
      </c>
      <c r="K186" s="130">
        <v>0</v>
      </c>
      <c r="L186" s="76"/>
      <c r="M186" s="776"/>
      <c r="N186" s="366"/>
      <c r="O186" s="366"/>
      <c r="P186" s="366"/>
      <c r="Q186" s="366"/>
      <c r="R186" s="366"/>
      <c r="S186" s="61"/>
      <c r="T186" s="149">
        <v>0.71961782154044762</v>
      </c>
      <c r="U186" s="149">
        <v>0.71961782154044762</v>
      </c>
      <c r="V186" s="149">
        <v>0.71961782154044762</v>
      </c>
      <c r="W186" s="754">
        <v>0.71961782154044762</v>
      </c>
      <c r="X186" s="754">
        <v>0.71961782154044762</v>
      </c>
      <c r="Y186" s="754">
        <v>0.71961782154044762</v>
      </c>
      <c r="Z186" s="754">
        <v>0.71961782154044762</v>
      </c>
      <c r="AA186" s="754">
        <v>0.71961782154044762</v>
      </c>
      <c r="AB186" s="226"/>
      <c r="AC186" s="400"/>
      <c r="AD186" s="400"/>
      <c r="AE186" s="400"/>
      <c r="AF186" s="400"/>
      <c r="AG186" s="400"/>
      <c r="AH186" s="558"/>
      <c r="AI186" s="558"/>
      <c r="AJ186" s="558"/>
      <c r="AK186" s="558"/>
      <c r="AL186" s="558"/>
      <c r="AM186" s="505"/>
      <c r="AN186" s="505"/>
      <c r="AO186" s="505"/>
      <c r="AP186" s="505"/>
      <c r="AQ186" s="505"/>
    </row>
    <row r="187" spans="2:43">
      <c r="B187" s="91"/>
      <c r="C187" s="84" t="s">
        <v>225</v>
      </c>
      <c r="D187" s="120" t="s">
        <v>226</v>
      </c>
      <c r="E187" s="146" t="s">
        <v>64</v>
      </c>
      <c r="F187" s="822" t="s">
        <v>70</v>
      </c>
      <c r="G187" s="148">
        <v>0</v>
      </c>
      <c r="H187" s="148">
        <v>0</v>
      </c>
      <c r="I187" s="148">
        <v>0</v>
      </c>
      <c r="J187" s="148">
        <v>0</v>
      </c>
      <c r="K187" s="148">
        <v>0</v>
      </c>
      <c r="L187" s="190"/>
      <c r="M187" s="89"/>
      <c r="N187" s="89"/>
      <c r="O187" s="89" t="s">
        <v>71</v>
      </c>
      <c r="P187" s="89"/>
      <c r="Q187" s="89"/>
      <c r="R187" s="89"/>
      <c r="S187" s="90"/>
      <c r="T187" s="148">
        <v>178.58346320213872</v>
      </c>
      <c r="U187" s="148">
        <f>T187*(1+'Labour comparison'!$J$16)</f>
        <v>182.95875805059111</v>
      </c>
      <c r="V187" s="148">
        <f>O8</f>
        <v>157.14805499999997</v>
      </c>
      <c r="W187" s="123">
        <f>Y6</f>
        <v>172.30492156390147</v>
      </c>
      <c r="X187" s="123">
        <f t="shared" ref="X187:AA191" si="204">W187*X$9</f>
        <v>173.52828650700519</v>
      </c>
      <c r="Y187" s="123">
        <f t="shared" si="204"/>
        <v>176.77008122062881</v>
      </c>
      <c r="Z187" s="123">
        <f t="shared" si="204"/>
        <v>182.37736521497254</v>
      </c>
      <c r="AA187" s="123">
        <f t="shared" si="204"/>
        <v>190.19467178325732</v>
      </c>
      <c r="AB187" s="225"/>
      <c r="AC187" s="489">
        <v>50</v>
      </c>
      <c r="AD187" s="489">
        <v>50</v>
      </c>
      <c r="AE187" s="489">
        <v>50</v>
      </c>
      <c r="AF187" s="489">
        <v>50</v>
      </c>
      <c r="AG187" s="489">
        <v>50</v>
      </c>
      <c r="AH187" s="523" t="e">
        <f>AH$7*(AC187*$Y$4)</f>
        <v>#REF!</v>
      </c>
      <c r="AI187" s="523" t="e">
        <f t="shared" ref="AI187:AL187" si="205">AI$7*(AD187*$Y$4)</f>
        <v>#REF!</v>
      </c>
      <c r="AJ187" s="523" t="e">
        <f t="shared" si="205"/>
        <v>#REF!</v>
      </c>
      <c r="AK187" s="523" t="e">
        <f t="shared" si="205"/>
        <v>#REF!</v>
      </c>
      <c r="AL187" s="523" t="e">
        <f t="shared" si="205"/>
        <v>#REF!</v>
      </c>
      <c r="AM187" s="504">
        <f t="shared" ref="AM187:AQ191" si="206">W187*AC187</f>
        <v>8615.246078195074</v>
      </c>
      <c r="AN187" s="504">
        <f t="shared" si="206"/>
        <v>8676.4143253502589</v>
      </c>
      <c r="AO187" s="504">
        <f t="shared" si="206"/>
        <v>8838.5040610314409</v>
      </c>
      <c r="AP187" s="504">
        <f t="shared" si="206"/>
        <v>9118.8682607486262</v>
      </c>
      <c r="AQ187" s="504">
        <f t="shared" si="206"/>
        <v>9509.7335891628663</v>
      </c>
    </row>
    <row r="188" spans="2:43">
      <c r="B188" s="91"/>
      <c r="C188" s="91"/>
      <c r="D188" s="133" t="s">
        <v>227</v>
      </c>
      <c r="E188" s="95" t="s">
        <v>64</v>
      </c>
      <c r="F188" s="125" t="s">
        <v>70</v>
      </c>
      <c r="G188" s="123">
        <v>0</v>
      </c>
      <c r="H188" s="123">
        <v>0</v>
      </c>
      <c r="I188" s="123">
        <v>0</v>
      </c>
      <c r="J188" s="123">
        <v>0</v>
      </c>
      <c r="K188" s="123">
        <v>0</v>
      </c>
      <c r="L188" s="76"/>
      <c r="M188" s="776"/>
      <c r="N188" s="776"/>
      <c r="O188" s="776"/>
      <c r="P188" s="776"/>
      <c r="Q188" s="776"/>
      <c r="R188" s="776" t="s">
        <v>71</v>
      </c>
      <c r="S188" s="61"/>
      <c r="T188" s="123">
        <v>172.20213351936337</v>
      </c>
      <c r="U188" s="123">
        <f>T188*(1+'Labour comparison'!$J$16)</f>
        <v>176.42108579058777</v>
      </c>
      <c r="V188" s="123">
        <f>R8</f>
        <v>151.45183500000002</v>
      </c>
      <c r="W188" s="123">
        <f>AB6</f>
        <v>179.73232588425333</v>
      </c>
      <c r="X188" s="123">
        <f t="shared" si="204"/>
        <v>181.00842539803153</v>
      </c>
      <c r="Y188" s="123">
        <f t="shared" si="204"/>
        <v>184.38996144836869</v>
      </c>
      <c r="Z188" s="123">
        <f t="shared" si="204"/>
        <v>190.23895394985789</v>
      </c>
      <c r="AA188" s="123">
        <f t="shared" si="204"/>
        <v>198.39323462225877</v>
      </c>
      <c r="AB188" s="225"/>
      <c r="AC188" s="491">
        <v>1000</v>
      </c>
      <c r="AD188" s="491">
        <v>1000</v>
      </c>
      <c r="AE188" s="491">
        <v>1000</v>
      </c>
      <c r="AF188" s="491">
        <v>1000</v>
      </c>
      <c r="AG188" s="491">
        <v>1000</v>
      </c>
      <c r="AH188" s="558" t="e">
        <f>AH$7*(AC188*$AB$4)</f>
        <v>#REF!</v>
      </c>
      <c r="AI188" s="558" t="e">
        <f t="shared" ref="AI188:AL188" si="207">AI$7*(AD188*$AB$4)</f>
        <v>#REF!</v>
      </c>
      <c r="AJ188" s="558" t="e">
        <f t="shared" si="207"/>
        <v>#REF!</v>
      </c>
      <c r="AK188" s="558" t="e">
        <f t="shared" si="207"/>
        <v>#REF!</v>
      </c>
      <c r="AL188" s="558" t="e">
        <f t="shared" si="207"/>
        <v>#REF!</v>
      </c>
      <c r="AM188" s="505">
        <f t="shared" si="206"/>
        <v>179732.32588425334</v>
      </c>
      <c r="AN188" s="505">
        <f t="shared" si="206"/>
        <v>181008.42539803154</v>
      </c>
      <c r="AO188" s="505">
        <f t="shared" si="206"/>
        <v>184389.9614483687</v>
      </c>
      <c r="AP188" s="505">
        <f t="shared" si="206"/>
        <v>190238.95394985788</v>
      </c>
      <c r="AQ188" s="505">
        <f t="shared" si="206"/>
        <v>198393.23462225878</v>
      </c>
    </row>
    <row r="189" spans="2:43">
      <c r="B189" s="91"/>
      <c r="C189" s="91"/>
      <c r="D189" s="133" t="s">
        <v>228</v>
      </c>
      <c r="E189" s="95" t="s">
        <v>229</v>
      </c>
      <c r="F189" s="125" t="s">
        <v>65</v>
      </c>
      <c r="G189" s="123">
        <v>0</v>
      </c>
      <c r="H189" s="123">
        <v>0</v>
      </c>
      <c r="I189" s="123">
        <v>0</v>
      </c>
      <c r="J189" s="123">
        <v>0</v>
      </c>
      <c r="K189" s="123">
        <v>0</v>
      </c>
      <c r="L189" s="76"/>
      <c r="M189" s="776"/>
      <c r="N189" s="776"/>
      <c r="O189" s="776"/>
      <c r="P189" s="776"/>
      <c r="Q189" s="776"/>
      <c r="R189" s="776"/>
      <c r="S189" s="61"/>
      <c r="T189" s="123">
        <v>2.3650814593867939</v>
      </c>
      <c r="U189" s="123">
        <f>T189*(1+'Labour comparison'!$J$16)</f>
        <v>2.4230259551417701</v>
      </c>
      <c r="V189" s="123">
        <f>U189*(1+'Labour comparison'!$J$16)</f>
        <v>2.4823900910427432</v>
      </c>
      <c r="W189" s="333">
        <f>V189</f>
        <v>2.4823900910427432</v>
      </c>
      <c r="X189" s="333">
        <f t="shared" si="204"/>
        <v>2.5000150606891469</v>
      </c>
      <c r="Y189" s="333">
        <f t="shared" si="204"/>
        <v>2.5467194670476707</v>
      </c>
      <c r="Z189" s="333">
        <f t="shared" si="204"/>
        <v>2.6275033825556164</v>
      </c>
      <c r="AA189" s="333">
        <f t="shared" si="204"/>
        <v>2.7401270046066943</v>
      </c>
      <c r="AB189" s="225"/>
      <c r="AC189" s="491">
        <v>1000</v>
      </c>
      <c r="AD189" s="491">
        <v>1000</v>
      </c>
      <c r="AE189" s="491">
        <v>1000</v>
      </c>
      <c r="AF189" s="491">
        <v>1000</v>
      </c>
      <c r="AG189" s="491">
        <v>1000</v>
      </c>
      <c r="AH189" s="690">
        <v>1367.54</v>
      </c>
      <c r="AI189" s="690">
        <v>1367.54</v>
      </c>
      <c r="AJ189" s="690">
        <v>1367.54</v>
      </c>
      <c r="AK189" s="690">
        <v>1367.54</v>
      </c>
      <c r="AL189" s="690">
        <v>1367.54</v>
      </c>
      <c r="AM189" s="505">
        <f t="shared" si="206"/>
        <v>2482.3900910427433</v>
      </c>
      <c r="AN189" s="505">
        <f t="shared" si="206"/>
        <v>2500.015060689147</v>
      </c>
      <c r="AO189" s="505">
        <f t="shared" si="206"/>
        <v>2546.7194670476706</v>
      </c>
      <c r="AP189" s="505">
        <f t="shared" si="206"/>
        <v>2627.5033825556166</v>
      </c>
      <c r="AQ189" s="505">
        <f t="shared" si="206"/>
        <v>2740.1270046066943</v>
      </c>
    </row>
    <row r="190" spans="2:43">
      <c r="B190" s="91"/>
      <c r="C190" s="91"/>
      <c r="D190" s="133" t="s">
        <v>230</v>
      </c>
      <c r="E190" s="95" t="s">
        <v>231</v>
      </c>
      <c r="F190" s="125" t="s">
        <v>65</v>
      </c>
      <c r="G190" s="123">
        <v>0</v>
      </c>
      <c r="H190" s="123">
        <v>0</v>
      </c>
      <c r="I190" s="123">
        <v>0</v>
      </c>
      <c r="J190" s="123">
        <v>0</v>
      </c>
      <c r="K190" s="123">
        <v>0</v>
      </c>
      <c r="L190" s="76"/>
      <c r="M190" s="776"/>
      <c r="N190" s="776"/>
      <c r="O190" s="776"/>
      <c r="P190" s="776"/>
      <c r="Q190" s="776"/>
      <c r="R190" s="776"/>
      <c r="S190" s="61"/>
      <c r="T190" s="123">
        <v>2.78</v>
      </c>
      <c r="U190" s="123">
        <f>T190*(1+'Labour comparison'!$J$16)</f>
        <v>2.8481099999999997</v>
      </c>
      <c r="V190" s="123">
        <f>U190*(1+'Labour comparison'!$J$16)</f>
        <v>2.9178886949999998</v>
      </c>
      <c r="W190" s="333">
        <f>V190</f>
        <v>2.9178886949999998</v>
      </c>
      <c r="X190" s="333">
        <f t="shared" si="204"/>
        <v>2.9386057047345</v>
      </c>
      <c r="Y190" s="333">
        <f t="shared" si="204"/>
        <v>2.9935037079983537</v>
      </c>
      <c r="Z190" s="333">
        <f t="shared" si="204"/>
        <v>3.0884599659406562</v>
      </c>
      <c r="AA190" s="333">
        <f t="shared" si="204"/>
        <v>3.220841735735247</v>
      </c>
      <c r="AB190" s="225"/>
      <c r="AC190" s="491">
        <v>200</v>
      </c>
      <c r="AD190" s="491">
        <v>200</v>
      </c>
      <c r="AE190" s="491">
        <v>200</v>
      </c>
      <c r="AF190" s="491">
        <v>200</v>
      </c>
      <c r="AG190" s="491">
        <v>200</v>
      </c>
      <c r="AH190" s="690">
        <v>321.8</v>
      </c>
      <c r="AI190" s="690">
        <v>321.8</v>
      </c>
      <c r="AJ190" s="690">
        <v>321.8</v>
      </c>
      <c r="AK190" s="690">
        <v>321.8</v>
      </c>
      <c r="AL190" s="690">
        <v>321.8</v>
      </c>
      <c r="AM190" s="505">
        <f t="shared" si="206"/>
        <v>583.57773899999995</v>
      </c>
      <c r="AN190" s="505">
        <f t="shared" si="206"/>
        <v>587.72114094690005</v>
      </c>
      <c r="AO190" s="505">
        <f t="shared" si="206"/>
        <v>598.70074159967078</v>
      </c>
      <c r="AP190" s="505">
        <f t="shared" si="206"/>
        <v>617.69199318813128</v>
      </c>
      <c r="AQ190" s="505">
        <f t="shared" si="206"/>
        <v>644.16834714704942</v>
      </c>
    </row>
    <row r="191" spans="2:43">
      <c r="B191" s="91"/>
      <c r="C191" s="91"/>
      <c r="D191" s="133" t="s">
        <v>232</v>
      </c>
      <c r="E191" s="95" t="s">
        <v>231</v>
      </c>
      <c r="F191" s="125" t="s">
        <v>65</v>
      </c>
      <c r="G191" s="123">
        <v>0</v>
      </c>
      <c r="H191" s="123">
        <v>0</v>
      </c>
      <c r="I191" s="123">
        <v>0</v>
      </c>
      <c r="J191" s="123">
        <v>0</v>
      </c>
      <c r="K191" s="123">
        <v>0</v>
      </c>
      <c r="L191" s="76"/>
      <c r="M191" s="776"/>
      <c r="N191" s="776"/>
      <c r="O191" s="776"/>
      <c r="P191" s="776"/>
      <c r="Q191" s="776"/>
      <c r="R191" s="776"/>
      <c r="S191" s="61"/>
      <c r="T191" s="123">
        <v>175.8</v>
      </c>
      <c r="U191" s="123">
        <f>T191*(1+'Labour comparison'!$J$16)</f>
        <v>180.1071</v>
      </c>
      <c r="V191" s="123">
        <f>U191*(1+'Labour comparison'!$J$16)</f>
        <v>184.51972394999999</v>
      </c>
      <c r="W191" s="333">
        <f>V191</f>
        <v>184.51972394999999</v>
      </c>
      <c r="X191" s="333">
        <f t="shared" si="204"/>
        <v>185.82981399004501</v>
      </c>
      <c r="Y191" s="333">
        <f t="shared" si="204"/>
        <v>189.30142153457217</v>
      </c>
      <c r="Z191" s="333">
        <f t="shared" si="204"/>
        <v>195.30620935696669</v>
      </c>
      <c r="AA191" s="333">
        <f t="shared" si="204"/>
        <v>203.67768961951671</v>
      </c>
      <c r="AB191" s="225"/>
      <c r="AC191" s="491">
        <v>100</v>
      </c>
      <c r="AD191" s="491">
        <v>100</v>
      </c>
      <c r="AE191" s="491">
        <v>100</v>
      </c>
      <c r="AF191" s="491">
        <v>100</v>
      </c>
      <c r="AG191" s="491">
        <v>100</v>
      </c>
      <c r="AH191" s="690">
        <v>10165.07</v>
      </c>
      <c r="AI191" s="690">
        <v>10165.07</v>
      </c>
      <c r="AJ191" s="690">
        <v>10165.07</v>
      </c>
      <c r="AK191" s="690">
        <v>10165.07</v>
      </c>
      <c r="AL191" s="690">
        <v>10165.07</v>
      </c>
      <c r="AM191" s="505">
        <f t="shared" si="206"/>
        <v>18451.972394999997</v>
      </c>
      <c r="AN191" s="505">
        <f t="shared" si="206"/>
        <v>18582.9813990045</v>
      </c>
      <c r="AO191" s="505">
        <f t="shared" si="206"/>
        <v>18930.142153457218</v>
      </c>
      <c r="AP191" s="505">
        <f t="shared" si="206"/>
        <v>19530.620935696668</v>
      </c>
      <c r="AQ191" s="505">
        <f t="shared" si="206"/>
        <v>20367.768961951671</v>
      </c>
    </row>
    <row r="192" spans="2:43">
      <c r="B192" s="91"/>
      <c r="C192" s="91"/>
      <c r="D192" s="133" t="s">
        <v>27</v>
      </c>
      <c r="E192" s="95" t="s">
        <v>177</v>
      </c>
      <c r="F192" s="125" t="s">
        <v>65</v>
      </c>
      <c r="G192" s="130">
        <v>0</v>
      </c>
      <c r="H192" s="130">
        <v>0</v>
      </c>
      <c r="I192" s="130">
        <v>0</v>
      </c>
      <c r="J192" s="130">
        <v>0</v>
      </c>
      <c r="K192" s="130">
        <v>0</v>
      </c>
      <c r="L192" s="76"/>
      <c r="M192" s="776"/>
      <c r="N192" s="776"/>
      <c r="O192" s="776"/>
      <c r="P192" s="776"/>
      <c r="Q192" s="776"/>
      <c r="R192" s="776"/>
      <c r="S192" s="61"/>
      <c r="T192" s="149">
        <v>0.71961782154044762</v>
      </c>
      <c r="U192" s="149">
        <v>0.71961782154044762</v>
      </c>
      <c r="V192" s="149">
        <v>0.71961782154044762</v>
      </c>
      <c r="W192" s="340">
        <v>0.71961782154044762</v>
      </c>
      <c r="X192" s="340">
        <v>0.71961782154044762</v>
      </c>
      <c r="Y192" s="340">
        <v>0.71961782154044762</v>
      </c>
      <c r="Z192" s="340">
        <v>0.71961782154044762</v>
      </c>
      <c r="AA192" s="340">
        <v>0.71961782154044762</v>
      </c>
      <c r="AB192" s="229"/>
      <c r="AC192" s="400"/>
      <c r="AD192" s="400"/>
      <c r="AE192" s="400"/>
      <c r="AF192" s="400"/>
      <c r="AG192" s="400"/>
      <c r="AH192" s="558">
        <f>IF(F192="Hourly Rate",AC192*W$4,($M192*$W$4*AC192)+($N192*$X$4*AC192)+($O192*$Y$4*AC192)+($P192*$Z$4*AC192)+($Q192*$AA$4*AC192)+($R192*$AB$4*AC192))</f>
        <v>0</v>
      </c>
      <c r="AI192" s="558">
        <f>IF(G192="Hourly Rate",AD192*X$4,($M192*$W$4*AD192)+($N192*$X$4*AD192)+($O192*$Y$4*AD192)+($P192*$Z$4*AD192)+($Q192*$AA$4*AD192)+($R192*$AB$4*AD192))</f>
        <v>0</v>
      </c>
      <c r="AJ192" s="558">
        <f>IF(H192="Hourly Rate",AE192*Y$4,($M192*$W$4*AE192)+($N192*$X$4*AE192)+($O192*$Y$4*AE192)+($P192*$Z$4*AE192)+($Q192*$AA$4*AE192)+($R192*$AB$4*AE192))</f>
        <v>0</v>
      </c>
      <c r="AK192" s="558">
        <f>IF(I192="Hourly Rate",AF192*Z$4,($M192*$W$4*AF192)+($N192*$X$4*AF192)+($O192*$Y$4*AF192)+($P192*$Z$4*AF192)+($Q192*$AA$4*AF192)+($R192*$AB$4*AF192))</f>
        <v>0</v>
      </c>
      <c r="AL192" s="558">
        <f>IF(J192="Hourly Rate",AG192*AA$4,($M192*$W$4*AG192)+($N192*$X$4*AG192)+($O192*$Y$4*AG192)+($P192*$Z$4*AG192)+($Q192*$AA$4*AG192)+($R192*$AB$4*AG192))</f>
        <v>0</v>
      </c>
      <c r="AM192" s="508"/>
      <c r="AN192" s="508"/>
      <c r="AO192" s="508"/>
      <c r="AP192" s="508"/>
      <c r="AQ192" s="508"/>
    </row>
    <row r="193" spans="2:43">
      <c r="B193" s="91"/>
      <c r="C193" s="91"/>
      <c r="D193" s="133" t="s">
        <v>233</v>
      </c>
      <c r="E193" s="95" t="s">
        <v>64</v>
      </c>
      <c r="F193" s="125" t="s">
        <v>65</v>
      </c>
      <c r="G193" s="130">
        <v>0</v>
      </c>
      <c r="H193" s="130">
        <v>0</v>
      </c>
      <c r="I193" s="130">
        <v>0</v>
      </c>
      <c r="J193" s="130">
        <v>0</v>
      </c>
      <c r="K193" s="130">
        <v>0</v>
      </c>
      <c r="L193" s="294"/>
      <c r="M193" s="776"/>
      <c r="N193" s="776"/>
      <c r="O193" s="776"/>
      <c r="P193" s="776"/>
      <c r="Q193" s="776"/>
      <c r="R193" s="776"/>
      <c r="S193" s="61"/>
      <c r="T193" s="352">
        <v>0.55889567721915312</v>
      </c>
      <c r="U193" s="352">
        <v>0.55889567721915312</v>
      </c>
      <c r="V193" s="352">
        <v>0.55889567721915312</v>
      </c>
      <c r="W193" s="391">
        <v>0.55889567721915312</v>
      </c>
      <c r="X193" s="391">
        <v>0.55889567721915312</v>
      </c>
      <c r="Y193" s="391">
        <v>0.55889567721915312</v>
      </c>
      <c r="Z193" s="391">
        <v>0.55889567721915312</v>
      </c>
      <c r="AA193" s="391">
        <v>0.55889567721915312</v>
      </c>
      <c r="AB193" s="228"/>
      <c r="AC193" s="400"/>
      <c r="AD193" s="400"/>
      <c r="AE193" s="400"/>
      <c r="AF193" s="400"/>
      <c r="AG193" s="400"/>
      <c r="AH193" s="558">
        <v>2500</v>
      </c>
      <c r="AI193" s="558">
        <v>2500</v>
      </c>
      <c r="AJ193" s="558">
        <v>2500</v>
      </c>
      <c r="AK193" s="558">
        <v>2500</v>
      </c>
      <c r="AL193" s="558">
        <v>2500</v>
      </c>
      <c r="AM193" s="508">
        <f>AH193+($AH$193*$W$193)</f>
        <v>3897.2391930478825</v>
      </c>
      <c r="AN193" s="508">
        <f t="shared" ref="AN193:AQ193" si="208">AI193+($AH$193*$W$193)</f>
        <v>3897.2391930478825</v>
      </c>
      <c r="AO193" s="508">
        <f t="shared" si="208"/>
        <v>3897.2391930478825</v>
      </c>
      <c r="AP193" s="508">
        <f t="shared" si="208"/>
        <v>3897.2391930478825</v>
      </c>
      <c r="AQ193" s="508">
        <f t="shared" si="208"/>
        <v>3897.2391930478825</v>
      </c>
    </row>
    <row r="194" spans="2:43">
      <c r="B194" s="91"/>
      <c r="C194" s="100"/>
      <c r="D194" s="150" t="s">
        <v>179</v>
      </c>
      <c r="E194" s="101"/>
      <c r="F194" s="126"/>
      <c r="G194" s="67"/>
      <c r="H194" s="151"/>
      <c r="I194" s="151"/>
      <c r="J194" s="151"/>
      <c r="K194" s="152"/>
      <c r="L194" s="294"/>
      <c r="M194" s="777"/>
      <c r="N194" s="777"/>
      <c r="O194" s="777"/>
      <c r="P194" s="777"/>
      <c r="Q194" s="777"/>
      <c r="R194" s="777"/>
      <c r="S194" s="61"/>
      <c r="T194" s="777"/>
      <c r="U194" s="353"/>
      <c r="V194" s="353"/>
      <c r="W194" s="297"/>
      <c r="X194" s="151"/>
      <c r="Y194" s="151"/>
      <c r="Z194" s="151"/>
      <c r="AA194" s="152"/>
      <c r="AB194" s="228"/>
      <c r="AC194" s="400"/>
      <c r="AD194" s="400"/>
      <c r="AE194" s="400"/>
      <c r="AF194" s="400"/>
      <c r="AG194" s="400"/>
      <c r="AH194" s="558"/>
      <c r="AI194" s="558"/>
      <c r="AJ194" s="558"/>
      <c r="AK194" s="558"/>
      <c r="AL194" s="558"/>
      <c r="AM194" s="505"/>
      <c r="AN194" s="505"/>
      <c r="AO194" s="505"/>
      <c r="AP194" s="505"/>
      <c r="AQ194" s="505"/>
    </row>
    <row r="195" spans="2:43">
      <c r="B195" s="81"/>
      <c r="C195" s="81" t="s">
        <v>234</v>
      </c>
      <c r="D195" s="325" t="s">
        <v>235</v>
      </c>
      <c r="E195" s="106" t="s">
        <v>64</v>
      </c>
      <c r="F195" s="126" t="s">
        <v>70</v>
      </c>
      <c r="G195" s="310">
        <v>0</v>
      </c>
      <c r="H195" s="310">
        <v>171.72</v>
      </c>
      <c r="I195" s="310">
        <v>176.18</v>
      </c>
      <c r="J195" s="310">
        <v>180.41</v>
      </c>
      <c r="K195" s="310">
        <v>185.95</v>
      </c>
      <c r="L195" s="76"/>
      <c r="M195" s="777"/>
      <c r="N195" s="777"/>
      <c r="O195" s="777"/>
      <c r="P195" s="777" t="s">
        <v>71</v>
      </c>
      <c r="Q195" s="777"/>
      <c r="R195" s="777"/>
      <c r="S195" s="61"/>
      <c r="T195" s="295">
        <v>212.70961481276012</v>
      </c>
      <c r="U195" s="295">
        <f>T195*(1+'Labour comparison'!$J$16)</f>
        <v>217.92100037567275</v>
      </c>
      <c r="V195" s="295">
        <f>P8</f>
        <v>177.36143999999996</v>
      </c>
      <c r="W195" s="295">
        <f>Z6</f>
        <v>208.47275376613754</v>
      </c>
      <c r="X195" s="295">
        <f>W195*X$9</f>
        <v>209.95291031787715</v>
      </c>
      <c r="Y195" s="295">
        <f>X195*Y$9</f>
        <v>213.87517710491716</v>
      </c>
      <c r="Z195" s="295">
        <f>Y195*Z$9</f>
        <v>220.65946350161244</v>
      </c>
      <c r="AA195" s="295">
        <f>Z195*AA$9</f>
        <v>230.1176694108386</v>
      </c>
      <c r="AB195" s="225"/>
      <c r="AC195" s="490">
        <v>50</v>
      </c>
      <c r="AD195" s="490">
        <v>50</v>
      </c>
      <c r="AE195" s="490">
        <v>50</v>
      </c>
      <c r="AF195" s="490">
        <v>50</v>
      </c>
      <c r="AG195" s="490">
        <v>50</v>
      </c>
      <c r="AH195" s="576" t="e">
        <f>AH$7*(AC195*$Z$4)</f>
        <v>#REF!</v>
      </c>
      <c r="AI195" s="576" t="e">
        <f t="shared" ref="AI195:AL195" si="209">AI$7*(AD195*$Z$4)</f>
        <v>#REF!</v>
      </c>
      <c r="AJ195" s="576" t="e">
        <f t="shared" si="209"/>
        <v>#REF!</v>
      </c>
      <c r="AK195" s="576" t="e">
        <f t="shared" si="209"/>
        <v>#REF!</v>
      </c>
      <c r="AL195" s="576" t="e">
        <f t="shared" si="209"/>
        <v>#REF!</v>
      </c>
      <c r="AM195" s="507">
        <f>W195*AC195</f>
        <v>10423.637688306877</v>
      </c>
      <c r="AN195" s="507">
        <f>X195*AD195</f>
        <v>10497.645515893857</v>
      </c>
      <c r="AO195" s="507">
        <f>Y195*AE195</f>
        <v>10693.758855245858</v>
      </c>
      <c r="AP195" s="507">
        <f>Z195*AF195</f>
        <v>11032.973175080622</v>
      </c>
      <c r="AQ195" s="507">
        <f>AA195*AG195</f>
        <v>11505.88347054193</v>
      </c>
    </row>
    <row r="196" spans="2:43">
      <c r="V196" s="336"/>
      <c r="AH196"/>
      <c r="AI196"/>
      <c r="AJ196"/>
      <c r="AK196"/>
      <c r="AL196"/>
      <c r="AM196"/>
      <c r="AN196"/>
      <c r="AO196"/>
      <c r="AP196"/>
      <c r="AQ196"/>
    </row>
    <row r="197" spans="2:43">
      <c r="B197" s="42"/>
      <c r="C197" s="42"/>
      <c r="D197" s="25"/>
      <c r="E197" s="26"/>
      <c r="F197" s="26"/>
      <c r="G197" s="989" t="s">
        <v>54</v>
      </c>
      <c r="H197" s="990"/>
      <c r="I197" s="990"/>
      <c r="J197" s="990"/>
      <c r="K197" s="991"/>
      <c r="L197" s="26"/>
      <c r="M197" s="992" t="s">
        <v>95</v>
      </c>
      <c r="N197" s="993"/>
      <c r="O197" s="993"/>
      <c r="P197" s="993"/>
      <c r="Q197" s="993"/>
      <c r="R197" s="994"/>
      <c r="S197" s="43"/>
      <c r="T197" s="830" t="s">
        <v>357</v>
      </c>
      <c r="U197" s="853" t="s">
        <v>358</v>
      </c>
      <c r="V197" s="398" t="s">
        <v>425</v>
      </c>
      <c r="W197" s="982" t="s">
        <v>426</v>
      </c>
      <c r="X197" s="983"/>
      <c r="Y197" s="983"/>
      <c r="Z197" s="983"/>
      <c r="AA197" s="984"/>
      <c r="AB197"/>
      <c r="AC197" s="998" t="s">
        <v>348</v>
      </c>
      <c r="AD197" s="999"/>
      <c r="AE197" s="999"/>
      <c r="AF197" s="999"/>
      <c r="AG197" s="1000"/>
      <c r="AH197" s="1003" t="s">
        <v>351</v>
      </c>
      <c r="AI197" s="1004"/>
      <c r="AJ197" s="1004"/>
      <c r="AK197" s="1004"/>
      <c r="AL197" s="1004"/>
      <c r="AM197" s="1005" t="s">
        <v>354</v>
      </c>
      <c r="AN197" s="1006"/>
      <c r="AO197" s="1006"/>
      <c r="AP197" s="1006"/>
      <c r="AQ197" s="1006"/>
    </row>
    <row r="198" spans="2:43" ht="32.25" customHeight="1">
      <c r="B198" s="44" t="s">
        <v>56</v>
      </c>
      <c r="C198" s="44" t="s">
        <v>57</v>
      </c>
      <c r="D198" s="46" t="s">
        <v>58</v>
      </c>
      <c r="E198" s="83" t="s">
        <v>59</v>
      </c>
      <c r="F198" s="821" t="s">
        <v>60</v>
      </c>
      <c r="G198" s="248" t="s">
        <v>6</v>
      </c>
      <c r="H198" s="248" t="s">
        <v>7</v>
      </c>
      <c r="I198" s="248" t="s">
        <v>8</v>
      </c>
      <c r="J198" s="248" t="s">
        <v>9</v>
      </c>
      <c r="K198" s="248" t="s">
        <v>10</v>
      </c>
      <c r="L198" s="49"/>
      <c r="M198" s="363" t="s">
        <v>18</v>
      </c>
      <c r="N198" s="363" t="s">
        <v>17</v>
      </c>
      <c r="O198" s="363" t="s">
        <v>2</v>
      </c>
      <c r="P198" s="363" t="s">
        <v>3</v>
      </c>
      <c r="Q198" s="363" t="s">
        <v>1</v>
      </c>
      <c r="R198" s="364" t="s">
        <v>4</v>
      </c>
      <c r="S198" s="52"/>
      <c r="T198" s="350" t="s">
        <v>12</v>
      </c>
      <c r="U198" s="825" t="s">
        <v>12</v>
      </c>
      <c r="V198" s="350" t="s">
        <v>12</v>
      </c>
      <c r="W198" s="350" t="s">
        <v>12</v>
      </c>
      <c r="X198" s="350" t="s">
        <v>13</v>
      </c>
      <c r="Y198" s="350" t="s">
        <v>14</v>
      </c>
      <c r="Z198" s="350" t="s">
        <v>15</v>
      </c>
      <c r="AA198" s="350" t="s">
        <v>16</v>
      </c>
      <c r="AB198"/>
      <c r="AC198" s="48" t="s">
        <v>12</v>
      </c>
      <c r="AD198" s="48" t="s">
        <v>13</v>
      </c>
      <c r="AE198" s="48" t="s">
        <v>14</v>
      </c>
      <c r="AF198" s="48" t="s">
        <v>15</v>
      </c>
      <c r="AG198" s="48" t="s">
        <v>16</v>
      </c>
      <c r="AH198" s="48" t="s">
        <v>12</v>
      </c>
      <c r="AI198" s="48" t="s">
        <v>13</v>
      </c>
      <c r="AJ198" s="48" t="s">
        <v>14</v>
      </c>
      <c r="AK198" s="48" t="s">
        <v>15</v>
      </c>
      <c r="AL198" s="48" t="s">
        <v>16</v>
      </c>
      <c r="AM198" s="48" t="s">
        <v>12</v>
      </c>
      <c r="AN198" s="48" t="s">
        <v>13</v>
      </c>
      <c r="AO198" s="48" t="s">
        <v>14</v>
      </c>
      <c r="AP198" s="48" t="s">
        <v>15</v>
      </c>
      <c r="AQ198" s="48" t="s">
        <v>16</v>
      </c>
    </row>
    <row r="199" spans="2:43" ht="26.4">
      <c r="B199" s="57" t="s">
        <v>236</v>
      </c>
      <c r="C199" s="57" t="s">
        <v>237</v>
      </c>
      <c r="D199" s="120" t="s">
        <v>238</v>
      </c>
      <c r="E199" s="86" t="s">
        <v>64</v>
      </c>
      <c r="F199" s="822" t="s">
        <v>65</v>
      </c>
      <c r="G199" s="143">
        <v>0</v>
      </c>
      <c r="H199" s="143">
        <v>0</v>
      </c>
      <c r="I199" s="143">
        <v>0</v>
      </c>
      <c r="J199" s="143">
        <v>0</v>
      </c>
      <c r="K199" s="143">
        <v>0</v>
      </c>
      <c r="L199" s="190"/>
      <c r="M199" s="89"/>
      <c r="N199" s="89"/>
      <c r="O199" s="89"/>
      <c r="P199" s="89"/>
      <c r="Q199" s="89"/>
      <c r="R199" s="89"/>
      <c r="S199" s="90"/>
      <c r="T199" s="153">
        <v>0.55889567721915312</v>
      </c>
      <c r="U199" s="832">
        <v>0.55889567721915312</v>
      </c>
      <c r="V199" s="153">
        <f>U199</f>
        <v>0.55889567721915312</v>
      </c>
      <c r="W199" s="341">
        <v>0.55889567721915312</v>
      </c>
      <c r="X199" s="341">
        <v>0.55889567721915312</v>
      </c>
      <c r="Y199" s="341">
        <v>0.55889567721915312</v>
      </c>
      <c r="Z199" s="341">
        <v>0.55889567721915312</v>
      </c>
      <c r="AA199" s="341">
        <v>0.55889567721915312</v>
      </c>
      <c r="AB199" s="229"/>
      <c r="AC199" s="1"/>
      <c r="AD199" s="1"/>
      <c r="AE199" s="1"/>
      <c r="AF199" s="1"/>
      <c r="AG199" s="1"/>
      <c r="AH199" s="523">
        <v>8000</v>
      </c>
      <c r="AI199" s="523">
        <v>8000</v>
      </c>
      <c r="AJ199" s="523">
        <v>8000</v>
      </c>
      <c r="AK199" s="523">
        <v>8000</v>
      </c>
      <c r="AL199" s="523">
        <v>8000</v>
      </c>
      <c r="AM199" s="504"/>
      <c r="AN199" s="504"/>
      <c r="AO199" s="504"/>
      <c r="AP199" s="504"/>
      <c r="AQ199" s="504"/>
    </row>
    <row r="200" spans="2:43">
      <c r="B200" s="62"/>
      <c r="C200" s="62"/>
      <c r="D200" s="134" t="s">
        <v>179</v>
      </c>
      <c r="E200" s="93"/>
      <c r="F200" s="125"/>
      <c r="G200" s="142"/>
      <c r="H200" s="142"/>
      <c r="I200" s="142"/>
      <c r="J200" s="142"/>
      <c r="K200" s="142"/>
      <c r="L200" s="76"/>
      <c r="M200" s="776"/>
      <c r="N200" s="776"/>
      <c r="O200" s="776"/>
      <c r="P200" s="776"/>
      <c r="Q200" s="776"/>
      <c r="R200" s="776"/>
      <c r="S200" s="61"/>
      <c r="T200" s="123"/>
      <c r="U200" s="838"/>
      <c r="V200" s="149"/>
      <c r="W200" s="123"/>
      <c r="X200" s="137"/>
      <c r="Y200" s="137"/>
      <c r="Z200" s="137"/>
      <c r="AA200" s="137"/>
      <c r="AB200" s="226"/>
      <c r="AC200" s="400"/>
      <c r="AD200" s="400"/>
      <c r="AE200" s="400"/>
      <c r="AF200" s="400"/>
      <c r="AG200" s="400"/>
      <c r="AH200" s="558"/>
      <c r="AI200" s="558"/>
      <c r="AJ200" s="558"/>
      <c r="AK200" s="558"/>
      <c r="AL200" s="558"/>
      <c r="AM200" s="505"/>
      <c r="AN200" s="505"/>
      <c r="AO200" s="505"/>
      <c r="AP200" s="505"/>
      <c r="AQ200" s="505"/>
    </row>
    <row r="201" spans="2:43" ht="31.5" customHeight="1">
      <c r="B201" s="62"/>
      <c r="C201" s="895" t="s">
        <v>239</v>
      </c>
      <c r="D201" s="899" t="s">
        <v>240</v>
      </c>
      <c r="E201" s="107" t="s">
        <v>64</v>
      </c>
      <c r="F201" s="124" t="s">
        <v>70</v>
      </c>
      <c r="G201" s="128">
        <v>0</v>
      </c>
      <c r="H201" s="128">
        <v>0</v>
      </c>
      <c r="I201" s="128">
        <v>0</v>
      </c>
      <c r="J201" s="128">
        <v>0</v>
      </c>
      <c r="K201" s="128">
        <v>0</v>
      </c>
      <c r="L201" s="76"/>
      <c r="M201" s="89"/>
      <c r="N201" s="89"/>
      <c r="O201" s="89"/>
      <c r="P201" s="308" t="s">
        <v>71</v>
      </c>
      <c r="Q201" s="89"/>
      <c r="R201" s="89"/>
      <c r="S201" s="61"/>
      <c r="T201" s="121">
        <v>178.58346320213872</v>
      </c>
      <c r="U201" s="829">
        <f>T201*(1+'Labour comparison'!$J$16)</f>
        <v>182.95875805059111</v>
      </c>
      <c r="V201" s="121">
        <f>P8</f>
        <v>177.36143999999996</v>
      </c>
      <c r="W201" s="123">
        <f>Z6</f>
        <v>208.47275376613754</v>
      </c>
      <c r="X201" s="123">
        <f>W201*X$9</f>
        <v>209.95291031787715</v>
      </c>
      <c r="Y201" s="123">
        <f>X201*Y$9</f>
        <v>213.87517710491716</v>
      </c>
      <c r="Z201" s="123">
        <f>Y201*Z$9</f>
        <v>220.65946350161244</v>
      </c>
      <c r="AA201" s="123">
        <f>Z201*AA$9</f>
        <v>230.1176694108386</v>
      </c>
      <c r="AB201" s="225"/>
      <c r="AC201" s="490">
        <v>132.54</v>
      </c>
      <c r="AD201" s="490">
        <v>163.83000000000001</v>
      </c>
      <c r="AE201" s="490">
        <v>83.95</v>
      </c>
      <c r="AF201" s="490">
        <v>134.18</v>
      </c>
      <c r="AG201" s="490">
        <v>149.91</v>
      </c>
      <c r="AH201" s="576" t="e">
        <f>AH$7*(AC201*$Z$4)</f>
        <v>#REF!</v>
      </c>
      <c r="AI201" s="576" t="e">
        <f t="shared" ref="AI201:AL201" si="210">AI$7*(AD201*$Z$4)</f>
        <v>#REF!</v>
      </c>
      <c r="AJ201" s="576" t="e">
        <f t="shared" si="210"/>
        <v>#REF!</v>
      </c>
      <c r="AK201" s="576" t="e">
        <f t="shared" si="210"/>
        <v>#REF!</v>
      </c>
      <c r="AL201" s="576" t="e">
        <f t="shared" si="210"/>
        <v>#REF!</v>
      </c>
      <c r="AM201" s="507">
        <f>W201*AC201</f>
        <v>27630.978784163868</v>
      </c>
      <c r="AN201" s="507">
        <f>X201*AD201</f>
        <v>34396.585297377816</v>
      </c>
      <c r="AO201" s="507">
        <f>Y201*AE201</f>
        <v>17954.821117957796</v>
      </c>
      <c r="AP201" s="507">
        <f>Z201*AF201</f>
        <v>29608.086812646357</v>
      </c>
      <c r="AQ201" s="507">
        <f>AA201*AG201</f>
        <v>34496.939821378815</v>
      </c>
    </row>
    <row r="202" spans="2:43" ht="26.4">
      <c r="B202" s="62"/>
      <c r="C202" s="734" t="s">
        <v>241</v>
      </c>
      <c r="D202" s="120" t="s">
        <v>242</v>
      </c>
      <c r="E202" s="86" t="s">
        <v>64</v>
      </c>
      <c r="F202" s="822" t="s">
        <v>65</v>
      </c>
      <c r="G202" s="143">
        <v>0</v>
      </c>
      <c r="H202" s="143">
        <v>0</v>
      </c>
      <c r="I202" s="143">
        <v>0</v>
      </c>
      <c r="J202" s="143">
        <v>0</v>
      </c>
      <c r="K202" s="143">
        <v>0</v>
      </c>
      <c r="L202" s="190"/>
      <c r="M202" s="89"/>
      <c r="N202" s="89"/>
      <c r="O202" s="89"/>
      <c r="P202" s="89"/>
      <c r="Q202" s="89"/>
      <c r="R202" s="89"/>
      <c r="S202" s="90"/>
      <c r="T202" s="153">
        <v>0.55889567721915312</v>
      </c>
      <c r="U202" s="832">
        <v>0.55889567721915312</v>
      </c>
      <c r="V202" s="153">
        <f>U202</f>
        <v>0.55889567721915312</v>
      </c>
      <c r="W202" s="341">
        <v>0.55889567721915312</v>
      </c>
      <c r="X202" s="341">
        <v>0.55889567721915312</v>
      </c>
      <c r="Y202" s="341">
        <v>0.55889567721915312</v>
      </c>
      <c r="Z202" s="341">
        <v>0.55889567721915312</v>
      </c>
      <c r="AA202" s="341">
        <v>0.55889567721915312</v>
      </c>
      <c r="AB202" s="229"/>
      <c r="AC202" s="1"/>
      <c r="AD202" s="1"/>
      <c r="AE202" s="1"/>
      <c r="AF202" s="1"/>
      <c r="AG202" s="1"/>
      <c r="AH202" s="523">
        <v>5000</v>
      </c>
      <c r="AI202" s="523">
        <v>5000</v>
      </c>
      <c r="AJ202" s="523">
        <v>5000</v>
      </c>
      <c r="AK202" s="523">
        <v>5000</v>
      </c>
      <c r="AL202" s="523">
        <v>5000</v>
      </c>
      <c r="AM202" s="522">
        <v>7794.4783860957659</v>
      </c>
      <c r="AN202" s="522">
        <v>7794.4783860957659</v>
      </c>
      <c r="AO202" s="522">
        <v>7794.4783860957659</v>
      </c>
      <c r="AP202" s="522">
        <v>7794.4783860957659</v>
      </c>
      <c r="AQ202" s="522">
        <v>7794.4783860957659</v>
      </c>
    </row>
    <row r="203" spans="2:43">
      <c r="B203" s="62"/>
      <c r="C203" s="62"/>
      <c r="D203" s="134" t="s">
        <v>179</v>
      </c>
      <c r="E203" s="93"/>
      <c r="F203" s="125"/>
      <c r="G203" s="130"/>
      <c r="H203" s="137"/>
      <c r="I203" s="137"/>
      <c r="J203" s="137"/>
      <c r="K203" s="137"/>
      <c r="L203" s="76"/>
      <c r="M203" s="776"/>
      <c r="N203" s="776"/>
      <c r="O203" s="776"/>
      <c r="P203" s="776"/>
      <c r="Q203" s="776"/>
      <c r="R203" s="776"/>
      <c r="S203" s="61"/>
      <c r="T203" s="123"/>
      <c r="U203" s="838"/>
      <c r="V203" s="149"/>
      <c r="W203" s="123"/>
      <c r="X203" s="137"/>
      <c r="Y203" s="137"/>
      <c r="Z203" s="137"/>
      <c r="AA203" s="137"/>
      <c r="AB203" s="226"/>
      <c r="AC203" s="400"/>
      <c r="AD203" s="400"/>
      <c r="AE203" s="400"/>
      <c r="AF203" s="400"/>
      <c r="AG203" s="400"/>
      <c r="AH203" s="558"/>
      <c r="AI203" s="558"/>
      <c r="AJ203" s="558"/>
      <c r="AK203" s="558"/>
      <c r="AL203" s="558"/>
      <c r="AM203" s="505"/>
      <c r="AN203" s="505"/>
      <c r="AO203" s="505"/>
      <c r="AP203" s="505"/>
      <c r="AQ203" s="505"/>
    </row>
    <row r="204" spans="2:43" ht="14.25" customHeight="1">
      <c r="B204" s="62"/>
      <c r="C204" s="131" t="s">
        <v>243</v>
      </c>
      <c r="D204" s="132" t="s">
        <v>37</v>
      </c>
      <c r="E204" s="107" t="s">
        <v>64</v>
      </c>
      <c r="F204" s="124" t="s">
        <v>70</v>
      </c>
      <c r="G204" s="143">
        <v>0</v>
      </c>
      <c r="H204" s="143">
        <v>0</v>
      </c>
      <c r="I204" s="143">
        <v>0</v>
      </c>
      <c r="J204" s="143">
        <v>0</v>
      </c>
      <c r="K204" s="143">
        <v>0</v>
      </c>
      <c r="L204" s="76"/>
      <c r="M204" s="89" t="s">
        <v>71</v>
      </c>
      <c r="N204" s="89"/>
      <c r="O204" s="89"/>
      <c r="P204" s="89"/>
      <c r="Q204" s="89"/>
      <c r="R204" s="89"/>
      <c r="S204" s="61"/>
      <c r="T204" s="121">
        <v>127.53179550063933</v>
      </c>
      <c r="U204" s="829">
        <f>T204*(1+'Labour comparison'!$J$16)</f>
        <v>130.65632449040498</v>
      </c>
      <c r="V204" s="121">
        <f>M8</f>
        <v>104.76537</v>
      </c>
      <c r="W204" s="121">
        <f>W6</f>
        <v>114.85159494561381</v>
      </c>
      <c r="X204" s="121">
        <f t="shared" ref="X204:AA209" si="211">W204*X$9</f>
        <v>115.66704126972768</v>
      </c>
      <c r="Y204" s="121">
        <f t="shared" si="211"/>
        <v>117.8278924512643</v>
      </c>
      <c r="Z204" s="121">
        <f t="shared" si="211"/>
        <v>121.56548453057442</v>
      </c>
      <c r="AA204" s="121">
        <f t="shared" si="211"/>
        <v>126.77618959574204</v>
      </c>
      <c r="AB204" s="225"/>
      <c r="AC204" s="489">
        <v>0</v>
      </c>
      <c r="AD204" s="489">
        <v>10</v>
      </c>
      <c r="AE204" s="489">
        <v>10</v>
      </c>
      <c r="AF204" s="489">
        <v>10</v>
      </c>
      <c r="AG204" s="489">
        <v>10</v>
      </c>
      <c r="AH204" s="523" t="e">
        <f>AH$7*(AC204*$W$4)</f>
        <v>#REF!</v>
      </c>
      <c r="AI204" s="523" t="e">
        <f t="shared" ref="AI204:AL204" si="212">AI$7*(AD204*$W$4)</f>
        <v>#REF!</v>
      </c>
      <c r="AJ204" s="523" t="e">
        <f t="shared" si="212"/>
        <v>#REF!</v>
      </c>
      <c r="AK204" s="523" t="e">
        <f t="shared" si="212"/>
        <v>#REF!</v>
      </c>
      <c r="AL204" s="523" t="e">
        <f t="shared" si="212"/>
        <v>#REF!</v>
      </c>
      <c r="AM204" s="504">
        <f t="shared" ref="AM204:AQ209" si="213">W204*AC204</f>
        <v>0</v>
      </c>
      <c r="AN204" s="504">
        <f t="shared" si="213"/>
        <v>1156.6704126972768</v>
      </c>
      <c r="AO204" s="504">
        <f t="shared" si="213"/>
        <v>1178.278924512643</v>
      </c>
      <c r="AP204" s="504">
        <f t="shared" si="213"/>
        <v>1215.6548453057442</v>
      </c>
      <c r="AQ204" s="504">
        <f t="shared" si="213"/>
        <v>1267.7618959574204</v>
      </c>
    </row>
    <row r="205" spans="2:43" ht="14.25" customHeight="1">
      <c r="B205" s="62"/>
      <c r="C205" s="154"/>
      <c r="D205" s="133" t="s">
        <v>25</v>
      </c>
      <c r="E205" s="93" t="s">
        <v>64</v>
      </c>
      <c r="F205" s="125" t="s">
        <v>70</v>
      </c>
      <c r="G205" s="138">
        <v>0</v>
      </c>
      <c r="H205" s="138">
        <v>0</v>
      </c>
      <c r="I205" s="138">
        <v>0</v>
      </c>
      <c r="J205" s="138">
        <v>0</v>
      </c>
      <c r="K205" s="138">
        <v>0</v>
      </c>
      <c r="L205" s="76"/>
      <c r="M205" s="776"/>
      <c r="N205" s="776" t="s">
        <v>71</v>
      </c>
      <c r="O205" s="776"/>
      <c r="P205" s="776"/>
      <c r="Q205" s="776"/>
      <c r="R205" s="776"/>
      <c r="S205" s="61"/>
      <c r="T205" s="123">
        <v>174.24337592070339</v>
      </c>
      <c r="U205" s="751">
        <f>T205*(1+'Labour comparison'!$J$16)</f>
        <v>178.51233863076061</v>
      </c>
      <c r="V205" s="123">
        <f>N8</f>
        <v>104.76537</v>
      </c>
      <c r="W205" s="123">
        <f>X6</f>
        <v>114.85159494561381</v>
      </c>
      <c r="X205" s="123">
        <f t="shared" si="211"/>
        <v>115.66704126972768</v>
      </c>
      <c r="Y205" s="123">
        <f t="shared" si="211"/>
        <v>117.8278924512643</v>
      </c>
      <c r="Z205" s="123">
        <f t="shared" si="211"/>
        <v>121.56548453057442</v>
      </c>
      <c r="AA205" s="123">
        <f t="shared" si="211"/>
        <v>126.77618959574204</v>
      </c>
      <c r="AB205" s="225"/>
      <c r="AC205" s="491">
        <v>0</v>
      </c>
      <c r="AD205" s="491">
        <v>5</v>
      </c>
      <c r="AE205" s="491">
        <v>5</v>
      </c>
      <c r="AF205" s="491">
        <v>5</v>
      </c>
      <c r="AG205" s="491">
        <v>5</v>
      </c>
      <c r="AH205" s="558" t="e">
        <f>AH$7*(AC205*$X$4)</f>
        <v>#REF!</v>
      </c>
      <c r="AI205" s="558" t="e">
        <f t="shared" ref="AI205:AL205" si="214">AI$7*(AD205*$X$4)</f>
        <v>#REF!</v>
      </c>
      <c r="AJ205" s="558" t="e">
        <f t="shared" si="214"/>
        <v>#REF!</v>
      </c>
      <c r="AK205" s="558" t="e">
        <f t="shared" si="214"/>
        <v>#REF!</v>
      </c>
      <c r="AL205" s="558" t="e">
        <f t="shared" si="214"/>
        <v>#REF!</v>
      </c>
      <c r="AM205" s="505">
        <f t="shared" si="213"/>
        <v>0</v>
      </c>
      <c r="AN205" s="505">
        <f t="shared" si="213"/>
        <v>578.33520634863839</v>
      </c>
      <c r="AO205" s="505">
        <f t="shared" si="213"/>
        <v>589.13946225632151</v>
      </c>
      <c r="AP205" s="505">
        <f t="shared" si="213"/>
        <v>607.82742265287209</v>
      </c>
      <c r="AQ205" s="505">
        <f t="shared" si="213"/>
        <v>633.8809479787102</v>
      </c>
    </row>
    <row r="206" spans="2:43" ht="14.25" customHeight="1">
      <c r="B206" s="62"/>
      <c r="C206" s="62"/>
      <c r="D206" s="92" t="s">
        <v>5</v>
      </c>
      <c r="E206" s="93" t="s">
        <v>64</v>
      </c>
      <c r="F206" s="125" t="s">
        <v>70</v>
      </c>
      <c r="G206" s="138">
        <v>0</v>
      </c>
      <c r="H206" s="138">
        <v>0</v>
      </c>
      <c r="I206" s="138">
        <v>0</v>
      </c>
      <c r="J206" s="138">
        <v>0</v>
      </c>
      <c r="K206" s="138">
        <v>0</v>
      </c>
      <c r="L206" s="76"/>
      <c r="M206" s="776"/>
      <c r="N206" s="776"/>
      <c r="O206" s="776"/>
      <c r="P206" s="776"/>
      <c r="Q206" s="776"/>
      <c r="R206" s="776" t="s">
        <v>71</v>
      </c>
      <c r="S206" s="61"/>
      <c r="T206" s="123">
        <v>172.20213351936337</v>
      </c>
      <c r="U206" s="751">
        <f>T206*(1+'Labour comparison'!$J$16)</f>
        <v>176.42108579058777</v>
      </c>
      <c r="V206" s="123">
        <f>R8</f>
        <v>151.45183500000002</v>
      </c>
      <c r="W206" s="123">
        <f>AB6</f>
        <v>179.73232588425333</v>
      </c>
      <c r="X206" s="123">
        <f t="shared" si="211"/>
        <v>181.00842539803153</v>
      </c>
      <c r="Y206" s="123">
        <f t="shared" si="211"/>
        <v>184.38996144836869</v>
      </c>
      <c r="Z206" s="123">
        <f t="shared" si="211"/>
        <v>190.23895394985789</v>
      </c>
      <c r="AA206" s="123">
        <f t="shared" si="211"/>
        <v>198.39323462225877</v>
      </c>
      <c r="AB206" s="225"/>
      <c r="AC206" s="491">
        <v>0</v>
      </c>
      <c r="AD206" s="491">
        <v>15</v>
      </c>
      <c r="AE206" s="491">
        <v>15</v>
      </c>
      <c r="AF206" s="491">
        <v>15</v>
      </c>
      <c r="AG206" s="491">
        <v>15</v>
      </c>
      <c r="AH206" s="558" t="e">
        <f>AH$7*(AC206*$AB$4)</f>
        <v>#REF!</v>
      </c>
      <c r="AI206" s="558" t="e">
        <f t="shared" ref="AI206:AL206" si="215">AI$7*(AD206*$AB$4)</f>
        <v>#REF!</v>
      </c>
      <c r="AJ206" s="558" t="e">
        <f t="shared" si="215"/>
        <v>#REF!</v>
      </c>
      <c r="AK206" s="558" t="e">
        <f t="shared" si="215"/>
        <v>#REF!</v>
      </c>
      <c r="AL206" s="558" t="e">
        <f t="shared" si="215"/>
        <v>#REF!</v>
      </c>
      <c r="AM206" s="505">
        <f t="shared" si="213"/>
        <v>0</v>
      </c>
      <c r="AN206" s="505">
        <f t="shared" si="213"/>
        <v>2715.1263809704728</v>
      </c>
      <c r="AO206" s="505">
        <f t="shared" si="213"/>
        <v>2765.8494217255302</v>
      </c>
      <c r="AP206" s="505">
        <f t="shared" si="213"/>
        <v>2853.5843092478681</v>
      </c>
      <c r="AQ206" s="505">
        <f t="shared" si="213"/>
        <v>2975.8985193338817</v>
      </c>
    </row>
    <row r="207" spans="2:43" ht="14.25" customHeight="1">
      <c r="B207" s="62"/>
      <c r="C207" s="62"/>
      <c r="D207" s="92" t="s">
        <v>175</v>
      </c>
      <c r="E207" s="93" t="s">
        <v>64</v>
      </c>
      <c r="F207" s="125" t="s">
        <v>70</v>
      </c>
      <c r="G207" s="138">
        <v>0</v>
      </c>
      <c r="H207" s="138">
        <v>0</v>
      </c>
      <c r="I207" s="138">
        <v>0</v>
      </c>
      <c r="J207" s="138">
        <v>0</v>
      </c>
      <c r="K207" s="138">
        <v>0</v>
      </c>
      <c r="L207" s="76"/>
      <c r="M207" s="776"/>
      <c r="N207" s="776"/>
      <c r="O207" s="776" t="s">
        <v>71</v>
      </c>
      <c r="P207" s="776"/>
      <c r="Q207" s="776"/>
      <c r="R207" s="776"/>
      <c r="S207" s="61"/>
      <c r="T207" s="123">
        <v>178.58346320213872</v>
      </c>
      <c r="U207" s="751">
        <f>T207*(1+'Labour comparison'!$J$16)</f>
        <v>182.95875805059111</v>
      </c>
      <c r="V207" s="123">
        <f>O8</f>
        <v>157.14805499999997</v>
      </c>
      <c r="W207" s="123">
        <f>Y6</f>
        <v>172.30492156390147</v>
      </c>
      <c r="X207" s="123">
        <f t="shared" si="211"/>
        <v>173.52828650700519</v>
      </c>
      <c r="Y207" s="123">
        <f t="shared" si="211"/>
        <v>176.77008122062881</v>
      </c>
      <c r="Z207" s="123">
        <f t="shared" si="211"/>
        <v>182.37736521497254</v>
      </c>
      <c r="AA207" s="123">
        <f t="shared" si="211"/>
        <v>190.19467178325732</v>
      </c>
      <c r="AB207" s="225"/>
      <c r="AC207" s="491">
        <v>0</v>
      </c>
      <c r="AD207" s="491">
        <v>300</v>
      </c>
      <c r="AE207" s="491">
        <v>300</v>
      </c>
      <c r="AF207" s="491">
        <v>300</v>
      </c>
      <c r="AG207" s="491">
        <v>300</v>
      </c>
      <c r="AH207" s="558" t="e">
        <f>AH$7*(AC207*$Y$4)</f>
        <v>#REF!</v>
      </c>
      <c r="AI207" s="558" t="e">
        <f t="shared" ref="AI207:AL207" si="216">AI$7*(AD207*$Y$4)</f>
        <v>#REF!</v>
      </c>
      <c r="AJ207" s="558" t="e">
        <f t="shared" si="216"/>
        <v>#REF!</v>
      </c>
      <c r="AK207" s="558" t="e">
        <f t="shared" si="216"/>
        <v>#REF!</v>
      </c>
      <c r="AL207" s="558" t="e">
        <f t="shared" si="216"/>
        <v>#REF!</v>
      </c>
      <c r="AM207" s="505">
        <f t="shared" si="213"/>
        <v>0</v>
      </c>
      <c r="AN207" s="505">
        <f t="shared" si="213"/>
        <v>52058.485952101561</v>
      </c>
      <c r="AO207" s="505">
        <f t="shared" si="213"/>
        <v>53031.024366188642</v>
      </c>
      <c r="AP207" s="505">
        <f t="shared" si="213"/>
        <v>54713.209564491764</v>
      </c>
      <c r="AQ207" s="505">
        <f t="shared" si="213"/>
        <v>57058.401534977194</v>
      </c>
    </row>
    <row r="208" spans="2:43" ht="14.25" customHeight="1">
      <c r="B208" s="62"/>
      <c r="C208" s="154"/>
      <c r="D208" s="92" t="s">
        <v>20</v>
      </c>
      <c r="E208" s="93" t="s">
        <v>64</v>
      </c>
      <c r="F208" s="125" t="s">
        <v>70</v>
      </c>
      <c r="G208" s="138">
        <v>0</v>
      </c>
      <c r="H208" s="138">
        <v>0</v>
      </c>
      <c r="I208" s="138">
        <v>0</v>
      </c>
      <c r="J208" s="138">
        <v>0</v>
      </c>
      <c r="K208" s="138">
        <v>0</v>
      </c>
      <c r="L208" s="76"/>
      <c r="M208" s="776"/>
      <c r="N208" s="776"/>
      <c r="O208" s="776"/>
      <c r="P208" s="776" t="s">
        <v>71</v>
      </c>
      <c r="Q208" s="776"/>
      <c r="R208" s="776"/>
      <c r="S208" s="61"/>
      <c r="T208" s="123">
        <v>212.70961481276012</v>
      </c>
      <c r="U208" s="751">
        <f>T208*(1+'Labour comparison'!$J$16)</f>
        <v>217.92100037567275</v>
      </c>
      <c r="V208" s="123">
        <f>P8</f>
        <v>177.36143999999996</v>
      </c>
      <c r="W208" s="123">
        <f>Z6</f>
        <v>208.47275376613754</v>
      </c>
      <c r="X208" s="123">
        <f t="shared" si="211"/>
        <v>209.95291031787715</v>
      </c>
      <c r="Y208" s="123">
        <f t="shared" si="211"/>
        <v>213.87517710491716</v>
      </c>
      <c r="Z208" s="123">
        <f t="shared" si="211"/>
        <v>220.65946350161244</v>
      </c>
      <c r="AA208" s="123">
        <f t="shared" si="211"/>
        <v>230.1176694108386</v>
      </c>
      <c r="AB208" s="225"/>
      <c r="AC208" s="491">
        <v>0</v>
      </c>
      <c r="AD208" s="491">
        <v>30</v>
      </c>
      <c r="AE208" s="491">
        <v>30</v>
      </c>
      <c r="AF208" s="491">
        <v>30</v>
      </c>
      <c r="AG208" s="491">
        <v>30</v>
      </c>
      <c r="AH208" s="558" t="e">
        <f>AH$7*(AC208*$Z$4)</f>
        <v>#REF!</v>
      </c>
      <c r="AI208" s="558" t="e">
        <f t="shared" ref="AI208:AL208" si="217">AI$7*(AD208*$Z$4)</f>
        <v>#REF!</v>
      </c>
      <c r="AJ208" s="558" t="e">
        <f t="shared" si="217"/>
        <v>#REF!</v>
      </c>
      <c r="AK208" s="558" t="e">
        <f t="shared" si="217"/>
        <v>#REF!</v>
      </c>
      <c r="AL208" s="558" t="e">
        <f t="shared" si="217"/>
        <v>#REF!</v>
      </c>
      <c r="AM208" s="505">
        <f t="shared" si="213"/>
        <v>0</v>
      </c>
      <c r="AN208" s="505">
        <f t="shared" si="213"/>
        <v>6298.5873095363149</v>
      </c>
      <c r="AO208" s="505">
        <f t="shared" si="213"/>
        <v>6416.2553131475142</v>
      </c>
      <c r="AP208" s="505">
        <f t="shared" si="213"/>
        <v>6619.7839050483726</v>
      </c>
      <c r="AQ208" s="505">
        <f t="shared" si="213"/>
        <v>6903.5300823251582</v>
      </c>
    </row>
    <row r="209" spans="2:43" ht="14.25" customHeight="1">
      <c r="B209" s="62"/>
      <c r="C209" s="62"/>
      <c r="D209" s="92" t="s">
        <v>176</v>
      </c>
      <c r="E209" s="93" t="s">
        <v>177</v>
      </c>
      <c r="F209" s="125" t="s">
        <v>94</v>
      </c>
      <c r="G209" s="138">
        <v>0</v>
      </c>
      <c r="H209" s="138">
        <v>0</v>
      </c>
      <c r="I209" s="138">
        <v>0</v>
      </c>
      <c r="J209" s="138">
        <v>0</v>
      </c>
      <c r="K209" s="138">
        <v>0</v>
      </c>
      <c r="L209" s="76"/>
      <c r="M209" s="776"/>
      <c r="N209" s="776"/>
      <c r="O209" s="776"/>
      <c r="P209" s="776"/>
      <c r="Q209" s="776" t="s">
        <v>71</v>
      </c>
      <c r="R209" s="776"/>
      <c r="S209" s="61"/>
      <c r="T209" s="123">
        <v>239.25091780307636</v>
      </c>
      <c r="U209" s="751">
        <f>T209*(1+'Labour comparison'!$J$16)</f>
        <v>245.11256528925173</v>
      </c>
      <c r="V209" s="123">
        <f>Q8</f>
        <v>196.43763000000001</v>
      </c>
      <c r="W209" s="123">
        <f>AA6</f>
        <v>215.36050509576629</v>
      </c>
      <c r="X209" s="123">
        <f t="shared" si="211"/>
        <v>216.88956468194624</v>
      </c>
      <c r="Y209" s="123">
        <f t="shared" si="211"/>
        <v>220.94141961798678</v>
      </c>
      <c r="Z209" s="123">
        <f t="shared" si="211"/>
        <v>227.94985270438252</v>
      </c>
      <c r="AA209" s="123">
        <f t="shared" si="211"/>
        <v>237.72054918683847</v>
      </c>
      <c r="AB209" s="225"/>
      <c r="AC209" s="491">
        <v>0</v>
      </c>
      <c r="AD209" s="491">
        <v>5</v>
      </c>
      <c r="AE209" s="491">
        <v>5</v>
      </c>
      <c r="AF209" s="491">
        <v>5</v>
      </c>
      <c r="AG209" s="491">
        <v>5</v>
      </c>
      <c r="AH209" s="558" t="e">
        <f>AH$7*(AC209*$AA$4)</f>
        <v>#REF!</v>
      </c>
      <c r="AI209" s="558" t="e">
        <f t="shared" ref="AI209:AL209" si="218">AI$7*(AD209*$AA$4)</f>
        <v>#REF!</v>
      </c>
      <c r="AJ209" s="558" t="e">
        <f t="shared" si="218"/>
        <v>#REF!</v>
      </c>
      <c r="AK209" s="558" t="e">
        <f t="shared" si="218"/>
        <v>#REF!</v>
      </c>
      <c r="AL209" s="558" t="e">
        <f t="shared" si="218"/>
        <v>#REF!</v>
      </c>
      <c r="AM209" s="505">
        <f t="shared" si="213"/>
        <v>0</v>
      </c>
      <c r="AN209" s="505">
        <f t="shared" si="213"/>
        <v>1084.4478234097312</v>
      </c>
      <c r="AO209" s="505">
        <f t="shared" si="213"/>
        <v>1104.7070980899339</v>
      </c>
      <c r="AP209" s="505">
        <f t="shared" si="213"/>
        <v>1139.7492635219126</v>
      </c>
      <c r="AQ209" s="505">
        <f t="shared" si="213"/>
        <v>1188.6027459341924</v>
      </c>
    </row>
    <row r="210" spans="2:43" ht="14.25" customHeight="1">
      <c r="B210" s="62"/>
      <c r="C210" s="62"/>
      <c r="D210" s="92" t="s">
        <v>27</v>
      </c>
      <c r="E210" s="93" t="s">
        <v>64</v>
      </c>
      <c r="F210" s="125" t="s">
        <v>65</v>
      </c>
      <c r="G210" s="138">
        <v>0</v>
      </c>
      <c r="H210" s="138">
        <v>0</v>
      </c>
      <c r="I210" s="138">
        <v>0</v>
      </c>
      <c r="J210" s="138">
        <v>0</v>
      </c>
      <c r="K210" s="138">
        <v>0</v>
      </c>
      <c r="L210" s="76"/>
      <c r="M210" s="776"/>
      <c r="N210" s="776"/>
      <c r="O210" s="776"/>
      <c r="P210" s="776"/>
      <c r="Q210" s="776"/>
      <c r="R210" s="776"/>
      <c r="S210" s="61"/>
      <c r="T210" s="149">
        <v>0.71961782154044762</v>
      </c>
      <c r="U210" s="838">
        <v>0.71961782154044762</v>
      </c>
      <c r="V210" s="149">
        <f>U210</f>
        <v>0.71961782154044762</v>
      </c>
      <c r="W210" s="340">
        <v>0.71961782154044762</v>
      </c>
      <c r="X210" s="340">
        <v>0.71961782154044762</v>
      </c>
      <c r="Y210" s="340">
        <v>0.71961782154044762</v>
      </c>
      <c r="Z210" s="340">
        <v>0.71961782154044762</v>
      </c>
      <c r="AA210" s="340">
        <v>0.71961782154044762</v>
      </c>
      <c r="AB210" s="226"/>
      <c r="AC210" s="400"/>
      <c r="AD210" s="400"/>
      <c r="AE210" s="400"/>
      <c r="AF210" s="400"/>
      <c r="AG210" s="400"/>
      <c r="AH210" s="558">
        <v>0</v>
      </c>
      <c r="AI210" s="558">
        <v>5000</v>
      </c>
      <c r="AJ210" s="558">
        <v>5000</v>
      </c>
      <c r="AK210" s="558">
        <v>5000</v>
      </c>
      <c r="AL210" s="558">
        <v>5000</v>
      </c>
      <c r="AM210" s="508">
        <f>AH210+(AH210*$W$210)</f>
        <v>0</v>
      </c>
      <c r="AN210" s="508">
        <f t="shared" ref="AN210:AQ210" si="219">AI210+(AI210*$W$210)</f>
        <v>8598.0891077022388</v>
      </c>
      <c r="AO210" s="508">
        <f t="shared" si="219"/>
        <v>8598.0891077022388</v>
      </c>
      <c r="AP210" s="508">
        <f t="shared" si="219"/>
        <v>8598.0891077022388</v>
      </c>
      <c r="AQ210" s="508">
        <f t="shared" si="219"/>
        <v>8598.0891077022388</v>
      </c>
    </row>
    <row r="211" spans="2:43" ht="14.25" customHeight="1">
      <c r="B211" s="62"/>
      <c r="C211" s="62"/>
      <c r="D211" s="133" t="s">
        <v>178</v>
      </c>
      <c r="E211" s="93" t="s">
        <v>64</v>
      </c>
      <c r="F211" s="125" t="s">
        <v>65</v>
      </c>
      <c r="G211" s="138">
        <v>0</v>
      </c>
      <c r="H211" s="138">
        <v>0</v>
      </c>
      <c r="I211" s="138">
        <v>0</v>
      </c>
      <c r="J211" s="138">
        <v>0</v>
      </c>
      <c r="K211" s="138">
        <v>0</v>
      </c>
      <c r="L211" s="76"/>
      <c r="M211" s="776"/>
      <c r="N211" s="776"/>
      <c r="O211" s="776"/>
      <c r="P211" s="776"/>
      <c r="Q211" s="776"/>
      <c r="R211" s="776"/>
      <c r="S211" s="61"/>
      <c r="T211" s="149">
        <v>0.55889567721915312</v>
      </c>
      <c r="U211" s="838">
        <v>0.55889567721915312</v>
      </c>
      <c r="V211" s="149">
        <f>U211</f>
        <v>0.55889567721915312</v>
      </c>
      <c r="W211" s="340">
        <v>0.55889567721915312</v>
      </c>
      <c r="X211" s="340">
        <v>0.55889567721915312</v>
      </c>
      <c r="Y211" s="340">
        <v>0.55889567721915312</v>
      </c>
      <c r="Z211" s="340">
        <v>0.55889567721915312</v>
      </c>
      <c r="AA211" s="340">
        <v>0.55889567721915312</v>
      </c>
      <c r="AB211" s="226"/>
      <c r="AC211" s="400"/>
      <c r="AD211" s="400"/>
      <c r="AE211" s="400"/>
      <c r="AF211" s="400"/>
      <c r="AG211" s="400"/>
      <c r="AH211" s="558">
        <v>0</v>
      </c>
      <c r="AI211" s="558">
        <v>1000</v>
      </c>
      <c r="AJ211" s="558">
        <v>1000</v>
      </c>
      <c r="AK211" s="558">
        <v>1000</v>
      </c>
      <c r="AL211" s="558">
        <v>1000</v>
      </c>
      <c r="AM211" s="508">
        <f>AH211+(AH211*$W$211)</f>
        <v>0</v>
      </c>
      <c r="AN211" s="508">
        <f t="shared" ref="AN211:AQ211" si="220">AI211+(AI211*$W$211)</f>
        <v>1558.8956772191532</v>
      </c>
      <c r="AO211" s="508">
        <f t="shared" si="220"/>
        <v>1558.8956772191532</v>
      </c>
      <c r="AP211" s="508">
        <f t="shared" si="220"/>
        <v>1558.8956772191532</v>
      </c>
      <c r="AQ211" s="508">
        <f t="shared" si="220"/>
        <v>1558.8956772191532</v>
      </c>
    </row>
    <row r="212" spans="2:43" ht="14.25" customHeight="1">
      <c r="B212" s="62"/>
      <c r="C212" s="62"/>
      <c r="D212" s="150" t="s">
        <v>179</v>
      </c>
      <c r="E212" s="93"/>
      <c r="F212" s="125"/>
      <c r="G212" s="735"/>
      <c r="H212" s="735"/>
      <c r="I212" s="735"/>
      <c r="J212" s="735"/>
      <c r="K212" s="735"/>
      <c r="L212" s="76"/>
      <c r="M212" s="776"/>
      <c r="N212" s="776"/>
      <c r="O212" s="776"/>
      <c r="P212" s="776"/>
      <c r="Q212" s="776"/>
      <c r="R212" s="776"/>
      <c r="S212" s="61"/>
      <c r="T212" s="123"/>
      <c r="U212" s="751"/>
      <c r="V212" s="123"/>
      <c r="W212" s="123"/>
      <c r="X212" s="142"/>
      <c r="Y212" s="142"/>
      <c r="Z212" s="142"/>
      <c r="AA212" s="142"/>
      <c r="AB212" s="141"/>
      <c r="AC212" s="400"/>
      <c r="AD212" s="400"/>
      <c r="AE212" s="400"/>
      <c r="AF212" s="400"/>
      <c r="AG212" s="400"/>
      <c r="AH212" s="558"/>
      <c r="AI212" s="558"/>
      <c r="AJ212" s="558"/>
      <c r="AK212" s="558"/>
      <c r="AL212" s="558"/>
      <c r="AM212" s="505"/>
      <c r="AN212" s="505"/>
      <c r="AO212" s="505"/>
      <c r="AP212" s="505"/>
      <c r="AQ212" s="505"/>
    </row>
    <row r="213" spans="2:43" ht="13.5" customHeight="1">
      <c r="B213" s="62"/>
      <c r="C213" s="131" t="s">
        <v>244</v>
      </c>
      <c r="D213" s="132" t="s">
        <v>37</v>
      </c>
      <c r="E213" s="107" t="s">
        <v>64</v>
      </c>
      <c r="F213" s="124" t="s">
        <v>70</v>
      </c>
      <c r="G213" s="130">
        <v>0</v>
      </c>
      <c r="H213" s="130">
        <v>0</v>
      </c>
      <c r="I213" s="130">
        <v>0</v>
      </c>
      <c r="J213" s="130">
        <v>0</v>
      </c>
      <c r="K213" s="130">
        <v>0</v>
      </c>
      <c r="L213" s="76"/>
      <c r="M213" s="171" t="s">
        <v>71</v>
      </c>
      <c r="N213" s="171"/>
      <c r="O213" s="171"/>
      <c r="P213" s="171"/>
      <c r="Q213" s="171"/>
      <c r="R213" s="171"/>
      <c r="S213" s="61"/>
      <c r="T213" s="121">
        <v>127.53179550063933</v>
      </c>
      <c r="U213" s="829">
        <f>T213*(1+'Labour comparison'!$J$16)</f>
        <v>130.65632449040498</v>
      </c>
      <c r="V213" s="121">
        <f>M8</f>
        <v>104.76537</v>
      </c>
      <c r="W213" s="121">
        <f>W6</f>
        <v>114.85159494561381</v>
      </c>
      <c r="X213" s="121">
        <f t="shared" ref="X213:AA218" si="221">W213*X$9</f>
        <v>115.66704126972768</v>
      </c>
      <c r="Y213" s="121">
        <f t="shared" si="221"/>
        <v>117.8278924512643</v>
      </c>
      <c r="Z213" s="121">
        <f t="shared" si="221"/>
        <v>121.56548453057442</v>
      </c>
      <c r="AA213" s="121">
        <f t="shared" si="221"/>
        <v>126.77618959574204</v>
      </c>
      <c r="AB213" s="225"/>
      <c r="AC213" s="489">
        <v>50</v>
      </c>
      <c r="AD213" s="489">
        <v>50</v>
      </c>
      <c r="AE213" s="489">
        <v>50</v>
      </c>
      <c r="AF213" s="489">
        <v>50</v>
      </c>
      <c r="AG213" s="489">
        <v>50</v>
      </c>
      <c r="AH213" s="523" t="e">
        <f>AH$7*(AC213*$W$4)</f>
        <v>#REF!</v>
      </c>
      <c r="AI213" s="523" t="e">
        <f t="shared" ref="AI213:AL213" si="222">AI$7*(AD213*$W$4)</f>
        <v>#REF!</v>
      </c>
      <c r="AJ213" s="523" t="e">
        <f t="shared" si="222"/>
        <v>#REF!</v>
      </c>
      <c r="AK213" s="523" t="e">
        <f t="shared" si="222"/>
        <v>#REF!</v>
      </c>
      <c r="AL213" s="523" t="e">
        <f t="shared" si="222"/>
        <v>#REF!</v>
      </c>
      <c r="AM213" s="504">
        <f t="shared" ref="AM213:AQ218" si="223">W213*AC213</f>
        <v>5742.5797472806908</v>
      </c>
      <c r="AN213" s="504">
        <f t="shared" si="223"/>
        <v>5783.3520634863835</v>
      </c>
      <c r="AO213" s="504">
        <f t="shared" si="223"/>
        <v>5891.3946225632153</v>
      </c>
      <c r="AP213" s="504">
        <f t="shared" si="223"/>
        <v>6078.2742265287216</v>
      </c>
      <c r="AQ213" s="504">
        <f t="shared" si="223"/>
        <v>6338.8094797871017</v>
      </c>
    </row>
    <row r="214" spans="2:43" ht="13.5" customHeight="1">
      <c r="B214" s="62"/>
      <c r="C214" s="62"/>
      <c r="D214" s="133" t="s">
        <v>25</v>
      </c>
      <c r="E214" s="93" t="s">
        <v>64</v>
      </c>
      <c r="F214" s="125" t="s">
        <v>70</v>
      </c>
      <c r="G214" s="130">
        <v>0</v>
      </c>
      <c r="H214" s="130">
        <v>0</v>
      </c>
      <c r="I214" s="130">
        <v>0</v>
      </c>
      <c r="J214" s="130">
        <v>0</v>
      </c>
      <c r="K214" s="130">
        <v>0</v>
      </c>
      <c r="L214" s="76"/>
      <c r="M214" s="237"/>
      <c r="N214" s="237" t="s">
        <v>71</v>
      </c>
      <c r="O214" s="237"/>
      <c r="P214" s="237"/>
      <c r="Q214" s="237"/>
      <c r="R214" s="237"/>
      <c r="S214" s="61"/>
      <c r="T214" s="123">
        <v>174.24337592070339</v>
      </c>
      <c r="U214" s="751">
        <f>T214*(1+'Labour comparison'!$J$16)</f>
        <v>178.51233863076061</v>
      </c>
      <c r="V214" s="123">
        <f>N8</f>
        <v>104.76537</v>
      </c>
      <c r="W214" s="123">
        <f>X6</f>
        <v>114.85159494561381</v>
      </c>
      <c r="X214" s="123">
        <f t="shared" si="221"/>
        <v>115.66704126972768</v>
      </c>
      <c r="Y214" s="123">
        <f t="shared" si="221"/>
        <v>117.8278924512643</v>
      </c>
      <c r="Z214" s="123">
        <f t="shared" si="221"/>
        <v>121.56548453057442</v>
      </c>
      <c r="AA214" s="123">
        <f t="shared" si="221"/>
        <v>126.77618959574204</v>
      </c>
      <c r="AB214" s="225"/>
      <c r="AC214" s="491">
        <v>25</v>
      </c>
      <c r="AD214" s="491">
        <v>25</v>
      </c>
      <c r="AE214" s="491">
        <v>25</v>
      </c>
      <c r="AF214" s="491">
        <v>25</v>
      </c>
      <c r="AG214" s="491">
        <v>25</v>
      </c>
      <c r="AH214" s="558" t="e">
        <f>AH$7*(AC214*$X$4)</f>
        <v>#REF!</v>
      </c>
      <c r="AI214" s="558" t="e">
        <f t="shared" ref="AI214:AL214" si="224">AI$7*(AD214*$X$4)</f>
        <v>#REF!</v>
      </c>
      <c r="AJ214" s="558" t="e">
        <f t="shared" si="224"/>
        <v>#REF!</v>
      </c>
      <c r="AK214" s="558" t="e">
        <f t="shared" si="224"/>
        <v>#REF!</v>
      </c>
      <c r="AL214" s="558" t="e">
        <f t="shared" si="224"/>
        <v>#REF!</v>
      </c>
      <c r="AM214" s="505">
        <f t="shared" si="223"/>
        <v>2871.2898736403454</v>
      </c>
      <c r="AN214" s="505">
        <f t="shared" si="223"/>
        <v>2891.6760317431917</v>
      </c>
      <c r="AO214" s="505">
        <f t="shared" si="223"/>
        <v>2945.6973112816077</v>
      </c>
      <c r="AP214" s="505">
        <f t="shared" si="223"/>
        <v>3039.1371132643608</v>
      </c>
      <c r="AQ214" s="505">
        <f t="shared" si="223"/>
        <v>3169.4047398935509</v>
      </c>
    </row>
    <row r="215" spans="2:43" ht="13.5" customHeight="1">
      <c r="B215" s="62"/>
      <c r="C215" s="62"/>
      <c r="D215" s="133" t="s">
        <v>5</v>
      </c>
      <c r="E215" s="93" t="s">
        <v>64</v>
      </c>
      <c r="F215" s="125" t="s">
        <v>70</v>
      </c>
      <c r="G215" s="130">
        <v>0</v>
      </c>
      <c r="H215" s="130">
        <v>0</v>
      </c>
      <c r="I215" s="130">
        <v>0</v>
      </c>
      <c r="J215" s="130">
        <v>0</v>
      </c>
      <c r="K215" s="130">
        <v>0</v>
      </c>
      <c r="L215" s="76"/>
      <c r="M215" s="237"/>
      <c r="N215" s="237"/>
      <c r="O215" s="237"/>
      <c r="P215" s="237"/>
      <c r="Q215" s="237"/>
      <c r="R215" s="237" t="s">
        <v>71</v>
      </c>
      <c r="S215" s="61"/>
      <c r="T215" s="123">
        <v>172.20213351936337</v>
      </c>
      <c r="U215" s="751">
        <f>T215*(1+'Labour comparison'!$J$16)</f>
        <v>176.42108579058777</v>
      </c>
      <c r="V215" s="123">
        <f>R8</f>
        <v>151.45183500000002</v>
      </c>
      <c r="W215" s="123">
        <f>AB6</f>
        <v>179.73232588425333</v>
      </c>
      <c r="X215" s="123">
        <f t="shared" si="221"/>
        <v>181.00842539803153</v>
      </c>
      <c r="Y215" s="123">
        <f t="shared" si="221"/>
        <v>184.38996144836869</v>
      </c>
      <c r="Z215" s="123">
        <f t="shared" si="221"/>
        <v>190.23895394985789</v>
      </c>
      <c r="AA215" s="123">
        <f t="shared" si="221"/>
        <v>198.39323462225877</v>
      </c>
      <c r="AB215" s="225"/>
      <c r="AC215" s="491">
        <v>50</v>
      </c>
      <c r="AD215" s="491">
        <v>50</v>
      </c>
      <c r="AE215" s="491">
        <v>50</v>
      </c>
      <c r="AF215" s="491">
        <v>50</v>
      </c>
      <c r="AG215" s="491">
        <v>50</v>
      </c>
      <c r="AH215" s="558" t="e">
        <f>AH$7*(AC215*$AB$4)</f>
        <v>#REF!</v>
      </c>
      <c r="AI215" s="558" t="e">
        <f t="shared" ref="AI215:AL215" si="225">AI$7*(AD215*$AB$4)</f>
        <v>#REF!</v>
      </c>
      <c r="AJ215" s="558" t="e">
        <f t="shared" si="225"/>
        <v>#REF!</v>
      </c>
      <c r="AK215" s="558" t="e">
        <f t="shared" si="225"/>
        <v>#REF!</v>
      </c>
      <c r="AL215" s="558" t="e">
        <f t="shared" si="225"/>
        <v>#REF!</v>
      </c>
      <c r="AM215" s="505">
        <f t="shared" si="223"/>
        <v>8986.6162942126666</v>
      </c>
      <c r="AN215" s="505">
        <f t="shared" si="223"/>
        <v>9050.421269901577</v>
      </c>
      <c r="AO215" s="505">
        <f t="shared" si="223"/>
        <v>9219.4980724184352</v>
      </c>
      <c r="AP215" s="505">
        <f t="shared" si="223"/>
        <v>9511.9476974928948</v>
      </c>
      <c r="AQ215" s="505">
        <f t="shared" si="223"/>
        <v>9919.6617311129394</v>
      </c>
    </row>
    <row r="216" spans="2:43" ht="13.5" customHeight="1">
      <c r="B216" s="62"/>
      <c r="C216" s="62"/>
      <c r="D216" s="133" t="s">
        <v>175</v>
      </c>
      <c r="E216" s="93" t="s">
        <v>64</v>
      </c>
      <c r="F216" s="125" t="s">
        <v>70</v>
      </c>
      <c r="G216" s="130">
        <v>0</v>
      </c>
      <c r="H216" s="130">
        <v>0</v>
      </c>
      <c r="I216" s="130">
        <v>0</v>
      </c>
      <c r="J216" s="130">
        <v>0</v>
      </c>
      <c r="K216" s="130">
        <v>0</v>
      </c>
      <c r="L216" s="76"/>
      <c r="M216" s="237"/>
      <c r="N216" s="237"/>
      <c r="O216" s="237" t="s">
        <v>71</v>
      </c>
      <c r="P216" s="237"/>
      <c r="Q216" s="237"/>
      <c r="R216" s="237"/>
      <c r="S216" s="61"/>
      <c r="T216" s="123">
        <v>178.58346320213872</v>
      </c>
      <c r="U216" s="751">
        <f>T216*(1+'Labour comparison'!$J$16)</f>
        <v>182.95875805059111</v>
      </c>
      <c r="V216" s="123">
        <f>O8</f>
        <v>157.14805499999997</v>
      </c>
      <c r="W216" s="123">
        <f>Y6</f>
        <v>172.30492156390147</v>
      </c>
      <c r="X216" s="123">
        <f t="shared" si="221"/>
        <v>173.52828650700519</v>
      </c>
      <c r="Y216" s="123">
        <f t="shared" si="221"/>
        <v>176.77008122062881</v>
      </c>
      <c r="Z216" s="123">
        <f t="shared" si="221"/>
        <v>182.37736521497254</v>
      </c>
      <c r="AA216" s="123">
        <f t="shared" si="221"/>
        <v>190.19467178325732</v>
      </c>
      <c r="AB216" s="225"/>
      <c r="AC216" s="491">
        <v>100</v>
      </c>
      <c r="AD216" s="491">
        <v>100</v>
      </c>
      <c r="AE216" s="491">
        <v>100</v>
      </c>
      <c r="AF216" s="491">
        <v>100</v>
      </c>
      <c r="AG216" s="491">
        <v>100</v>
      </c>
      <c r="AH216" s="558" t="e">
        <f>AH$7*(AC216*$Y$4)</f>
        <v>#REF!</v>
      </c>
      <c r="AI216" s="558" t="e">
        <f t="shared" ref="AI216:AL216" si="226">AI$7*(AD216*$Y$4)</f>
        <v>#REF!</v>
      </c>
      <c r="AJ216" s="558" t="e">
        <f t="shared" si="226"/>
        <v>#REF!</v>
      </c>
      <c r="AK216" s="558" t="e">
        <f t="shared" si="226"/>
        <v>#REF!</v>
      </c>
      <c r="AL216" s="558" t="e">
        <f t="shared" si="226"/>
        <v>#REF!</v>
      </c>
      <c r="AM216" s="505">
        <f t="shared" si="223"/>
        <v>17230.492156390148</v>
      </c>
      <c r="AN216" s="505">
        <f t="shared" si="223"/>
        <v>17352.828650700518</v>
      </c>
      <c r="AO216" s="505">
        <f t="shared" si="223"/>
        <v>17677.008122062882</v>
      </c>
      <c r="AP216" s="505">
        <f t="shared" si="223"/>
        <v>18237.736521497252</v>
      </c>
      <c r="AQ216" s="505">
        <f t="shared" si="223"/>
        <v>19019.467178325733</v>
      </c>
    </row>
    <row r="217" spans="2:43" ht="13.5" customHeight="1">
      <c r="B217" s="62"/>
      <c r="C217" s="62"/>
      <c r="D217" s="133" t="s">
        <v>20</v>
      </c>
      <c r="E217" s="93" t="s">
        <v>64</v>
      </c>
      <c r="F217" s="125" t="s">
        <v>70</v>
      </c>
      <c r="G217" s="130">
        <v>0</v>
      </c>
      <c r="H217" s="130">
        <v>0</v>
      </c>
      <c r="I217" s="130">
        <v>0</v>
      </c>
      <c r="J217" s="130">
        <v>0</v>
      </c>
      <c r="K217" s="130">
        <v>0</v>
      </c>
      <c r="L217" s="76"/>
      <c r="M217" s="237"/>
      <c r="N217" s="237"/>
      <c r="O217" s="237"/>
      <c r="P217" s="237" t="s">
        <v>71</v>
      </c>
      <c r="Q217" s="237"/>
      <c r="R217" s="237"/>
      <c r="S217" s="61"/>
      <c r="T217" s="123">
        <v>212.70961481276012</v>
      </c>
      <c r="U217" s="751">
        <f>T217*(1+'Labour comparison'!$J$16)</f>
        <v>217.92100037567275</v>
      </c>
      <c r="V217" s="123">
        <f>P8</f>
        <v>177.36143999999996</v>
      </c>
      <c r="W217" s="123">
        <f>Z6</f>
        <v>208.47275376613754</v>
      </c>
      <c r="X217" s="123">
        <f t="shared" si="221"/>
        <v>209.95291031787715</v>
      </c>
      <c r="Y217" s="123">
        <f t="shared" si="221"/>
        <v>213.87517710491716</v>
      </c>
      <c r="Z217" s="123">
        <f t="shared" si="221"/>
        <v>220.65946350161244</v>
      </c>
      <c r="AA217" s="123">
        <f t="shared" si="221"/>
        <v>230.1176694108386</v>
      </c>
      <c r="AB217" s="225"/>
      <c r="AC217" s="491">
        <v>50</v>
      </c>
      <c r="AD217" s="491">
        <v>50</v>
      </c>
      <c r="AE217" s="491">
        <v>50</v>
      </c>
      <c r="AF217" s="491">
        <v>50</v>
      </c>
      <c r="AG217" s="491">
        <v>50</v>
      </c>
      <c r="AH217" s="558" t="e">
        <f>AH$7*(AC217*$Z$4)</f>
        <v>#REF!</v>
      </c>
      <c r="AI217" s="558" t="e">
        <f t="shared" ref="AI217:AL217" si="227">AI$7*(AD217*$Z$4)</f>
        <v>#REF!</v>
      </c>
      <c r="AJ217" s="558" t="e">
        <f t="shared" si="227"/>
        <v>#REF!</v>
      </c>
      <c r="AK217" s="558" t="e">
        <f t="shared" si="227"/>
        <v>#REF!</v>
      </c>
      <c r="AL217" s="558" t="e">
        <f t="shared" si="227"/>
        <v>#REF!</v>
      </c>
      <c r="AM217" s="505">
        <f t="shared" si="223"/>
        <v>10423.637688306877</v>
      </c>
      <c r="AN217" s="505">
        <f t="shared" si="223"/>
        <v>10497.645515893857</v>
      </c>
      <c r="AO217" s="505">
        <f t="shared" si="223"/>
        <v>10693.758855245858</v>
      </c>
      <c r="AP217" s="505">
        <f t="shared" si="223"/>
        <v>11032.973175080622</v>
      </c>
      <c r="AQ217" s="505">
        <f t="shared" si="223"/>
        <v>11505.88347054193</v>
      </c>
    </row>
    <row r="218" spans="2:43" ht="13.5" customHeight="1">
      <c r="B218" s="62"/>
      <c r="C218" s="62"/>
      <c r="D218" s="133" t="s">
        <v>176</v>
      </c>
      <c r="E218" s="93" t="s">
        <v>64</v>
      </c>
      <c r="F218" s="125" t="s">
        <v>70</v>
      </c>
      <c r="G218" s="130">
        <v>0</v>
      </c>
      <c r="H218" s="130">
        <v>0</v>
      </c>
      <c r="I218" s="130">
        <v>0</v>
      </c>
      <c r="J218" s="130">
        <v>0</v>
      </c>
      <c r="K218" s="130">
        <v>0</v>
      </c>
      <c r="L218" s="76"/>
      <c r="M218" s="237"/>
      <c r="N218" s="237"/>
      <c r="O218" s="237"/>
      <c r="P218" s="237"/>
      <c r="Q218" s="237" t="s">
        <v>71</v>
      </c>
      <c r="R218" s="237"/>
      <c r="S218" s="61"/>
      <c r="T218" s="123">
        <v>239.25091780307636</v>
      </c>
      <c r="U218" s="751">
        <f>T218*(1+'Labour comparison'!$J$16)</f>
        <v>245.11256528925173</v>
      </c>
      <c r="V218" s="123">
        <f>Q8</f>
        <v>196.43763000000001</v>
      </c>
      <c r="W218" s="123">
        <f>AA6</f>
        <v>215.36050509576629</v>
      </c>
      <c r="X218" s="123">
        <f t="shared" si="221"/>
        <v>216.88956468194624</v>
      </c>
      <c r="Y218" s="123">
        <f t="shared" si="221"/>
        <v>220.94141961798678</v>
      </c>
      <c r="Z218" s="123">
        <f t="shared" si="221"/>
        <v>227.94985270438252</v>
      </c>
      <c r="AA218" s="123">
        <f t="shared" si="221"/>
        <v>237.72054918683847</v>
      </c>
      <c r="AB218" s="225"/>
      <c r="AC218" s="491">
        <v>2</v>
      </c>
      <c r="AD218" s="491">
        <v>2</v>
      </c>
      <c r="AE218" s="491">
        <v>2</v>
      </c>
      <c r="AF218" s="491">
        <v>2</v>
      </c>
      <c r="AG218" s="491">
        <v>2</v>
      </c>
      <c r="AH218" s="558" t="e">
        <f>AH$7*(AC218*$AA$4)</f>
        <v>#REF!</v>
      </c>
      <c r="AI218" s="558" t="e">
        <f t="shared" ref="AI218:AL218" si="228">AI$7*(AD218*$AA$4)</f>
        <v>#REF!</v>
      </c>
      <c r="AJ218" s="558" t="e">
        <f t="shared" si="228"/>
        <v>#REF!</v>
      </c>
      <c r="AK218" s="558" t="e">
        <f t="shared" si="228"/>
        <v>#REF!</v>
      </c>
      <c r="AL218" s="558" t="e">
        <f t="shared" si="228"/>
        <v>#REF!</v>
      </c>
      <c r="AM218" s="505">
        <f t="shared" si="223"/>
        <v>430.72101019153257</v>
      </c>
      <c r="AN218" s="505">
        <f t="shared" si="223"/>
        <v>433.77912936389248</v>
      </c>
      <c r="AO218" s="505">
        <f t="shared" si="223"/>
        <v>441.88283923597356</v>
      </c>
      <c r="AP218" s="505">
        <f t="shared" si="223"/>
        <v>455.89970540876504</v>
      </c>
      <c r="AQ218" s="505">
        <f t="shared" si="223"/>
        <v>475.44109837367694</v>
      </c>
    </row>
    <row r="219" spans="2:43" ht="13.5" customHeight="1">
      <c r="B219" s="62"/>
      <c r="C219" s="62"/>
      <c r="D219" s="133" t="s">
        <v>27</v>
      </c>
      <c r="E219" s="93" t="s">
        <v>177</v>
      </c>
      <c r="F219" s="125" t="s">
        <v>65</v>
      </c>
      <c r="G219" s="130">
        <v>0</v>
      </c>
      <c r="H219" s="130">
        <v>0</v>
      </c>
      <c r="I219" s="130">
        <v>0</v>
      </c>
      <c r="J219" s="130">
        <v>0</v>
      </c>
      <c r="K219" s="130">
        <v>0</v>
      </c>
      <c r="L219" s="76"/>
      <c r="M219" s="237"/>
      <c r="N219" s="237"/>
      <c r="O219" s="237"/>
      <c r="P219" s="237"/>
      <c r="Q219" s="237"/>
      <c r="R219" s="237"/>
      <c r="S219" s="61"/>
      <c r="T219" s="149">
        <v>0.71961782154044762</v>
      </c>
      <c r="U219" s="838">
        <v>0.71961782154044762</v>
      </c>
      <c r="V219" s="149">
        <f>U219</f>
        <v>0.71961782154044762</v>
      </c>
      <c r="W219" s="340">
        <v>0.71961782154044762</v>
      </c>
      <c r="X219" s="340">
        <v>0.71961782154044762</v>
      </c>
      <c r="Y219" s="340">
        <v>0.71961782154044762</v>
      </c>
      <c r="Z219" s="340">
        <v>0.71961782154044762</v>
      </c>
      <c r="AA219" s="340">
        <v>0.71961782154044762</v>
      </c>
      <c r="AB219" s="226"/>
      <c r="AC219" s="400"/>
      <c r="AD219" s="400"/>
      <c r="AE219" s="400"/>
      <c r="AF219" s="400"/>
      <c r="AG219" s="400"/>
      <c r="AH219" s="558">
        <v>15000</v>
      </c>
      <c r="AI219" s="558">
        <v>15000</v>
      </c>
      <c r="AJ219" s="558">
        <v>15000</v>
      </c>
      <c r="AK219" s="558">
        <v>15000</v>
      </c>
      <c r="AL219" s="558">
        <v>15000</v>
      </c>
      <c r="AM219" s="508">
        <f>AH219+(AH219*$W$219)</f>
        <v>25794.267323106717</v>
      </c>
      <c r="AN219" s="508">
        <f t="shared" ref="AN219:AQ219" si="229">AI219+(AI219*$W$219)</f>
        <v>25794.267323106717</v>
      </c>
      <c r="AO219" s="508">
        <f t="shared" si="229"/>
        <v>25794.267323106717</v>
      </c>
      <c r="AP219" s="508">
        <f t="shared" si="229"/>
        <v>25794.267323106717</v>
      </c>
      <c r="AQ219" s="508">
        <f t="shared" si="229"/>
        <v>25794.267323106717</v>
      </c>
    </row>
    <row r="220" spans="2:43" ht="13.5" customHeight="1">
      <c r="B220" s="62"/>
      <c r="C220" s="62"/>
      <c r="D220" s="133" t="s">
        <v>178</v>
      </c>
      <c r="E220" s="93" t="s">
        <v>64</v>
      </c>
      <c r="F220" s="125" t="s">
        <v>65</v>
      </c>
      <c r="G220" s="130">
        <v>0</v>
      </c>
      <c r="H220" s="130">
        <v>0</v>
      </c>
      <c r="I220" s="130">
        <v>0</v>
      </c>
      <c r="J220" s="130">
        <v>0</v>
      </c>
      <c r="K220" s="130">
        <v>0</v>
      </c>
      <c r="L220" s="76"/>
      <c r="M220" s="237"/>
      <c r="N220" s="237"/>
      <c r="O220" s="237"/>
      <c r="P220" s="237"/>
      <c r="Q220" s="237"/>
      <c r="R220" s="237"/>
      <c r="S220" s="61"/>
      <c r="T220" s="149">
        <v>0.55889567721915312</v>
      </c>
      <c r="U220" s="838">
        <v>0.55889567721915312</v>
      </c>
      <c r="V220" s="149">
        <f>U220</f>
        <v>0.55889567721915312</v>
      </c>
      <c r="W220" s="340">
        <v>0.55889567721915312</v>
      </c>
      <c r="X220" s="340">
        <v>0.55889567721915312</v>
      </c>
      <c r="Y220" s="340">
        <v>0.55889567721915312</v>
      </c>
      <c r="Z220" s="340">
        <v>0.55889567721915312</v>
      </c>
      <c r="AA220" s="340">
        <v>0.55889567721915312</v>
      </c>
      <c r="AB220" s="226"/>
      <c r="AC220" s="400"/>
      <c r="AD220" s="400"/>
      <c r="AE220" s="400"/>
      <c r="AF220" s="400"/>
      <c r="AG220" s="400"/>
      <c r="AH220" s="558">
        <v>3500</v>
      </c>
      <c r="AI220" s="558">
        <v>3500</v>
      </c>
      <c r="AJ220" s="558">
        <v>3500</v>
      </c>
      <c r="AK220" s="558">
        <v>3500</v>
      </c>
      <c r="AL220" s="558">
        <v>3500</v>
      </c>
      <c r="AM220" s="508">
        <f>AH220+(AH220*$W$220)</f>
        <v>5456.1348702670357</v>
      </c>
      <c r="AN220" s="508">
        <f t="shared" ref="AN220:AQ220" si="230">AI220+(AI220*$W$220)</f>
        <v>5456.1348702670357</v>
      </c>
      <c r="AO220" s="508">
        <f t="shared" si="230"/>
        <v>5456.1348702670357</v>
      </c>
      <c r="AP220" s="508">
        <f t="shared" si="230"/>
        <v>5456.1348702670357</v>
      </c>
      <c r="AQ220" s="508">
        <f t="shared" si="230"/>
        <v>5456.1348702670357</v>
      </c>
    </row>
    <row r="221" spans="2:43" ht="13.5" customHeight="1">
      <c r="B221" s="81"/>
      <c r="C221" s="81"/>
      <c r="D221" s="150" t="s">
        <v>179</v>
      </c>
      <c r="E221" s="106"/>
      <c r="F221" s="126"/>
      <c r="G221" s="310"/>
      <c r="H221" s="321"/>
      <c r="I221" s="321"/>
      <c r="J221" s="321"/>
      <c r="K221" s="321"/>
      <c r="L221" s="76"/>
      <c r="M221" s="367"/>
      <c r="N221" s="367"/>
      <c r="O221" s="367"/>
      <c r="P221" s="367"/>
      <c r="Q221" s="367"/>
      <c r="R221" s="367"/>
      <c r="S221" s="61"/>
      <c r="T221" s="295"/>
      <c r="U221" s="840"/>
      <c r="V221" s="338"/>
      <c r="W221" s="295"/>
      <c r="X221" s="321"/>
      <c r="Y221" s="321"/>
      <c r="Z221" s="321"/>
      <c r="AA221" s="321"/>
      <c r="AB221" s="226"/>
      <c r="AC221" s="401"/>
      <c r="AD221" s="401"/>
      <c r="AE221" s="401"/>
      <c r="AF221" s="401"/>
      <c r="AG221" s="401"/>
      <c r="AH221" s="565"/>
      <c r="AI221" s="565"/>
      <c r="AJ221" s="565"/>
      <c r="AK221" s="565"/>
      <c r="AL221" s="565"/>
      <c r="AM221" s="506"/>
      <c r="AN221" s="506"/>
      <c r="AO221" s="506"/>
      <c r="AP221" s="506"/>
      <c r="AQ221" s="506"/>
    </row>
    <row r="222" spans="2:43">
      <c r="V222" s="336"/>
      <c r="AH222"/>
      <c r="AI222"/>
      <c r="AJ222"/>
      <c r="AK222"/>
      <c r="AL222"/>
      <c r="AM222"/>
      <c r="AN222"/>
      <c r="AO222"/>
      <c r="AP222"/>
      <c r="AQ222"/>
    </row>
    <row r="223" spans="2:43">
      <c r="B223" s="42"/>
      <c r="C223" s="42"/>
      <c r="D223" s="25"/>
      <c r="E223" s="26"/>
      <c r="F223" s="26"/>
      <c r="G223" s="985" t="s">
        <v>54</v>
      </c>
      <c r="H223" s="986"/>
      <c r="I223" s="986"/>
      <c r="J223" s="986"/>
      <c r="K223" s="987"/>
      <c r="L223" s="804"/>
      <c r="M223" s="982" t="s">
        <v>95</v>
      </c>
      <c r="N223" s="988"/>
      <c r="O223" s="988"/>
      <c r="P223" s="988"/>
      <c r="Q223" s="988"/>
      <c r="R223" s="984"/>
      <c r="S223" s="43"/>
      <c r="T223" s="836" t="s">
        <v>357</v>
      </c>
      <c r="U223" s="853" t="s">
        <v>358</v>
      </c>
      <c r="V223" s="398" t="s">
        <v>425</v>
      </c>
      <c r="W223" s="982" t="s">
        <v>426</v>
      </c>
      <c r="X223" s="983"/>
      <c r="Y223" s="983"/>
      <c r="Z223" s="983"/>
      <c r="AA223" s="984"/>
      <c r="AB223"/>
      <c r="AC223" s="998" t="s">
        <v>348</v>
      </c>
      <c r="AD223" s="999"/>
      <c r="AE223" s="999"/>
      <c r="AF223" s="999"/>
      <c r="AG223" s="1000"/>
      <c r="AH223" s="1003" t="s">
        <v>351</v>
      </c>
      <c r="AI223" s="1004"/>
      <c r="AJ223" s="1004"/>
      <c r="AK223" s="1004"/>
      <c r="AL223" s="1004"/>
      <c r="AM223" s="1005" t="s">
        <v>354</v>
      </c>
      <c r="AN223" s="1006"/>
      <c r="AO223" s="1006"/>
      <c r="AP223" s="1006"/>
      <c r="AQ223" s="1006"/>
    </row>
    <row r="224" spans="2:43" ht="33.75" customHeight="1">
      <c r="B224" s="45" t="s">
        <v>56</v>
      </c>
      <c r="C224" s="45" t="s">
        <v>57</v>
      </c>
      <c r="D224" s="136" t="s">
        <v>58</v>
      </c>
      <c r="E224" s="47" t="s">
        <v>59</v>
      </c>
      <c r="F224" s="808" t="s">
        <v>60</v>
      </c>
      <c r="G224" s="48" t="s">
        <v>6</v>
      </c>
      <c r="H224" s="48" t="s">
        <v>7</v>
      </c>
      <c r="I224" s="48" t="s">
        <v>8</v>
      </c>
      <c r="J224" s="48" t="s">
        <v>9</v>
      </c>
      <c r="K224" s="48" t="s">
        <v>10</v>
      </c>
      <c r="L224" s="192"/>
      <c r="M224" s="355" t="s">
        <v>18</v>
      </c>
      <c r="N224" s="355" t="s">
        <v>17</v>
      </c>
      <c r="O224" s="355" t="s">
        <v>2</v>
      </c>
      <c r="P224" s="355" t="s">
        <v>3</v>
      </c>
      <c r="Q224" s="355" t="s">
        <v>1</v>
      </c>
      <c r="R224" s="356" t="s">
        <v>4</v>
      </c>
      <c r="S224" s="52"/>
      <c r="T224" s="345" t="s">
        <v>12</v>
      </c>
      <c r="U224" s="825" t="s">
        <v>12</v>
      </c>
      <c r="V224" s="345" t="s">
        <v>12</v>
      </c>
      <c r="W224" s="345" t="s">
        <v>12</v>
      </c>
      <c r="X224" s="345" t="s">
        <v>13</v>
      </c>
      <c r="Y224" s="345" t="s">
        <v>14</v>
      </c>
      <c r="Z224" s="345" t="s">
        <v>15</v>
      </c>
      <c r="AA224" s="345" t="s">
        <v>16</v>
      </c>
      <c r="AB224"/>
      <c r="AC224" s="48" t="s">
        <v>12</v>
      </c>
      <c r="AD224" s="48" t="s">
        <v>13</v>
      </c>
      <c r="AE224" s="48" t="s">
        <v>14</v>
      </c>
      <c r="AF224" s="48" t="s">
        <v>15</v>
      </c>
      <c r="AG224" s="48" t="s">
        <v>16</v>
      </c>
      <c r="AH224" s="48" t="s">
        <v>12</v>
      </c>
      <c r="AI224" s="48" t="s">
        <v>13</v>
      </c>
      <c r="AJ224" s="48" t="s">
        <v>14</v>
      </c>
      <c r="AK224" s="48" t="s">
        <v>15</v>
      </c>
      <c r="AL224" s="48" t="s">
        <v>16</v>
      </c>
      <c r="AM224" s="48" t="s">
        <v>12</v>
      </c>
      <c r="AN224" s="48" t="s">
        <v>13</v>
      </c>
      <c r="AO224" s="48" t="s">
        <v>14</v>
      </c>
      <c r="AP224" s="48" t="s">
        <v>15</v>
      </c>
      <c r="AQ224" s="48" t="s">
        <v>16</v>
      </c>
    </row>
    <row r="225" spans="2:55">
      <c r="B225" s="303" t="s">
        <v>245</v>
      </c>
      <c r="C225" s="303" t="s">
        <v>246</v>
      </c>
      <c r="D225" s="326" t="s">
        <v>247</v>
      </c>
      <c r="E225" s="323" t="s">
        <v>248</v>
      </c>
      <c r="F225" s="841" t="s">
        <v>249</v>
      </c>
      <c r="G225" s="327" t="s">
        <v>250</v>
      </c>
      <c r="H225" s="327" t="s">
        <v>250</v>
      </c>
      <c r="I225" s="327" t="s">
        <v>250</v>
      </c>
      <c r="J225" s="327" t="s">
        <v>250</v>
      </c>
      <c r="K225" s="327" t="s">
        <v>250</v>
      </c>
      <c r="L225" s="76"/>
      <c r="M225" s="308"/>
      <c r="N225" s="308"/>
      <c r="O225" s="308"/>
      <c r="P225" s="308"/>
      <c r="Q225" s="308"/>
      <c r="R225" s="308"/>
      <c r="S225" s="61"/>
      <c r="T225" s="354" t="s">
        <v>250</v>
      </c>
      <c r="U225" s="843" t="s">
        <v>250</v>
      </c>
      <c r="V225" s="842" t="s">
        <v>250</v>
      </c>
      <c r="W225" s="354" t="s">
        <v>250</v>
      </c>
      <c r="X225" s="354" t="s">
        <v>250</v>
      </c>
      <c r="Y225" s="354" t="s">
        <v>250</v>
      </c>
      <c r="Z225" s="354" t="s">
        <v>250</v>
      </c>
      <c r="AA225" s="354" t="s">
        <v>250</v>
      </c>
      <c r="AB225"/>
      <c r="AC225" s="490">
        <v>0</v>
      </c>
      <c r="AD225" s="490">
        <v>0</v>
      </c>
      <c r="AE225" s="490">
        <v>0</v>
      </c>
      <c r="AF225" s="490">
        <v>0</v>
      </c>
      <c r="AG225" s="490">
        <v>0</v>
      </c>
      <c r="AH225" s="691">
        <f>IF(F225="Hourly Rate",AC225*W$4,($M225*$W$4*AC225)+($N225*$X$4*AC225)+($O225*$Y$4*AC225)+($P225*$Z$4*AC225)+($Q225*$AA$4*AC225)+($R225*$AB$4*AC225))</f>
        <v>0</v>
      </c>
      <c r="AI225" s="691">
        <f>IF(G225="Hourly Rate",AD225*X$4,($M225*$W$4*AD225)+($N225*$X$4*AD225)+($O225*$Y$4*AD225)+($P225*$Z$4*AD225)+($Q225*$AA$4*AD225)+($R225*$AB$4*AD225))</f>
        <v>0</v>
      </c>
      <c r="AJ225" s="691">
        <f>IF(H225="Hourly Rate",AE225*Y$4,($M225*$W$4*AE225)+($N225*$X$4*AE225)+($O225*$Y$4*AE225)+($P225*$Z$4*AE225)+($Q225*$AA$4*AE225)+($R225*$AB$4*AE225))</f>
        <v>0</v>
      </c>
      <c r="AK225" s="691">
        <f>IF(I225="Hourly Rate",AF225*Z$4,($M225*$W$4*AF225)+($N225*$X$4*AF225)+($O225*$Y$4*AF225)+($P225*$Z$4*AF225)+($Q225*$AA$4*AF225)+($R225*$AB$4*AF225))</f>
        <v>0</v>
      </c>
      <c r="AL225" s="691">
        <f>IF(J225="Hourly Rate",AG225*AA$4,($M225*$W$4*AG225)+($N225*$X$4*AG225)+($O225*$Y$4*AG225)+($P225*$Z$4*AG225)+($Q225*$AA$4*AG225)+($R225*$AB$4*AG225))</f>
        <v>0</v>
      </c>
      <c r="AM225" s="699"/>
      <c r="AN225" s="349"/>
      <c r="AO225" s="349"/>
      <c r="AP225" s="349"/>
      <c r="AQ225" s="349"/>
    </row>
    <row r="226" spans="2:55">
      <c r="V226" s="336"/>
      <c r="AB226"/>
      <c r="AF226" s="155"/>
      <c r="AG226" s="7"/>
      <c r="AH226"/>
      <c r="AI226"/>
      <c r="AJ226"/>
      <c r="AK226"/>
      <c r="AL226"/>
      <c r="AM226"/>
      <c r="AN226"/>
      <c r="AO226"/>
      <c r="AP226"/>
      <c r="AQ226"/>
      <c r="AR226" s="7"/>
      <c r="AS226" s="7"/>
      <c r="AT226" s="7"/>
      <c r="AU226" s="7"/>
      <c r="AV226" s="7"/>
      <c r="AW226" s="155"/>
      <c r="AX226" s="1002"/>
      <c r="AY226" s="1002"/>
      <c r="AZ226" s="1002"/>
      <c r="BA226" s="1002"/>
      <c r="BB226" s="1002"/>
      <c r="BC226" s="156"/>
    </row>
    <row r="227" spans="2:55">
      <c r="B227" s="42"/>
      <c r="C227" s="42"/>
      <c r="D227" s="25"/>
      <c r="E227" s="26"/>
      <c r="F227" s="26"/>
      <c r="G227" s="990" t="s">
        <v>54</v>
      </c>
      <c r="H227" s="990"/>
      <c r="I227" s="990"/>
      <c r="J227" s="990"/>
      <c r="K227" s="991"/>
      <c r="L227" s="26"/>
      <c r="M227" s="992" t="s">
        <v>95</v>
      </c>
      <c r="N227" s="993"/>
      <c r="O227" s="993"/>
      <c r="P227" s="993"/>
      <c r="Q227" s="993"/>
      <c r="R227" s="994"/>
      <c r="S227" s="43"/>
      <c r="T227" s="830" t="s">
        <v>357</v>
      </c>
      <c r="U227" s="819" t="s">
        <v>358</v>
      </c>
      <c r="V227" s="398" t="s">
        <v>425</v>
      </c>
      <c r="W227" s="982" t="s">
        <v>426</v>
      </c>
      <c r="X227" s="983"/>
      <c r="Y227" s="983"/>
      <c r="Z227" s="983"/>
      <c r="AA227" s="984"/>
      <c r="AB227"/>
      <c r="AC227" s="998" t="s">
        <v>348</v>
      </c>
      <c r="AD227" s="999"/>
      <c r="AE227" s="999"/>
      <c r="AF227" s="999"/>
      <c r="AG227" s="1000"/>
      <c r="AH227" s="1003" t="s">
        <v>351</v>
      </c>
      <c r="AI227" s="1004"/>
      <c r="AJ227" s="1004"/>
      <c r="AK227" s="1004"/>
      <c r="AL227" s="1004"/>
      <c r="AM227" s="1005" t="s">
        <v>354</v>
      </c>
      <c r="AN227" s="1006"/>
      <c r="AO227" s="1006"/>
      <c r="AP227" s="1006"/>
      <c r="AQ227" s="1006"/>
      <c r="AR227" s="157"/>
      <c r="AS227" s="157"/>
      <c r="AT227" s="157"/>
      <c r="AU227" s="157"/>
      <c r="AV227" s="157"/>
      <c r="AW227" s="155"/>
      <c r="AX227" s="156"/>
      <c r="AY227" s="156"/>
      <c r="AZ227" s="156"/>
      <c r="BA227" s="156"/>
      <c r="BB227" s="156"/>
      <c r="BC227" s="156"/>
    </row>
    <row r="228" spans="2:55" ht="30" customHeight="1">
      <c r="B228" s="44" t="s">
        <v>56</v>
      </c>
      <c r="C228" s="44" t="s">
        <v>57</v>
      </c>
      <c r="D228" s="46" t="s">
        <v>58</v>
      </c>
      <c r="E228" s="83" t="s">
        <v>59</v>
      </c>
      <c r="F228" s="83" t="s">
        <v>60</v>
      </c>
      <c r="G228" s="248" t="s">
        <v>6</v>
      </c>
      <c r="H228" s="248" t="s">
        <v>7</v>
      </c>
      <c r="I228" s="248" t="s">
        <v>8</v>
      </c>
      <c r="J228" s="248" t="s">
        <v>9</v>
      </c>
      <c r="K228" s="248" t="s">
        <v>10</v>
      </c>
      <c r="L228" s="49"/>
      <c r="M228" s="363" t="s">
        <v>18</v>
      </c>
      <c r="N228" s="363" t="s">
        <v>17</v>
      </c>
      <c r="O228" s="363" t="s">
        <v>2</v>
      </c>
      <c r="P228" s="363" t="s">
        <v>3</v>
      </c>
      <c r="Q228" s="363" t="s">
        <v>1</v>
      </c>
      <c r="R228" s="364" t="s">
        <v>4</v>
      </c>
      <c r="S228" s="52"/>
      <c r="T228" s="350" t="s">
        <v>12</v>
      </c>
      <c r="U228" s="825" t="s">
        <v>12</v>
      </c>
      <c r="V228" s="350" t="s">
        <v>12</v>
      </c>
      <c r="W228" s="350" t="s">
        <v>12</v>
      </c>
      <c r="X228" s="350" t="s">
        <v>13</v>
      </c>
      <c r="Y228" s="350" t="s">
        <v>14</v>
      </c>
      <c r="Z228" s="350" t="s">
        <v>15</v>
      </c>
      <c r="AA228" s="350" t="s">
        <v>16</v>
      </c>
      <c r="AB228"/>
      <c r="AC228" s="48" t="s">
        <v>12</v>
      </c>
      <c r="AD228" s="48" t="s">
        <v>13</v>
      </c>
      <c r="AE228" s="48" t="s">
        <v>14</v>
      </c>
      <c r="AF228" s="48" t="s">
        <v>15</v>
      </c>
      <c r="AG228" s="48" t="s">
        <v>16</v>
      </c>
      <c r="AH228" s="48" t="s">
        <v>12</v>
      </c>
      <c r="AI228" s="48" t="s">
        <v>13</v>
      </c>
      <c r="AJ228" s="48" t="s">
        <v>14</v>
      </c>
      <c r="AK228" s="48" t="s">
        <v>15</v>
      </c>
      <c r="AL228" s="48" t="s">
        <v>16</v>
      </c>
      <c r="AM228" s="48" t="s">
        <v>12</v>
      </c>
      <c r="AN228" s="48" t="s">
        <v>13</v>
      </c>
      <c r="AO228" s="48" t="s">
        <v>14</v>
      </c>
      <c r="AP228" s="48" t="s">
        <v>15</v>
      </c>
      <c r="AQ228" s="48" t="s">
        <v>16</v>
      </c>
      <c r="AR228" s="158"/>
      <c r="AS228" s="159"/>
      <c r="AT228" s="159"/>
      <c r="AU228" s="158"/>
      <c r="AV228" s="160"/>
      <c r="AW228" s="155"/>
      <c r="AX228" s="159"/>
      <c r="AY228" s="161"/>
      <c r="AZ228" s="161"/>
      <c r="BA228" s="161"/>
      <c r="BB228" s="161"/>
      <c r="BC228" s="161"/>
    </row>
    <row r="229" spans="2:55">
      <c r="B229" s="84" t="s">
        <v>251</v>
      </c>
      <c r="C229" s="84" t="s">
        <v>252</v>
      </c>
      <c r="D229" s="666" t="s">
        <v>37</v>
      </c>
      <c r="E229" s="98" t="s">
        <v>64</v>
      </c>
      <c r="F229" s="99" t="s">
        <v>70</v>
      </c>
      <c r="G229" s="128">
        <v>0</v>
      </c>
      <c r="H229" s="128">
        <v>0</v>
      </c>
      <c r="I229" s="128">
        <v>0</v>
      </c>
      <c r="J229" s="128">
        <v>0</v>
      </c>
      <c r="K229" s="128">
        <v>0</v>
      </c>
      <c r="L229" s="76"/>
      <c r="M229" s="111" t="s">
        <v>71</v>
      </c>
      <c r="N229" s="111"/>
      <c r="O229" s="111"/>
      <c r="P229" s="111"/>
      <c r="Q229" s="111"/>
      <c r="R229" s="89"/>
      <c r="S229" s="61"/>
      <c r="T229" s="121">
        <v>103.99340575524378</v>
      </c>
      <c r="U229" s="892">
        <f>T229*(1+'Labour comparison'!$J$16)</f>
        <v>106.54124419624725</v>
      </c>
      <c r="V229" s="893">
        <v>73.739999999999995</v>
      </c>
      <c r="W229" s="880">
        <f>W6</f>
        <v>114.85159494561381</v>
      </c>
      <c r="X229" s="880">
        <f t="shared" ref="X229:AA233" si="231">W229*X$9</f>
        <v>115.66704126972768</v>
      </c>
      <c r="Y229" s="880">
        <f t="shared" si="231"/>
        <v>117.8278924512643</v>
      </c>
      <c r="Z229" s="880">
        <f t="shared" si="231"/>
        <v>121.56548453057442</v>
      </c>
      <c r="AA229" s="880">
        <f t="shared" si="231"/>
        <v>126.77618959574204</v>
      </c>
      <c r="AB229" s="225"/>
      <c r="AC229" s="489">
        <v>10</v>
      </c>
      <c r="AD229" s="489">
        <v>10</v>
      </c>
      <c r="AE229" s="489">
        <v>10</v>
      </c>
      <c r="AF229" s="489">
        <v>10</v>
      </c>
      <c r="AG229" s="489">
        <v>10</v>
      </c>
      <c r="AH229" s="523" t="e">
        <f>AH$7*(AC229*$W$4)</f>
        <v>#REF!</v>
      </c>
      <c r="AI229" s="523" t="e">
        <f t="shared" ref="AI229:AL229" si="232">AI$7*(AD229*$W$4)</f>
        <v>#REF!</v>
      </c>
      <c r="AJ229" s="523" t="e">
        <f t="shared" si="232"/>
        <v>#REF!</v>
      </c>
      <c r="AK229" s="523" t="e">
        <f t="shared" si="232"/>
        <v>#REF!</v>
      </c>
      <c r="AL229" s="523" t="e">
        <f t="shared" si="232"/>
        <v>#REF!</v>
      </c>
      <c r="AM229" s="504">
        <f t="shared" ref="AM229:AQ233" si="233">W229*AC229</f>
        <v>1148.5159494561381</v>
      </c>
      <c r="AN229" s="504">
        <f t="shared" si="233"/>
        <v>1156.6704126972768</v>
      </c>
      <c r="AO229" s="504">
        <f t="shared" si="233"/>
        <v>1178.278924512643</v>
      </c>
      <c r="AP229" s="504">
        <f t="shared" si="233"/>
        <v>1215.6548453057442</v>
      </c>
      <c r="AQ229" s="504">
        <f t="shared" si="233"/>
        <v>1267.7618959574204</v>
      </c>
      <c r="AR229" s="158"/>
      <c r="AS229" s="159"/>
      <c r="AT229" s="159"/>
      <c r="AU229" s="158"/>
      <c r="AV229" s="160"/>
      <c r="AW229" s="155"/>
      <c r="AX229" s="159"/>
      <c r="AY229" s="161"/>
      <c r="AZ229" s="161"/>
      <c r="BA229" s="161"/>
      <c r="BB229" s="161"/>
      <c r="BC229" s="161"/>
    </row>
    <row r="230" spans="2:55">
      <c r="B230" s="91"/>
      <c r="C230" s="91"/>
      <c r="D230" s="163" t="s">
        <v>5</v>
      </c>
      <c r="E230" s="95" t="s">
        <v>64</v>
      </c>
      <c r="F230" s="75" t="s">
        <v>70</v>
      </c>
      <c r="G230" s="130">
        <v>0</v>
      </c>
      <c r="H230" s="130">
        <v>0</v>
      </c>
      <c r="I230" s="130">
        <v>0</v>
      </c>
      <c r="J230" s="130">
        <v>0</v>
      </c>
      <c r="K230" s="130">
        <v>0</v>
      </c>
      <c r="L230" s="76"/>
      <c r="M230" s="180"/>
      <c r="N230" s="180"/>
      <c r="O230" s="180"/>
      <c r="P230" s="180"/>
      <c r="Q230" s="180"/>
      <c r="R230" s="776" t="s">
        <v>71</v>
      </c>
      <c r="S230" s="61"/>
      <c r="T230" s="123">
        <v>112.59146438989418</v>
      </c>
      <c r="U230" s="818">
        <f>T230*(1+'Labour comparison'!$J$16)</f>
        <v>115.34995526744659</v>
      </c>
      <c r="V230" s="886">
        <v>106.02</v>
      </c>
      <c r="W230" s="348">
        <f>AB6</f>
        <v>179.73232588425333</v>
      </c>
      <c r="X230" s="348">
        <f t="shared" si="231"/>
        <v>181.00842539803153</v>
      </c>
      <c r="Y230" s="348">
        <f t="shared" si="231"/>
        <v>184.38996144836869</v>
      </c>
      <c r="Z230" s="348">
        <f t="shared" si="231"/>
        <v>190.23895394985789</v>
      </c>
      <c r="AA230" s="348">
        <f t="shared" si="231"/>
        <v>198.39323462225877</v>
      </c>
      <c r="AB230" s="225"/>
      <c r="AC230" s="491">
        <v>300</v>
      </c>
      <c r="AD230" s="491">
        <v>300</v>
      </c>
      <c r="AE230" s="491">
        <v>300</v>
      </c>
      <c r="AF230" s="491">
        <v>300</v>
      </c>
      <c r="AG230" s="491">
        <v>300</v>
      </c>
      <c r="AH230" s="558" t="e">
        <f>AH$7*(AC230*$AB$4)</f>
        <v>#REF!</v>
      </c>
      <c r="AI230" s="558" t="e">
        <f t="shared" ref="AI230:AL230" si="234">AI$7*(AD230*$AB$4)</f>
        <v>#REF!</v>
      </c>
      <c r="AJ230" s="558" t="e">
        <f t="shared" si="234"/>
        <v>#REF!</v>
      </c>
      <c r="AK230" s="558" t="e">
        <f t="shared" si="234"/>
        <v>#REF!</v>
      </c>
      <c r="AL230" s="558" t="e">
        <f t="shared" si="234"/>
        <v>#REF!</v>
      </c>
      <c r="AM230" s="505">
        <f t="shared" si="233"/>
        <v>53919.697765275996</v>
      </c>
      <c r="AN230" s="505">
        <f t="shared" si="233"/>
        <v>54302.527619409462</v>
      </c>
      <c r="AO230" s="505">
        <f t="shared" si="233"/>
        <v>55316.988434510611</v>
      </c>
      <c r="AP230" s="505">
        <f t="shared" si="233"/>
        <v>57071.686184957369</v>
      </c>
      <c r="AQ230" s="505">
        <f t="shared" si="233"/>
        <v>59517.970386677633</v>
      </c>
      <c r="AR230" s="158"/>
      <c r="AS230" s="159"/>
      <c r="AT230" s="159"/>
      <c r="AU230" s="158"/>
      <c r="AV230" s="160"/>
      <c r="AW230" s="155"/>
      <c r="AX230" s="159"/>
      <c r="AY230" s="161"/>
      <c r="AZ230" s="161"/>
      <c r="BA230" s="161"/>
      <c r="BB230" s="161"/>
      <c r="BC230" s="161"/>
    </row>
    <row r="231" spans="2:55">
      <c r="B231" s="91"/>
      <c r="C231" s="91"/>
      <c r="D231" s="163" t="s">
        <v>175</v>
      </c>
      <c r="E231" s="95" t="s">
        <v>64</v>
      </c>
      <c r="F231" s="75" t="s">
        <v>70</v>
      </c>
      <c r="G231" s="130">
        <v>0</v>
      </c>
      <c r="H231" s="130">
        <v>0</v>
      </c>
      <c r="I231" s="130">
        <v>0</v>
      </c>
      <c r="J231" s="130">
        <v>0</v>
      </c>
      <c r="K231" s="130">
        <v>0</v>
      </c>
      <c r="L231" s="76"/>
      <c r="M231" s="180"/>
      <c r="N231" s="180"/>
      <c r="O231" s="180" t="s">
        <v>71</v>
      </c>
      <c r="P231" s="180"/>
      <c r="Q231" s="180"/>
      <c r="R231" s="776"/>
      <c r="S231" s="61"/>
      <c r="T231" s="123">
        <v>145.62252869609722</v>
      </c>
      <c r="U231" s="818">
        <f>T231*(1+'Labour comparison'!$J$16)</f>
        <v>149.19028064915159</v>
      </c>
      <c r="V231" s="886">
        <v>110</v>
      </c>
      <c r="W231" s="348">
        <f>Y6</f>
        <v>172.30492156390147</v>
      </c>
      <c r="X231" s="348">
        <f t="shared" si="231"/>
        <v>173.52828650700519</v>
      </c>
      <c r="Y231" s="348">
        <f t="shared" si="231"/>
        <v>176.77008122062881</v>
      </c>
      <c r="Z231" s="348">
        <f t="shared" si="231"/>
        <v>182.37736521497254</v>
      </c>
      <c r="AA231" s="348">
        <f t="shared" si="231"/>
        <v>190.19467178325732</v>
      </c>
      <c r="AB231" s="225"/>
      <c r="AC231" s="491">
        <v>25</v>
      </c>
      <c r="AD231" s="491">
        <v>25</v>
      </c>
      <c r="AE231" s="491">
        <v>25</v>
      </c>
      <c r="AF231" s="491">
        <v>25</v>
      </c>
      <c r="AG231" s="491">
        <v>25</v>
      </c>
      <c r="AH231" s="558" t="e">
        <f>AH$7*(AC231*$Y$4)</f>
        <v>#REF!</v>
      </c>
      <c r="AI231" s="558" t="e">
        <f t="shared" ref="AI231:AL231" si="235">AI$7*(AD231*$Y$4)</f>
        <v>#REF!</v>
      </c>
      <c r="AJ231" s="558" t="e">
        <f t="shared" si="235"/>
        <v>#REF!</v>
      </c>
      <c r="AK231" s="558" t="e">
        <f t="shared" si="235"/>
        <v>#REF!</v>
      </c>
      <c r="AL231" s="558" t="e">
        <f t="shared" si="235"/>
        <v>#REF!</v>
      </c>
      <c r="AM231" s="505">
        <f t="shared" si="233"/>
        <v>4307.623039097537</v>
      </c>
      <c r="AN231" s="505">
        <f t="shared" si="233"/>
        <v>4338.2071626751294</v>
      </c>
      <c r="AO231" s="505">
        <f t="shared" si="233"/>
        <v>4419.2520305157204</v>
      </c>
      <c r="AP231" s="505">
        <f t="shared" si="233"/>
        <v>4559.4341303743131</v>
      </c>
      <c r="AQ231" s="505">
        <f t="shared" si="233"/>
        <v>4754.8667945814332</v>
      </c>
      <c r="AR231" s="164"/>
      <c r="AS231" s="159"/>
      <c r="AT231" s="159"/>
      <c r="AU231" s="158"/>
      <c r="AV231" s="160"/>
      <c r="AW231" s="155"/>
      <c r="AX231" s="159"/>
      <c r="AY231" s="161"/>
      <c r="AZ231" s="161"/>
      <c r="BA231" s="161"/>
      <c r="BB231" s="161"/>
      <c r="BC231" s="161"/>
    </row>
    <row r="232" spans="2:55">
      <c r="B232" s="91"/>
      <c r="C232" s="91"/>
      <c r="D232" s="163" t="s">
        <v>20</v>
      </c>
      <c r="E232" s="95" t="s">
        <v>64</v>
      </c>
      <c r="F232" s="75" t="s">
        <v>70</v>
      </c>
      <c r="G232" s="130">
        <v>0</v>
      </c>
      <c r="H232" s="130">
        <v>0</v>
      </c>
      <c r="I232" s="130">
        <v>0</v>
      </c>
      <c r="J232" s="130">
        <v>0</v>
      </c>
      <c r="K232" s="130">
        <v>0</v>
      </c>
      <c r="L232" s="76"/>
      <c r="M232" s="180"/>
      <c r="N232" s="180"/>
      <c r="O232" s="180"/>
      <c r="P232" s="180" t="s">
        <v>71</v>
      </c>
      <c r="Q232" s="180"/>
      <c r="R232" s="776"/>
      <c r="S232" s="61"/>
      <c r="T232" s="123">
        <v>145.62252869609722</v>
      </c>
      <c r="U232" s="818">
        <f>T232*(1+'Labour comparison'!$J$16)</f>
        <v>149.19028064915159</v>
      </c>
      <c r="V232" s="886">
        <v>124.15</v>
      </c>
      <c r="W232" s="348">
        <f>Z6</f>
        <v>208.47275376613754</v>
      </c>
      <c r="X232" s="348">
        <f t="shared" si="231"/>
        <v>209.95291031787715</v>
      </c>
      <c r="Y232" s="348">
        <f t="shared" si="231"/>
        <v>213.87517710491716</v>
      </c>
      <c r="Z232" s="348">
        <f t="shared" si="231"/>
        <v>220.65946350161244</v>
      </c>
      <c r="AA232" s="348">
        <f t="shared" si="231"/>
        <v>230.1176694108386</v>
      </c>
      <c r="AB232" s="225"/>
      <c r="AC232" s="491">
        <v>30</v>
      </c>
      <c r="AD232" s="491">
        <v>30</v>
      </c>
      <c r="AE232" s="491">
        <v>30</v>
      </c>
      <c r="AF232" s="491">
        <v>30</v>
      </c>
      <c r="AG232" s="491">
        <v>30</v>
      </c>
      <c r="AH232" s="558" t="e">
        <f>AH$7*(AC232*$Z$4)</f>
        <v>#REF!</v>
      </c>
      <c r="AI232" s="558" t="e">
        <f t="shared" ref="AI232:AL232" si="236">AI$7*(AD232*$Z$4)</f>
        <v>#REF!</v>
      </c>
      <c r="AJ232" s="558" t="e">
        <f t="shared" si="236"/>
        <v>#REF!</v>
      </c>
      <c r="AK232" s="558" t="e">
        <f t="shared" si="236"/>
        <v>#REF!</v>
      </c>
      <c r="AL232" s="558" t="e">
        <f t="shared" si="236"/>
        <v>#REF!</v>
      </c>
      <c r="AM232" s="505">
        <f t="shared" si="233"/>
        <v>6254.1826129841265</v>
      </c>
      <c r="AN232" s="505">
        <f t="shared" si="233"/>
        <v>6298.5873095363149</v>
      </c>
      <c r="AO232" s="505">
        <f t="shared" si="233"/>
        <v>6416.2553131475142</v>
      </c>
      <c r="AP232" s="505">
        <f t="shared" si="233"/>
        <v>6619.7839050483726</v>
      </c>
      <c r="AQ232" s="505">
        <f t="shared" si="233"/>
        <v>6903.5300823251582</v>
      </c>
      <c r="AR232" s="164"/>
      <c r="AS232" s="159"/>
      <c r="AT232" s="159"/>
      <c r="AU232" s="158"/>
      <c r="AV232" s="160"/>
      <c r="AW232" s="155"/>
      <c r="AX232" s="159"/>
      <c r="AY232" s="161"/>
      <c r="AZ232" s="161"/>
      <c r="BA232" s="161"/>
      <c r="BB232" s="161"/>
      <c r="BC232" s="161"/>
    </row>
    <row r="233" spans="2:55">
      <c r="B233" s="91"/>
      <c r="C233" s="165"/>
      <c r="D233" s="163" t="s">
        <v>176</v>
      </c>
      <c r="E233" s="95" t="s">
        <v>64</v>
      </c>
      <c r="F233" s="75" t="s">
        <v>70</v>
      </c>
      <c r="G233" s="130">
        <v>0</v>
      </c>
      <c r="H233" s="130">
        <v>0</v>
      </c>
      <c r="I233" s="130">
        <v>0</v>
      </c>
      <c r="J233" s="130">
        <v>0</v>
      </c>
      <c r="K233" s="130">
        <v>0</v>
      </c>
      <c r="L233" s="76"/>
      <c r="M233" s="180"/>
      <c r="N233" s="180"/>
      <c r="O233" s="180"/>
      <c r="P233" s="180"/>
      <c r="Q233" s="180" t="s">
        <v>71</v>
      </c>
      <c r="R233" s="776"/>
      <c r="S233" s="61"/>
      <c r="T233" s="123">
        <v>167.265135391233</v>
      </c>
      <c r="U233" s="818">
        <f>T233*(1+'Labour comparison'!$J$16)</f>
        <v>171.36313120831821</v>
      </c>
      <c r="V233" s="886">
        <v>137.51</v>
      </c>
      <c r="W233" s="348">
        <f>AA6</f>
        <v>215.36050509576629</v>
      </c>
      <c r="X233" s="348">
        <f t="shared" si="231"/>
        <v>216.88956468194624</v>
      </c>
      <c r="Y233" s="348">
        <f t="shared" si="231"/>
        <v>220.94141961798678</v>
      </c>
      <c r="Z233" s="348">
        <f t="shared" si="231"/>
        <v>227.94985270438252</v>
      </c>
      <c r="AA233" s="348">
        <f t="shared" si="231"/>
        <v>237.72054918683847</v>
      </c>
      <c r="AB233" s="225"/>
      <c r="AC233" s="491">
        <v>4</v>
      </c>
      <c r="AD233" s="491">
        <v>4</v>
      </c>
      <c r="AE233" s="491">
        <v>4</v>
      </c>
      <c r="AF233" s="491">
        <v>4</v>
      </c>
      <c r="AG233" s="491">
        <v>4</v>
      </c>
      <c r="AH233" s="558" t="e">
        <f>AH$7*(AC233*$AA$4)</f>
        <v>#REF!</v>
      </c>
      <c r="AI233" s="558" t="e">
        <f t="shared" ref="AI233:AL233" si="237">AI$7*(AD233*$AA$4)</f>
        <v>#REF!</v>
      </c>
      <c r="AJ233" s="558" t="e">
        <f t="shared" si="237"/>
        <v>#REF!</v>
      </c>
      <c r="AK233" s="558" t="e">
        <f t="shared" si="237"/>
        <v>#REF!</v>
      </c>
      <c r="AL233" s="558" t="e">
        <f t="shared" si="237"/>
        <v>#REF!</v>
      </c>
      <c r="AM233" s="505">
        <f t="shared" si="233"/>
        <v>861.44202038306514</v>
      </c>
      <c r="AN233" s="505">
        <f t="shared" si="233"/>
        <v>867.55825872778496</v>
      </c>
      <c r="AO233" s="505">
        <f t="shared" si="233"/>
        <v>883.76567847194713</v>
      </c>
      <c r="AP233" s="505">
        <f t="shared" si="233"/>
        <v>911.79941081753009</v>
      </c>
      <c r="AQ233" s="505">
        <f t="shared" si="233"/>
        <v>950.88219674735387</v>
      </c>
      <c r="AR233" s="164"/>
      <c r="AS233" s="159"/>
      <c r="AT233" s="159"/>
      <c r="AU233" s="158"/>
      <c r="AV233" s="160"/>
      <c r="AW233" s="155"/>
      <c r="AX233" s="159"/>
      <c r="AY233" s="161"/>
      <c r="AZ233" s="161"/>
      <c r="BA233" s="161"/>
      <c r="BB233" s="161"/>
      <c r="BC233" s="161"/>
    </row>
    <row r="234" spans="2:55">
      <c r="B234" s="91"/>
      <c r="C234" s="91"/>
      <c r="D234" s="163" t="s">
        <v>253</v>
      </c>
      <c r="E234" s="95" t="s">
        <v>64</v>
      </c>
      <c r="F234" s="75" t="s">
        <v>65</v>
      </c>
      <c r="G234" s="130">
        <v>0</v>
      </c>
      <c r="H234" s="130">
        <v>0</v>
      </c>
      <c r="I234" s="130">
        <v>0</v>
      </c>
      <c r="J234" s="130">
        <v>0</v>
      </c>
      <c r="K234" s="130">
        <v>0</v>
      </c>
      <c r="L234" s="76"/>
      <c r="M234" s="180"/>
      <c r="N234" s="180"/>
      <c r="O234" s="180"/>
      <c r="P234" s="180"/>
      <c r="Q234" s="180"/>
      <c r="R234" s="776"/>
      <c r="S234" s="61"/>
      <c r="T234" s="149">
        <v>0.55889567721915312</v>
      </c>
      <c r="U234" s="838">
        <v>0.55889567721915312</v>
      </c>
      <c r="V234" s="610">
        <v>0.55889999999999995</v>
      </c>
      <c r="W234" s="340">
        <v>0.55889567721915312</v>
      </c>
      <c r="X234" s="340">
        <v>0.55889567721915312</v>
      </c>
      <c r="Y234" s="340">
        <v>0.55889567721915312</v>
      </c>
      <c r="Z234" s="340">
        <v>0.55889567721915312</v>
      </c>
      <c r="AA234" s="340">
        <v>0.55889567721915312</v>
      </c>
      <c r="AB234" s="226"/>
      <c r="AC234" s="491"/>
      <c r="AD234" s="491"/>
      <c r="AE234" s="491"/>
      <c r="AF234" s="491"/>
      <c r="AG234" s="491"/>
      <c r="AH234" s="558">
        <v>1000</v>
      </c>
      <c r="AI234" s="558">
        <v>1000</v>
      </c>
      <c r="AJ234" s="558">
        <v>1000</v>
      </c>
      <c r="AK234" s="558">
        <v>1000</v>
      </c>
      <c r="AL234" s="558">
        <v>1000</v>
      </c>
      <c r="AM234" s="508">
        <f>AH234+(AH234*$W$234)</f>
        <v>1558.8956772191532</v>
      </c>
      <c r="AN234" s="508">
        <f t="shared" ref="AN234:AQ234" si="238">AI234+(AI234*$W$234)</f>
        <v>1558.8956772191532</v>
      </c>
      <c r="AO234" s="508">
        <f t="shared" si="238"/>
        <v>1558.8956772191532</v>
      </c>
      <c r="AP234" s="508">
        <f t="shared" si="238"/>
        <v>1558.8956772191532</v>
      </c>
      <c r="AQ234" s="508">
        <f t="shared" si="238"/>
        <v>1558.8956772191532</v>
      </c>
      <c r="AR234" s="155"/>
      <c r="AS234" s="155"/>
      <c r="AT234" s="155"/>
      <c r="AU234" s="155"/>
      <c r="AV234" s="155"/>
      <c r="AW234" s="155"/>
      <c r="AX234" s="155"/>
      <c r="AY234" s="155"/>
      <c r="AZ234" s="155"/>
      <c r="BA234" s="155"/>
      <c r="BB234" s="155"/>
      <c r="BC234" s="155"/>
    </row>
    <row r="235" spans="2:55">
      <c r="B235" s="100"/>
      <c r="C235" s="100"/>
      <c r="D235" s="328" t="s">
        <v>254</v>
      </c>
      <c r="E235" s="101"/>
      <c r="F235" s="66"/>
      <c r="G235" s="310"/>
      <c r="H235" s="321"/>
      <c r="I235" s="321"/>
      <c r="J235" s="321"/>
      <c r="K235" s="321"/>
      <c r="L235" s="294"/>
      <c r="M235" s="311"/>
      <c r="N235" s="311"/>
      <c r="O235" s="311"/>
      <c r="P235" s="311"/>
      <c r="Q235" s="311"/>
      <c r="R235" s="777"/>
      <c r="S235" s="61"/>
      <c r="T235" s="295"/>
      <c r="U235" s="840"/>
      <c r="V235" s="337"/>
      <c r="W235" s="295"/>
      <c r="X235" s="321"/>
      <c r="Y235" s="321"/>
      <c r="Z235" s="321"/>
      <c r="AA235" s="321"/>
      <c r="AB235" s="226"/>
      <c r="AC235" s="401"/>
      <c r="AD235" s="401"/>
      <c r="AE235" s="401"/>
      <c r="AF235" s="401"/>
      <c r="AG235" s="401"/>
      <c r="AH235" s="565"/>
      <c r="AI235" s="565"/>
      <c r="AJ235" s="565"/>
      <c r="AK235" s="565"/>
      <c r="AL235" s="565"/>
      <c r="AM235" s="506"/>
      <c r="AN235" s="506"/>
      <c r="AO235" s="506"/>
      <c r="AP235" s="506"/>
      <c r="AQ235" s="506"/>
    </row>
    <row r="236" spans="2:55">
      <c r="V236" s="336"/>
      <c r="AH236"/>
      <c r="AI236"/>
      <c r="AJ236"/>
      <c r="AK236"/>
      <c r="AL236"/>
      <c r="AM236"/>
      <c r="AN236"/>
      <c r="AO236"/>
      <c r="AP236"/>
      <c r="AQ236"/>
    </row>
    <row r="237" spans="2:55">
      <c r="B237" s="42"/>
      <c r="C237" s="42"/>
      <c r="D237" s="25"/>
      <c r="E237" s="26"/>
      <c r="F237" s="26"/>
      <c r="G237" s="985" t="s">
        <v>54</v>
      </c>
      <c r="H237" s="986"/>
      <c r="I237" s="986"/>
      <c r="J237" s="986"/>
      <c r="K237" s="987"/>
      <c r="L237" s="26"/>
      <c r="M237" s="982" t="s">
        <v>95</v>
      </c>
      <c r="N237" s="988"/>
      <c r="O237" s="988"/>
      <c r="P237" s="988"/>
      <c r="Q237" s="988"/>
      <c r="R237" s="984"/>
      <c r="S237" s="43"/>
      <c r="T237" s="836" t="s">
        <v>357</v>
      </c>
      <c r="U237" s="853" t="s">
        <v>358</v>
      </c>
      <c r="V237" s="398" t="s">
        <v>425</v>
      </c>
      <c r="W237" s="982" t="s">
        <v>426</v>
      </c>
      <c r="X237" s="983"/>
      <c r="Y237" s="983"/>
      <c r="Z237" s="983"/>
      <c r="AA237" s="984"/>
      <c r="AB237"/>
      <c r="AC237" s="998" t="s">
        <v>348</v>
      </c>
      <c r="AD237" s="999"/>
      <c r="AE237" s="999"/>
      <c r="AF237" s="999"/>
      <c r="AG237" s="1000"/>
      <c r="AH237" s="1003" t="s">
        <v>351</v>
      </c>
      <c r="AI237" s="1004"/>
      <c r="AJ237" s="1004"/>
      <c r="AK237" s="1004"/>
      <c r="AL237" s="1004"/>
      <c r="AM237" s="1005" t="s">
        <v>354</v>
      </c>
      <c r="AN237" s="1006"/>
      <c r="AO237" s="1006"/>
      <c r="AP237" s="1006"/>
      <c r="AQ237" s="1006"/>
    </row>
    <row r="238" spans="2:55" ht="27.75" customHeight="1">
      <c r="B238" s="45" t="s">
        <v>56</v>
      </c>
      <c r="C238" s="45" t="s">
        <v>57</v>
      </c>
      <c r="D238" s="136" t="s">
        <v>58</v>
      </c>
      <c r="E238" s="47" t="s">
        <v>59</v>
      </c>
      <c r="F238" s="808" t="s">
        <v>60</v>
      </c>
      <c r="G238" s="48" t="s">
        <v>6</v>
      </c>
      <c r="H238" s="48" t="s">
        <v>7</v>
      </c>
      <c r="I238" s="48" t="s">
        <v>8</v>
      </c>
      <c r="J238" s="48" t="s">
        <v>9</v>
      </c>
      <c r="K238" s="48" t="s">
        <v>10</v>
      </c>
      <c r="L238" s="192"/>
      <c r="M238" s="355" t="s">
        <v>18</v>
      </c>
      <c r="N238" s="355" t="s">
        <v>17</v>
      </c>
      <c r="O238" s="355" t="s">
        <v>2</v>
      </c>
      <c r="P238" s="355" t="s">
        <v>3</v>
      </c>
      <c r="Q238" s="355" t="s">
        <v>1</v>
      </c>
      <c r="R238" s="356" t="s">
        <v>4</v>
      </c>
      <c r="S238" s="52"/>
      <c r="T238" s="345" t="s">
        <v>12</v>
      </c>
      <c r="U238" s="825" t="s">
        <v>12</v>
      </c>
      <c r="V238" s="350" t="s">
        <v>12</v>
      </c>
      <c r="W238" s="345" t="s">
        <v>12</v>
      </c>
      <c r="X238" s="345" t="s">
        <v>13</v>
      </c>
      <c r="Y238" s="345" t="s">
        <v>14</v>
      </c>
      <c r="Z238" s="345" t="s">
        <v>15</v>
      </c>
      <c r="AA238" s="345" t="s">
        <v>16</v>
      </c>
      <c r="AB238"/>
      <c r="AC238" s="48" t="s">
        <v>12</v>
      </c>
      <c r="AD238" s="48" t="s">
        <v>13</v>
      </c>
      <c r="AE238" s="48" t="s">
        <v>14</v>
      </c>
      <c r="AF238" s="48" t="s">
        <v>15</v>
      </c>
      <c r="AG238" s="48" t="s">
        <v>16</v>
      </c>
      <c r="AH238" s="48" t="s">
        <v>12</v>
      </c>
      <c r="AI238" s="48" t="s">
        <v>13</v>
      </c>
      <c r="AJ238" s="48" t="s">
        <v>14</v>
      </c>
      <c r="AK238" s="48" t="s">
        <v>15</v>
      </c>
      <c r="AL238" s="48" t="s">
        <v>16</v>
      </c>
      <c r="AM238" s="48" t="s">
        <v>12</v>
      </c>
      <c r="AN238" s="48" t="s">
        <v>13</v>
      </c>
      <c r="AO238" s="48" t="s">
        <v>14</v>
      </c>
      <c r="AP238" s="48" t="s">
        <v>15</v>
      </c>
      <c r="AQ238" s="48" t="s">
        <v>16</v>
      </c>
    </row>
    <row r="239" spans="2:55">
      <c r="B239" s="329" t="s">
        <v>255</v>
      </c>
      <c r="C239" s="322" t="s">
        <v>256</v>
      </c>
      <c r="D239" s="793" t="s">
        <v>257</v>
      </c>
      <c r="E239" s="305" t="s">
        <v>248</v>
      </c>
      <c r="F239" s="844" t="s">
        <v>70</v>
      </c>
      <c r="G239" s="330">
        <v>0</v>
      </c>
      <c r="H239" s="330">
        <v>130.78</v>
      </c>
      <c r="I239" s="330">
        <v>134.16999999999999</v>
      </c>
      <c r="J239" s="330">
        <v>137.38999999999999</v>
      </c>
      <c r="K239" s="330">
        <v>141.61000000000001</v>
      </c>
      <c r="L239" s="190"/>
      <c r="M239" s="308"/>
      <c r="N239" s="308"/>
      <c r="O239" s="308"/>
      <c r="P239" s="308"/>
      <c r="Q239" s="308"/>
      <c r="R239" s="308">
        <v>1</v>
      </c>
      <c r="S239" s="90"/>
      <c r="T239" s="330">
        <v>172.20213351936337</v>
      </c>
      <c r="U239" s="837">
        <f>T239*(1+'Labour comparison'!$J$16)</f>
        <v>176.42108579058777</v>
      </c>
      <c r="V239" s="330">
        <f>($M239*$M$8)+($N239*$N$8)+($O239*$O$8)+($P239*$P$8)+($Q239*$Q$8)+($R239*$R$8)</f>
        <v>151.45183500000002</v>
      </c>
      <c r="W239" s="295">
        <f>(M239*$W$6)+(N239*$X$6)+(O239*$Y$6)+(P239*$Z$6)+(Q239*$AA$6)+(R239*$AB$6)</f>
        <v>179.73232588425333</v>
      </c>
      <c r="X239" s="295">
        <f>W239*X$9</f>
        <v>181.00842539803153</v>
      </c>
      <c r="Y239" s="295">
        <f>X239*Y$9</f>
        <v>184.38996144836869</v>
      </c>
      <c r="Z239" s="295">
        <f>Y239*Z$9</f>
        <v>190.23895394985789</v>
      </c>
      <c r="AA239" s="295">
        <f>Z239*AA$9</f>
        <v>198.39323462225877</v>
      </c>
      <c r="AB239"/>
      <c r="AC239" s="490">
        <v>2</v>
      </c>
      <c r="AD239" s="490">
        <v>2</v>
      </c>
      <c r="AE239" s="490">
        <v>2</v>
      </c>
      <c r="AF239" s="490">
        <v>2</v>
      </c>
      <c r="AG239" s="490">
        <v>2</v>
      </c>
      <c r="AH239" s="576" t="e">
        <f>AH$7*(($M239*$W$4*AC239)+($N239*$X$4*AC239)+($O239*$Y$4*AC239)+($P239*$Z$4*AC239)+($Q239*$AA$4*AC239)+($R239*$AB$4*AC239))</f>
        <v>#REF!</v>
      </c>
      <c r="AI239" s="576" t="e">
        <f t="shared" ref="AI239:AL239" si="239">AI$7*(($M239*$W$4*AD239)+($N239*$X$4*AD239)+($O239*$Y$4*AD239)+($P239*$Z$4*AD239)+($Q239*$AA$4*AD239)+($R239*$AB$4*AD239))</f>
        <v>#REF!</v>
      </c>
      <c r="AJ239" s="576" t="e">
        <f t="shared" si="239"/>
        <v>#REF!</v>
      </c>
      <c r="AK239" s="576" t="e">
        <f t="shared" si="239"/>
        <v>#REF!</v>
      </c>
      <c r="AL239" s="576" t="e">
        <f t="shared" si="239"/>
        <v>#REF!</v>
      </c>
      <c r="AM239" s="507">
        <f>W239*AC239</f>
        <v>359.46465176850666</v>
      </c>
      <c r="AN239" s="507">
        <f>X239*AD239</f>
        <v>362.01685079606307</v>
      </c>
      <c r="AO239" s="507">
        <f>Y239*AE239</f>
        <v>368.77992289673739</v>
      </c>
      <c r="AP239" s="507">
        <f>Z239*AF239</f>
        <v>380.47790789971577</v>
      </c>
      <c r="AQ239" s="507">
        <f>AA239*AG239</f>
        <v>396.78646924451755</v>
      </c>
    </row>
    <row r="240" spans="2:55">
      <c r="V240" s="336"/>
      <c r="AB240"/>
      <c r="AH240"/>
      <c r="AI240"/>
      <c r="AJ240"/>
      <c r="AK240"/>
      <c r="AL240"/>
      <c r="AM240"/>
      <c r="AN240"/>
      <c r="AO240"/>
      <c r="AP240"/>
      <c r="AQ240"/>
    </row>
    <row r="241" spans="2:43">
      <c r="B241" s="42"/>
      <c r="C241" s="42"/>
      <c r="D241" s="25"/>
      <c r="E241" s="26"/>
      <c r="F241" s="26"/>
      <c r="G241" s="985" t="s">
        <v>54</v>
      </c>
      <c r="H241" s="986"/>
      <c r="I241" s="986"/>
      <c r="J241" s="986"/>
      <c r="K241" s="987"/>
      <c r="L241" s="26"/>
      <c r="M241" s="982" t="s">
        <v>95</v>
      </c>
      <c r="N241" s="988"/>
      <c r="O241" s="988"/>
      <c r="P241" s="988"/>
      <c r="Q241" s="988"/>
      <c r="R241" s="984"/>
      <c r="S241" s="43"/>
      <c r="T241" s="830" t="s">
        <v>357</v>
      </c>
      <c r="U241" s="853" t="s">
        <v>358</v>
      </c>
      <c r="V241" s="398" t="s">
        <v>425</v>
      </c>
      <c r="W241" s="982" t="s">
        <v>426</v>
      </c>
      <c r="X241" s="983"/>
      <c r="Y241" s="983"/>
      <c r="Z241" s="983"/>
      <c r="AA241" s="984"/>
      <c r="AB241"/>
      <c r="AC241" s="998" t="s">
        <v>348</v>
      </c>
      <c r="AD241" s="999"/>
      <c r="AE241" s="999"/>
      <c r="AF241" s="999"/>
      <c r="AG241" s="1000"/>
      <c r="AH241" s="1003" t="s">
        <v>351</v>
      </c>
      <c r="AI241" s="1004"/>
      <c r="AJ241" s="1004"/>
      <c r="AK241" s="1004"/>
      <c r="AL241" s="1004"/>
      <c r="AM241" s="1005" t="s">
        <v>354</v>
      </c>
      <c r="AN241" s="1006"/>
      <c r="AO241" s="1006"/>
      <c r="AP241" s="1006"/>
      <c r="AQ241" s="1006"/>
    </row>
    <row r="242" spans="2:43" ht="28.5" customHeight="1">
      <c r="B242" s="45" t="s">
        <v>56</v>
      </c>
      <c r="C242" s="45" t="s">
        <v>57</v>
      </c>
      <c r="D242" s="116" t="s">
        <v>58</v>
      </c>
      <c r="E242" s="47" t="s">
        <v>59</v>
      </c>
      <c r="F242" s="808" t="s">
        <v>60</v>
      </c>
      <c r="G242" s="48" t="s">
        <v>6</v>
      </c>
      <c r="H242" s="48" t="s">
        <v>7</v>
      </c>
      <c r="I242" s="48" t="s">
        <v>8</v>
      </c>
      <c r="J242" s="48" t="s">
        <v>9</v>
      </c>
      <c r="K242" s="48" t="s">
        <v>10</v>
      </c>
      <c r="L242" s="192"/>
      <c r="M242" s="355" t="s">
        <v>18</v>
      </c>
      <c r="N242" s="355" t="s">
        <v>17</v>
      </c>
      <c r="O242" s="355" t="s">
        <v>2</v>
      </c>
      <c r="P242" s="355" t="s">
        <v>3</v>
      </c>
      <c r="Q242" s="355" t="s">
        <v>1</v>
      </c>
      <c r="R242" s="356" t="s">
        <v>4</v>
      </c>
      <c r="S242" s="52"/>
      <c r="T242" s="345" t="s">
        <v>12</v>
      </c>
      <c r="U242" s="350" t="s">
        <v>12</v>
      </c>
      <c r="V242" s="350" t="s">
        <v>12</v>
      </c>
      <c r="W242" s="345" t="s">
        <v>12</v>
      </c>
      <c r="X242" s="345" t="s">
        <v>13</v>
      </c>
      <c r="Y242" s="345" t="s">
        <v>14</v>
      </c>
      <c r="Z242" s="345" t="s">
        <v>15</v>
      </c>
      <c r="AA242" s="345" t="s">
        <v>16</v>
      </c>
      <c r="AB242"/>
      <c r="AC242" s="48" t="s">
        <v>12</v>
      </c>
      <c r="AD242" s="48" t="s">
        <v>13</v>
      </c>
      <c r="AE242" s="48" t="s">
        <v>14</v>
      </c>
      <c r="AF242" s="48" t="s">
        <v>15</v>
      </c>
      <c r="AG242" s="48" t="s">
        <v>16</v>
      </c>
      <c r="AH242" s="48" t="s">
        <v>12</v>
      </c>
      <c r="AI242" s="48" t="s">
        <v>13</v>
      </c>
      <c r="AJ242" s="48" t="s">
        <v>14</v>
      </c>
      <c r="AK242" s="48" t="s">
        <v>15</v>
      </c>
      <c r="AL242" s="48" t="s">
        <v>16</v>
      </c>
      <c r="AM242" s="48" t="s">
        <v>12</v>
      </c>
      <c r="AN242" s="48" t="s">
        <v>13</v>
      </c>
      <c r="AO242" s="48" t="s">
        <v>14</v>
      </c>
      <c r="AP242" s="48" t="s">
        <v>15</v>
      </c>
      <c r="AQ242" s="48" t="s">
        <v>16</v>
      </c>
    </row>
    <row r="243" spans="2:43" ht="12.75" customHeight="1">
      <c r="B243" s="57" t="s">
        <v>258</v>
      </c>
      <c r="C243" s="131" t="s">
        <v>259</v>
      </c>
      <c r="D243" s="166" t="s">
        <v>260</v>
      </c>
      <c r="E243" s="68" t="s">
        <v>73</v>
      </c>
      <c r="F243" s="174" t="s">
        <v>65</v>
      </c>
      <c r="G243" s="88">
        <v>41</v>
      </c>
      <c r="H243" s="88">
        <v>85.86</v>
      </c>
      <c r="I243" s="88">
        <v>88.09</v>
      </c>
      <c r="J243" s="88">
        <v>90.2</v>
      </c>
      <c r="K243" s="88">
        <v>92.97</v>
      </c>
      <c r="L243" s="141"/>
      <c r="M243" s="776"/>
      <c r="N243" s="776"/>
      <c r="O243" s="776"/>
      <c r="P243" s="237">
        <v>0.5</v>
      </c>
      <c r="Q243" s="776"/>
      <c r="R243" s="776"/>
      <c r="S243" s="61"/>
      <c r="T243" s="118">
        <v>106.35480740638006</v>
      </c>
      <c r="U243" s="118">
        <f>T243*(1+'Labour comparison'!$J$16)</f>
        <v>108.96050018783637</v>
      </c>
      <c r="V243" s="118">
        <f t="shared" ref="V243:V274" si="240">($M243*$M$8)+($N243*$N$8)+($O243*$O$8)+($P243*$P$8)+($Q243*$Q$8)+($R243*$R$8)</f>
        <v>88.68071999999998</v>
      </c>
      <c r="W243" s="123">
        <f t="shared" ref="W243:W269" si="241">(M243*$W$6)+(N243*$X$6)+(O243*$Y$6)+(P243*$Z$6)+(Q243*$AA$6)+(R243*$AB$6)</f>
        <v>104.23637688306877</v>
      </c>
      <c r="X243" s="123">
        <f t="shared" ref="X243:AA262" si="242">W243*X$9</f>
        <v>104.97645515893858</v>
      </c>
      <c r="Y243" s="123">
        <f t="shared" si="242"/>
        <v>106.93758855245858</v>
      </c>
      <c r="Z243" s="123">
        <f t="shared" si="242"/>
        <v>110.32973175080622</v>
      </c>
      <c r="AA243" s="123">
        <f t="shared" si="242"/>
        <v>115.0588347054193</v>
      </c>
      <c r="AB243"/>
      <c r="AC243" s="487">
        <v>950</v>
      </c>
      <c r="AD243" s="487">
        <v>950</v>
      </c>
      <c r="AE243" s="487">
        <v>950</v>
      </c>
      <c r="AF243" s="487">
        <v>950</v>
      </c>
      <c r="AG243" s="487">
        <v>950</v>
      </c>
      <c r="AH243" s="601" t="e">
        <f>AH$7*(($M243*$W$4*AC243)+($N243*$X$4*AC243)+($O243*$Y$4*AC243)+($P243*$Z$4*AC243)+($Q243*$AA$4*AC243)+($R243*$AB$4*AC243))</f>
        <v>#REF!</v>
      </c>
      <c r="AI243" s="601" t="e">
        <f t="shared" ref="AI243:AI269" si="243">AI$7*(($M243*$W$4*AD243)+($N243*$X$4*AD243)+($O243*$Y$4*AD243)+($P243*$Z$4*AD243)+($Q243*$AA$4*AD243)+($R243*$AB$4*AD243))</f>
        <v>#REF!</v>
      </c>
      <c r="AJ243" s="601" t="e">
        <f t="shared" ref="AJ243:AJ269" si="244">AJ$7*(($M243*$W$4*AE243)+($N243*$X$4*AE243)+($O243*$Y$4*AE243)+($P243*$Z$4*AE243)+($Q243*$AA$4*AE243)+($R243*$AB$4*AE243))</f>
        <v>#REF!</v>
      </c>
      <c r="AK243" s="601" t="e">
        <f t="shared" ref="AK243:AK269" si="245">AK$7*(($M243*$W$4*AF243)+($N243*$X$4*AF243)+($O243*$Y$4*AF243)+($P243*$Z$4*AF243)+($Q243*$AA$4*AF243)+($R243*$AB$4*AF243))</f>
        <v>#REF!</v>
      </c>
      <c r="AL243" s="601" t="e">
        <f t="shared" ref="AL243:AL269" si="246">AL$7*(($M243*$W$4*AG243)+($N243*$X$4*AG243)+($O243*$Y$4*AG243)+($P243*$Z$4*AG243)+($Q243*$AA$4*AG243)+($R243*$AB$4*AG243))</f>
        <v>#REF!</v>
      </c>
      <c r="AM243" s="526">
        <f t="shared" ref="AM243:AM276" si="247">W243*AC243</f>
        <v>99024.558038915333</v>
      </c>
      <c r="AN243" s="526">
        <f t="shared" ref="AN243:AN276" si="248">X243*AD243</f>
        <v>99727.632400991642</v>
      </c>
      <c r="AO243" s="526">
        <f t="shared" ref="AO243:AO276" si="249">Y243*AE243</f>
        <v>101590.70912483564</v>
      </c>
      <c r="AP243" s="526">
        <f t="shared" ref="AP243:AP276" si="250">Z243*AF243</f>
        <v>104813.24516326591</v>
      </c>
      <c r="AQ243" s="526">
        <f t="shared" ref="AQ243:AQ276" si="251">AA243*AG243</f>
        <v>109305.89297014834</v>
      </c>
    </row>
    <row r="244" spans="2:43">
      <c r="B244" s="62"/>
      <c r="C244" s="62"/>
      <c r="D244" s="167" t="s">
        <v>261</v>
      </c>
      <c r="E244" s="72" t="s">
        <v>73</v>
      </c>
      <c r="F244" s="175" t="s">
        <v>65</v>
      </c>
      <c r="G244" s="94">
        <v>24.6</v>
      </c>
      <c r="H244" s="94">
        <v>85.86</v>
      </c>
      <c r="I244" s="94">
        <v>88.09</v>
      </c>
      <c r="J244" s="94">
        <v>90.2</v>
      </c>
      <c r="K244" s="94">
        <v>92.97</v>
      </c>
      <c r="L244" s="141"/>
      <c r="M244" s="776"/>
      <c r="N244" s="776"/>
      <c r="O244" s="776"/>
      <c r="P244" s="776">
        <v>0.5</v>
      </c>
      <c r="Q244" s="776"/>
      <c r="R244" s="776"/>
      <c r="S244" s="61"/>
      <c r="T244" s="186">
        <v>106.35480740638006</v>
      </c>
      <c r="U244" s="186">
        <f>T244*(1+'Labour comparison'!$J$16)</f>
        <v>108.96050018783637</v>
      </c>
      <c r="V244" s="186">
        <f t="shared" si="240"/>
        <v>88.68071999999998</v>
      </c>
      <c r="W244" s="123">
        <f t="shared" si="241"/>
        <v>104.23637688306877</v>
      </c>
      <c r="X244" s="123">
        <f t="shared" si="242"/>
        <v>104.97645515893858</v>
      </c>
      <c r="Y244" s="123">
        <f t="shared" si="242"/>
        <v>106.93758855245858</v>
      </c>
      <c r="Z244" s="123">
        <f t="shared" si="242"/>
        <v>110.32973175080622</v>
      </c>
      <c r="AA244" s="123">
        <f t="shared" si="242"/>
        <v>115.0588347054193</v>
      </c>
      <c r="AB244"/>
      <c r="AC244" s="486">
        <v>950</v>
      </c>
      <c r="AD244" s="486">
        <v>950</v>
      </c>
      <c r="AE244" s="486">
        <v>950</v>
      </c>
      <c r="AF244" s="486">
        <v>950</v>
      </c>
      <c r="AG244" s="486">
        <v>950</v>
      </c>
      <c r="AH244" s="602" t="e">
        <f t="shared" ref="AH244:AH252" si="252">AH$7*(($M244*$W$4*AC244)+($N244*$X$4*AC244)+($O244*$Y$4*AC244)+($P244*$Z$4*AC244)+($Q244*$AA$4*AC244)+($R244*$AB$4*AC244))</f>
        <v>#REF!</v>
      </c>
      <c r="AI244" s="602" t="e">
        <f t="shared" si="243"/>
        <v>#REF!</v>
      </c>
      <c r="AJ244" s="602" t="e">
        <f t="shared" si="244"/>
        <v>#REF!</v>
      </c>
      <c r="AK244" s="602" t="e">
        <f t="shared" si="245"/>
        <v>#REF!</v>
      </c>
      <c r="AL244" s="602" t="e">
        <f t="shared" si="246"/>
        <v>#REF!</v>
      </c>
      <c r="AM244" s="513">
        <f t="shared" si="247"/>
        <v>99024.558038915333</v>
      </c>
      <c r="AN244" s="513">
        <f t="shared" si="248"/>
        <v>99727.632400991642</v>
      </c>
      <c r="AO244" s="513">
        <f t="shared" si="249"/>
        <v>101590.70912483564</v>
      </c>
      <c r="AP244" s="513">
        <f t="shared" si="250"/>
        <v>104813.24516326591</v>
      </c>
      <c r="AQ244" s="513">
        <f t="shared" si="251"/>
        <v>109305.89297014834</v>
      </c>
    </row>
    <row r="245" spans="2:43">
      <c r="B245" s="62"/>
      <c r="C245" s="62"/>
      <c r="D245" s="167" t="s">
        <v>262</v>
      </c>
      <c r="E245" s="72" t="s">
        <v>73</v>
      </c>
      <c r="F245" s="175" t="s">
        <v>65</v>
      </c>
      <c r="G245" s="94">
        <v>8.1999999999999993</v>
      </c>
      <c r="H245" s="94">
        <v>17.170000000000002</v>
      </c>
      <c r="I245" s="94">
        <v>17.62</v>
      </c>
      <c r="J245" s="94">
        <v>18.04</v>
      </c>
      <c r="K245" s="94">
        <v>18.59</v>
      </c>
      <c r="L245" s="141"/>
      <c r="M245" s="776"/>
      <c r="N245" s="776"/>
      <c r="O245" s="776"/>
      <c r="P245" s="776">
        <v>0.1</v>
      </c>
      <c r="Q245" s="776"/>
      <c r="R245" s="776"/>
      <c r="S245" s="61"/>
      <c r="T245" s="186">
        <v>21.270961481276014</v>
      </c>
      <c r="U245" s="186">
        <f>T245*(1+'Labour comparison'!$J$16)</f>
        <v>21.792100037567277</v>
      </c>
      <c r="V245" s="186">
        <f t="shared" si="240"/>
        <v>17.736143999999996</v>
      </c>
      <c r="W245" s="123">
        <f t="shared" si="241"/>
        <v>20.847275376613755</v>
      </c>
      <c r="X245" s="123">
        <f t="shared" si="242"/>
        <v>20.995291031787715</v>
      </c>
      <c r="Y245" s="123">
        <f t="shared" si="242"/>
        <v>21.387517710491718</v>
      </c>
      <c r="Z245" s="123">
        <f t="shared" si="242"/>
        <v>22.065946350161248</v>
      </c>
      <c r="AA245" s="123">
        <f t="shared" si="242"/>
        <v>23.011766941083863</v>
      </c>
      <c r="AB245" s="225"/>
      <c r="AC245" s="486">
        <v>480</v>
      </c>
      <c r="AD245" s="486">
        <v>480</v>
      </c>
      <c r="AE245" s="486">
        <v>480</v>
      </c>
      <c r="AF245" s="486">
        <v>480</v>
      </c>
      <c r="AG245" s="486">
        <v>480</v>
      </c>
      <c r="AH245" s="602" t="e">
        <f t="shared" si="252"/>
        <v>#REF!</v>
      </c>
      <c r="AI245" s="602" t="e">
        <f t="shared" si="243"/>
        <v>#REF!</v>
      </c>
      <c r="AJ245" s="602" t="e">
        <f t="shared" si="244"/>
        <v>#REF!</v>
      </c>
      <c r="AK245" s="602" t="e">
        <f t="shared" si="245"/>
        <v>#REF!</v>
      </c>
      <c r="AL245" s="602" t="e">
        <f t="shared" si="246"/>
        <v>#REF!</v>
      </c>
      <c r="AM245" s="513">
        <f t="shared" si="247"/>
        <v>10006.692180774602</v>
      </c>
      <c r="AN245" s="513">
        <f t="shared" si="248"/>
        <v>10077.739695258104</v>
      </c>
      <c r="AO245" s="513">
        <f t="shared" si="249"/>
        <v>10266.008501036025</v>
      </c>
      <c r="AP245" s="513">
        <f t="shared" si="250"/>
        <v>10591.654248077399</v>
      </c>
      <c r="AQ245" s="513">
        <f t="shared" si="251"/>
        <v>11045.648131720254</v>
      </c>
    </row>
    <row r="246" spans="2:43">
      <c r="B246" s="62"/>
      <c r="C246" s="62"/>
      <c r="D246" s="167" t="s">
        <v>263</v>
      </c>
      <c r="E246" s="72" t="s">
        <v>73</v>
      </c>
      <c r="F246" s="175" t="s">
        <v>65</v>
      </c>
      <c r="G246" s="94">
        <v>98.4</v>
      </c>
      <c r="H246" s="94">
        <v>206.06</v>
      </c>
      <c r="I246" s="94">
        <v>211.41</v>
      </c>
      <c r="J246" s="94">
        <v>216.49</v>
      </c>
      <c r="K246" s="94">
        <v>223.14</v>
      </c>
      <c r="L246" s="141"/>
      <c r="M246" s="776"/>
      <c r="N246" s="776"/>
      <c r="O246" s="776"/>
      <c r="P246" s="776">
        <v>1.2</v>
      </c>
      <c r="Q246" s="776"/>
      <c r="R246" s="776"/>
      <c r="S246" s="61"/>
      <c r="T246" s="186">
        <v>255.25153777531216</v>
      </c>
      <c r="U246" s="186">
        <f>T246*(1+'Labour comparison'!$J$16)</f>
        <v>261.50520045080731</v>
      </c>
      <c r="V246" s="186">
        <f t="shared" si="240"/>
        <v>212.83372799999995</v>
      </c>
      <c r="W246" s="123">
        <f t="shared" si="241"/>
        <v>250.16730451936505</v>
      </c>
      <c r="X246" s="123">
        <f t="shared" si="242"/>
        <v>251.94349238145256</v>
      </c>
      <c r="Y246" s="123">
        <f t="shared" si="242"/>
        <v>256.6502125259006</v>
      </c>
      <c r="Z246" s="123">
        <f t="shared" si="242"/>
        <v>264.79135620193495</v>
      </c>
      <c r="AA246" s="123">
        <f t="shared" si="242"/>
        <v>276.14120329300636</v>
      </c>
      <c r="AB246" s="225"/>
      <c r="AC246" s="486">
        <v>1000</v>
      </c>
      <c r="AD246" s="486">
        <v>1000</v>
      </c>
      <c r="AE246" s="486">
        <v>1000</v>
      </c>
      <c r="AF246" s="486">
        <v>1000</v>
      </c>
      <c r="AG246" s="486">
        <v>1000</v>
      </c>
      <c r="AH246" s="602" t="e">
        <f t="shared" si="252"/>
        <v>#REF!</v>
      </c>
      <c r="AI246" s="602" t="e">
        <f t="shared" si="243"/>
        <v>#REF!</v>
      </c>
      <c r="AJ246" s="602" t="e">
        <f t="shared" si="244"/>
        <v>#REF!</v>
      </c>
      <c r="AK246" s="602" t="e">
        <f t="shared" si="245"/>
        <v>#REF!</v>
      </c>
      <c r="AL246" s="602" t="e">
        <f t="shared" si="246"/>
        <v>#REF!</v>
      </c>
      <c r="AM246" s="513">
        <f t="shared" si="247"/>
        <v>250167.30451936505</v>
      </c>
      <c r="AN246" s="513">
        <f t="shared" si="248"/>
        <v>251943.49238145255</v>
      </c>
      <c r="AO246" s="513">
        <f t="shared" si="249"/>
        <v>256650.2125259006</v>
      </c>
      <c r="AP246" s="513">
        <f t="shared" si="250"/>
        <v>264791.35620193492</v>
      </c>
      <c r="AQ246" s="513">
        <f t="shared" si="251"/>
        <v>276141.20329300634</v>
      </c>
    </row>
    <row r="247" spans="2:43">
      <c r="B247" s="62"/>
      <c r="C247" s="62"/>
      <c r="D247" s="167" t="s">
        <v>264</v>
      </c>
      <c r="E247" s="72" t="s">
        <v>73</v>
      </c>
      <c r="F247" s="175" t="s">
        <v>65</v>
      </c>
      <c r="G247" s="94">
        <v>57.4</v>
      </c>
      <c r="H247" s="94">
        <v>120.2</v>
      </c>
      <c r="I247" s="94">
        <v>123.32</v>
      </c>
      <c r="J247" s="94">
        <v>126.28</v>
      </c>
      <c r="K247" s="94">
        <v>130.16</v>
      </c>
      <c r="L247" s="141"/>
      <c r="M247" s="776"/>
      <c r="N247" s="776"/>
      <c r="O247" s="776"/>
      <c r="P247" s="776">
        <v>0.7</v>
      </c>
      <c r="Q247" s="776"/>
      <c r="R247" s="776"/>
      <c r="S247" s="61"/>
      <c r="T247" s="186">
        <v>148.89673036893208</v>
      </c>
      <c r="U247" s="186">
        <f>T247*(1+'Labour comparison'!$J$16)</f>
        <v>152.54470026297091</v>
      </c>
      <c r="V247" s="186">
        <f t="shared" si="240"/>
        <v>124.15300799999996</v>
      </c>
      <c r="W247" s="123">
        <f t="shared" si="241"/>
        <v>145.93092763629627</v>
      </c>
      <c r="X247" s="123">
        <f t="shared" si="242"/>
        <v>146.96703722251399</v>
      </c>
      <c r="Y247" s="123">
        <f t="shared" si="242"/>
        <v>149.71262397344199</v>
      </c>
      <c r="Z247" s="123">
        <f t="shared" si="242"/>
        <v>154.4616244511287</v>
      </c>
      <c r="AA247" s="123">
        <f t="shared" si="242"/>
        <v>161.08236858758701</v>
      </c>
      <c r="AB247" s="225"/>
      <c r="AC247" s="486">
        <v>1500</v>
      </c>
      <c r="AD247" s="486">
        <v>1500</v>
      </c>
      <c r="AE247" s="486">
        <v>1500</v>
      </c>
      <c r="AF247" s="486">
        <v>1500</v>
      </c>
      <c r="AG247" s="486">
        <v>1500</v>
      </c>
      <c r="AH247" s="602" t="e">
        <f t="shared" si="252"/>
        <v>#REF!</v>
      </c>
      <c r="AI247" s="602" t="e">
        <f t="shared" si="243"/>
        <v>#REF!</v>
      </c>
      <c r="AJ247" s="602" t="e">
        <f t="shared" si="244"/>
        <v>#REF!</v>
      </c>
      <c r="AK247" s="602" t="e">
        <f t="shared" si="245"/>
        <v>#REF!</v>
      </c>
      <c r="AL247" s="602" t="e">
        <f t="shared" si="246"/>
        <v>#REF!</v>
      </c>
      <c r="AM247" s="513">
        <f t="shared" si="247"/>
        <v>218896.39145444441</v>
      </c>
      <c r="AN247" s="513">
        <f t="shared" si="248"/>
        <v>220450.55583377098</v>
      </c>
      <c r="AO247" s="513">
        <f t="shared" si="249"/>
        <v>224568.93596016298</v>
      </c>
      <c r="AP247" s="513">
        <f t="shared" si="250"/>
        <v>231692.43667669306</v>
      </c>
      <c r="AQ247" s="513">
        <f t="shared" si="251"/>
        <v>241623.55288138051</v>
      </c>
    </row>
    <row r="248" spans="2:43">
      <c r="B248" s="62"/>
      <c r="C248" s="62"/>
      <c r="D248" s="167" t="s">
        <v>265</v>
      </c>
      <c r="E248" s="72" t="s">
        <v>73</v>
      </c>
      <c r="F248" s="175" t="s">
        <v>65</v>
      </c>
      <c r="G248" s="94">
        <v>32.799999999999997</v>
      </c>
      <c r="H248" s="94">
        <v>68.69</v>
      </c>
      <c r="I248" s="94">
        <v>70.47</v>
      </c>
      <c r="J248" s="94">
        <v>72.16</v>
      </c>
      <c r="K248" s="94">
        <v>74.38</v>
      </c>
      <c r="L248" s="141"/>
      <c r="M248" s="776"/>
      <c r="N248" s="776"/>
      <c r="O248" s="776"/>
      <c r="P248" s="776">
        <v>0.4</v>
      </c>
      <c r="Q248" s="776"/>
      <c r="R248" s="776"/>
      <c r="S248" s="61"/>
      <c r="T248" s="186">
        <v>85.083845925104058</v>
      </c>
      <c r="U248" s="186">
        <f>T248*(1+'Labour comparison'!$J$16)</f>
        <v>87.168400150269107</v>
      </c>
      <c r="V248" s="186">
        <f t="shared" si="240"/>
        <v>70.944575999999984</v>
      </c>
      <c r="W248" s="123">
        <f t="shared" si="241"/>
        <v>83.38910150645502</v>
      </c>
      <c r="X248" s="123">
        <f t="shared" si="242"/>
        <v>83.981164127150862</v>
      </c>
      <c r="Y248" s="123">
        <f t="shared" si="242"/>
        <v>85.550070841966871</v>
      </c>
      <c r="Z248" s="123">
        <f t="shared" si="242"/>
        <v>88.263785400644991</v>
      </c>
      <c r="AA248" s="123">
        <f t="shared" si="242"/>
        <v>92.047067764335452</v>
      </c>
      <c r="AB248" s="225"/>
      <c r="AC248" s="486">
        <v>180</v>
      </c>
      <c r="AD248" s="486">
        <v>180</v>
      </c>
      <c r="AE248" s="486">
        <v>180</v>
      </c>
      <c r="AF248" s="486">
        <v>180</v>
      </c>
      <c r="AG248" s="486">
        <v>180</v>
      </c>
      <c r="AH248" s="602" t="e">
        <f t="shared" si="252"/>
        <v>#REF!</v>
      </c>
      <c r="AI248" s="602" t="e">
        <f t="shared" si="243"/>
        <v>#REF!</v>
      </c>
      <c r="AJ248" s="602" t="e">
        <f t="shared" si="244"/>
        <v>#REF!</v>
      </c>
      <c r="AK248" s="602" t="e">
        <f t="shared" si="245"/>
        <v>#REF!</v>
      </c>
      <c r="AL248" s="602" t="e">
        <f t="shared" si="246"/>
        <v>#REF!</v>
      </c>
      <c r="AM248" s="513">
        <f t="shared" si="247"/>
        <v>15010.038271161904</v>
      </c>
      <c r="AN248" s="513">
        <f t="shared" si="248"/>
        <v>15116.609542887156</v>
      </c>
      <c r="AO248" s="513">
        <f t="shared" si="249"/>
        <v>15399.012751554037</v>
      </c>
      <c r="AP248" s="513">
        <f t="shared" si="250"/>
        <v>15887.481372116099</v>
      </c>
      <c r="AQ248" s="513">
        <f t="shared" si="251"/>
        <v>16568.47219758038</v>
      </c>
    </row>
    <row r="249" spans="2:43">
      <c r="B249" s="62"/>
      <c r="C249" s="62"/>
      <c r="D249" s="167" t="s">
        <v>266</v>
      </c>
      <c r="E249" s="72" t="s">
        <v>73</v>
      </c>
      <c r="F249" s="175" t="s">
        <v>65</v>
      </c>
      <c r="G249" s="94">
        <v>205</v>
      </c>
      <c r="H249" s="94">
        <v>429.3</v>
      </c>
      <c r="I249" s="94">
        <v>440.44</v>
      </c>
      <c r="J249" s="94">
        <v>451.01</v>
      </c>
      <c r="K249" s="94">
        <v>451.01</v>
      </c>
      <c r="L249" s="141"/>
      <c r="M249" s="776"/>
      <c r="N249" s="776"/>
      <c r="O249" s="776"/>
      <c r="P249" s="776">
        <v>2.5</v>
      </c>
      <c r="Q249" s="776"/>
      <c r="R249" s="776"/>
      <c r="S249" s="61"/>
      <c r="T249" s="186">
        <v>531.77403703190032</v>
      </c>
      <c r="U249" s="186">
        <f>T249*(1+'Labour comparison'!$J$16)</f>
        <v>544.80250093918187</v>
      </c>
      <c r="V249" s="186">
        <f t="shared" si="240"/>
        <v>443.40359999999987</v>
      </c>
      <c r="W249" s="123">
        <f t="shared" si="241"/>
        <v>521.1818844153438</v>
      </c>
      <c r="X249" s="123">
        <f t="shared" si="242"/>
        <v>524.88227579469276</v>
      </c>
      <c r="Y249" s="123">
        <f t="shared" si="242"/>
        <v>534.68794276229278</v>
      </c>
      <c r="Z249" s="123">
        <f t="shared" si="242"/>
        <v>551.64865875403098</v>
      </c>
      <c r="AA249" s="123">
        <f t="shared" si="242"/>
        <v>575.2941735270964</v>
      </c>
      <c r="AB249" s="225"/>
      <c r="AC249" s="486">
        <v>0</v>
      </c>
      <c r="AD249" s="486">
        <v>0</v>
      </c>
      <c r="AE249" s="486">
        <v>0</v>
      </c>
      <c r="AF249" s="486">
        <v>0</v>
      </c>
      <c r="AG249" s="486">
        <v>0</v>
      </c>
      <c r="AH249" s="602" t="e">
        <f t="shared" si="252"/>
        <v>#REF!</v>
      </c>
      <c r="AI249" s="602" t="e">
        <f t="shared" si="243"/>
        <v>#REF!</v>
      </c>
      <c r="AJ249" s="602" t="e">
        <f t="shared" si="244"/>
        <v>#REF!</v>
      </c>
      <c r="AK249" s="602" t="e">
        <f t="shared" si="245"/>
        <v>#REF!</v>
      </c>
      <c r="AL249" s="602" t="e">
        <f t="shared" si="246"/>
        <v>#REF!</v>
      </c>
      <c r="AM249" s="513">
        <f t="shared" si="247"/>
        <v>0</v>
      </c>
      <c r="AN249" s="513">
        <f t="shared" si="248"/>
        <v>0</v>
      </c>
      <c r="AO249" s="513">
        <f t="shared" si="249"/>
        <v>0</v>
      </c>
      <c r="AP249" s="513">
        <f t="shared" si="250"/>
        <v>0</v>
      </c>
      <c r="AQ249" s="513">
        <f t="shared" si="251"/>
        <v>0</v>
      </c>
    </row>
    <row r="250" spans="2:43">
      <c r="B250" s="62"/>
      <c r="C250" s="62"/>
      <c r="D250" s="167" t="s">
        <v>267</v>
      </c>
      <c r="E250" s="72" t="s">
        <v>73</v>
      </c>
      <c r="F250" s="175" t="s">
        <v>65</v>
      </c>
      <c r="G250" s="94">
        <v>123</v>
      </c>
      <c r="H250" s="94">
        <v>240.41</v>
      </c>
      <c r="I250" s="94">
        <v>246.64</v>
      </c>
      <c r="J250" s="94">
        <v>252.57</v>
      </c>
      <c r="K250" s="94">
        <v>252.57</v>
      </c>
      <c r="L250" s="141"/>
      <c r="M250" s="776"/>
      <c r="N250" s="776"/>
      <c r="O250" s="776"/>
      <c r="P250" s="776">
        <v>1.4</v>
      </c>
      <c r="Q250" s="776"/>
      <c r="R250" s="776"/>
      <c r="S250" s="61"/>
      <c r="T250" s="186">
        <v>297.79346073786417</v>
      </c>
      <c r="U250" s="186">
        <f>T250*(1+'Labour comparison'!$J$16)</f>
        <v>305.08940052594181</v>
      </c>
      <c r="V250" s="186">
        <f t="shared" si="240"/>
        <v>248.30601599999991</v>
      </c>
      <c r="W250" s="123">
        <f t="shared" si="241"/>
        <v>291.86185527259255</v>
      </c>
      <c r="X250" s="123">
        <f t="shared" si="242"/>
        <v>293.93407444502799</v>
      </c>
      <c r="Y250" s="123">
        <f t="shared" si="242"/>
        <v>299.42524794688399</v>
      </c>
      <c r="Z250" s="123">
        <f t="shared" si="242"/>
        <v>308.9232489022574</v>
      </c>
      <c r="AA250" s="123">
        <f t="shared" si="242"/>
        <v>322.16473717517403</v>
      </c>
      <c r="AB250" s="225"/>
      <c r="AC250" s="486">
        <v>0</v>
      </c>
      <c r="AD250" s="486">
        <v>0</v>
      </c>
      <c r="AE250" s="486">
        <v>0</v>
      </c>
      <c r="AF250" s="486">
        <v>0</v>
      </c>
      <c r="AG250" s="486">
        <v>0</v>
      </c>
      <c r="AH250" s="602" t="e">
        <f t="shared" si="252"/>
        <v>#REF!</v>
      </c>
      <c r="AI250" s="602" t="e">
        <f t="shared" si="243"/>
        <v>#REF!</v>
      </c>
      <c r="AJ250" s="602" t="e">
        <f t="shared" si="244"/>
        <v>#REF!</v>
      </c>
      <c r="AK250" s="602" t="e">
        <f t="shared" si="245"/>
        <v>#REF!</v>
      </c>
      <c r="AL250" s="602" t="e">
        <f t="shared" si="246"/>
        <v>#REF!</v>
      </c>
      <c r="AM250" s="513">
        <f t="shared" si="247"/>
        <v>0</v>
      </c>
      <c r="AN250" s="513">
        <f t="shared" si="248"/>
        <v>0</v>
      </c>
      <c r="AO250" s="513">
        <f t="shared" si="249"/>
        <v>0</v>
      </c>
      <c r="AP250" s="513">
        <f t="shared" si="250"/>
        <v>0</v>
      </c>
      <c r="AQ250" s="513">
        <f t="shared" si="251"/>
        <v>0</v>
      </c>
    </row>
    <row r="251" spans="2:43">
      <c r="B251" s="62"/>
      <c r="C251" s="62"/>
      <c r="D251" s="167" t="s">
        <v>268</v>
      </c>
      <c r="E251" s="72" t="s">
        <v>73</v>
      </c>
      <c r="F251" s="175" t="s">
        <v>65</v>
      </c>
      <c r="G251" s="94">
        <v>57.4</v>
      </c>
      <c r="H251" s="94">
        <v>115.05</v>
      </c>
      <c r="I251" s="94">
        <v>118.04</v>
      </c>
      <c r="J251" s="94">
        <v>120.87</v>
      </c>
      <c r="K251" s="94">
        <v>120.87</v>
      </c>
      <c r="L251" s="141"/>
      <c r="M251" s="776"/>
      <c r="N251" s="776"/>
      <c r="O251" s="776"/>
      <c r="P251" s="776">
        <v>0.67</v>
      </c>
      <c r="Q251" s="776"/>
      <c r="R251" s="776"/>
      <c r="S251" s="61"/>
      <c r="T251" s="186">
        <v>142.51544192454926</v>
      </c>
      <c r="U251" s="186">
        <f>T251*(1+'Labour comparison'!$J$16)</f>
        <v>146.00707025170072</v>
      </c>
      <c r="V251" s="186">
        <f t="shared" si="240"/>
        <v>118.83216479999997</v>
      </c>
      <c r="W251" s="123">
        <f t="shared" si="241"/>
        <v>139.67674502331215</v>
      </c>
      <c r="X251" s="123">
        <f t="shared" si="242"/>
        <v>140.66844991297768</v>
      </c>
      <c r="Y251" s="123">
        <f t="shared" si="242"/>
        <v>143.29636866029449</v>
      </c>
      <c r="Z251" s="123">
        <f t="shared" si="242"/>
        <v>147.84184054608033</v>
      </c>
      <c r="AA251" s="123">
        <f t="shared" si="242"/>
        <v>154.17883850526187</v>
      </c>
      <c r="AB251" s="225"/>
      <c r="AC251" s="486">
        <v>0</v>
      </c>
      <c r="AD251" s="486">
        <v>0</v>
      </c>
      <c r="AE251" s="486">
        <v>0</v>
      </c>
      <c r="AF251" s="486">
        <v>0</v>
      </c>
      <c r="AG251" s="486">
        <v>0</v>
      </c>
      <c r="AH251" s="602" t="e">
        <f t="shared" si="252"/>
        <v>#REF!</v>
      </c>
      <c r="AI251" s="602" t="e">
        <f t="shared" si="243"/>
        <v>#REF!</v>
      </c>
      <c r="AJ251" s="602" t="e">
        <f t="shared" si="244"/>
        <v>#REF!</v>
      </c>
      <c r="AK251" s="602" t="e">
        <f t="shared" si="245"/>
        <v>#REF!</v>
      </c>
      <c r="AL251" s="602" t="e">
        <f t="shared" si="246"/>
        <v>#REF!</v>
      </c>
      <c r="AM251" s="513">
        <f t="shared" si="247"/>
        <v>0</v>
      </c>
      <c r="AN251" s="513">
        <f t="shared" si="248"/>
        <v>0</v>
      </c>
      <c r="AO251" s="513">
        <f t="shared" si="249"/>
        <v>0</v>
      </c>
      <c r="AP251" s="513">
        <f t="shared" si="250"/>
        <v>0</v>
      </c>
      <c r="AQ251" s="513">
        <f t="shared" si="251"/>
        <v>0</v>
      </c>
    </row>
    <row r="252" spans="2:43">
      <c r="B252" s="62"/>
      <c r="C252" s="62"/>
      <c r="D252" s="166" t="s">
        <v>269</v>
      </c>
      <c r="E252" s="68" t="s">
        <v>270</v>
      </c>
      <c r="F252" s="810" t="s">
        <v>65</v>
      </c>
      <c r="G252" s="88">
        <v>49.2</v>
      </c>
      <c r="H252" s="88">
        <v>103.03</v>
      </c>
      <c r="I252" s="88">
        <v>105.7</v>
      </c>
      <c r="J252" s="88">
        <v>108.24</v>
      </c>
      <c r="K252" s="88">
        <v>111.57</v>
      </c>
      <c r="L252" s="141"/>
      <c r="M252" s="89"/>
      <c r="N252" s="89"/>
      <c r="O252" s="89"/>
      <c r="P252" s="89">
        <v>0.6</v>
      </c>
      <c r="Q252" s="89"/>
      <c r="R252" s="89"/>
      <c r="S252" s="61"/>
      <c r="T252" s="118">
        <v>127.62576888765608</v>
      </c>
      <c r="U252" s="118">
        <f>T252*(1+'Labour comparison'!$J$16)</f>
        <v>130.75260022540365</v>
      </c>
      <c r="V252" s="118">
        <f t="shared" si="240"/>
        <v>106.41686399999998</v>
      </c>
      <c r="W252" s="121">
        <f t="shared" si="241"/>
        <v>125.08365225968252</v>
      </c>
      <c r="X252" s="121">
        <f t="shared" si="242"/>
        <v>125.97174619072628</v>
      </c>
      <c r="Y252" s="121">
        <f t="shared" si="242"/>
        <v>128.3251062629503</v>
      </c>
      <c r="Z252" s="121">
        <f t="shared" si="242"/>
        <v>132.39567810096747</v>
      </c>
      <c r="AA252" s="121">
        <f t="shared" si="242"/>
        <v>138.07060164650318</v>
      </c>
      <c r="AB252" s="225"/>
      <c r="AC252" s="755">
        <v>500</v>
      </c>
      <c r="AD252" s="487">
        <v>500</v>
      </c>
      <c r="AE252" s="756">
        <v>500</v>
      </c>
      <c r="AF252" s="487">
        <v>500</v>
      </c>
      <c r="AG252" s="756">
        <v>500</v>
      </c>
      <c r="AH252" s="601" t="e">
        <f t="shared" si="252"/>
        <v>#REF!</v>
      </c>
      <c r="AI252" s="757" t="e">
        <f t="shared" si="243"/>
        <v>#REF!</v>
      </c>
      <c r="AJ252" s="601" t="e">
        <f t="shared" si="244"/>
        <v>#REF!</v>
      </c>
      <c r="AK252" s="757" t="e">
        <f t="shared" si="245"/>
        <v>#REF!</v>
      </c>
      <c r="AL252" s="601" t="e">
        <f t="shared" si="246"/>
        <v>#REF!</v>
      </c>
      <c r="AM252" s="758">
        <f t="shared" si="247"/>
        <v>62541.826129841262</v>
      </c>
      <c r="AN252" s="526">
        <f t="shared" si="248"/>
        <v>62985.873095363138</v>
      </c>
      <c r="AO252" s="758">
        <f t="shared" si="249"/>
        <v>64162.55313147515</v>
      </c>
      <c r="AP252" s="526">
        <f t="shared" si="250"/>
        <v>66197.83905048373</v>
      </c>
      <c r="AQ252" s="759">
        <f t="shared" si="251"/>
        <v>69035.300823251586</v>
      </c>
    </row>
    <row r="253" spans="2:43">
      <c r="B253" s="62"/>
      <c r="C253" s="62"/>
      <c r="D253" s="167" t="s">
        <v>271</v>
      </c>
      <c r="E253" s="72" t="s">
        <v>270</v>
      </c>
      <c r="F253" s="181" t="s">
        <v>65</v>
      </c>
      <c r="G253" s="94">
        <v>41</v>
      </c>
      <c r="H253" s="94">
        <v>85.86</v>
      </c>
      <c r="I253" s="94">
        <v>88.09</v>
      </c>
      <c r="J253" s="94">
        <v>90.2</v>
      </c>
      <c r="K253" s="94">
        <v>92.97</v>
      </c>
      <c r="L253" s="141"/>
      <c r="M253" s="776"/>
      <c r="N253" s="776"/>
      <c r="O253" s="776"/>
      <c r="P253" s="776">
        <v>0.5</v>
      </c>
      <c r="Q253" s="776"/>
      <c r="R253" s="776"/>
      <c r="S253" s="61"/>
      <c r="T253" s="186">
        <v>106.35480740638006</v>
      </c>
      <c r="U253" s="186">
        <f>T253*(1+'Labour comparison'!$J$16)</f>
        <v>108.96050018783637</v>
      </c>
      <c r="V253" s="186">
        <f t="shared" si="240"/>
        <v>88.68071999999998</v>
      </c>
      <c r="W253" s="123">
        <f t="shared" si="241"/>
        <v>104.23637688306877</v>
      </c>
      <c r="X253" s="123">
        <f t="shared" si="242"/>
        <v>104.97645515893858</v>
      </c>
      <c r="Y253" s="123">
        <f t="shared" si="242"/>
        <v>106.93758855245858</v>
      </c>
      <c r="Z253" s="123">
        <f t="shared" si="242"/>
        <v>110.32973175080622</v>
      </c>
      <c r="AA253" s="123">
        <f t="shared" si="242"/>
        <v>115.0588347054193</v>
      </c>
      <c r="AB253" s="225"/>
      <c r="AC253" s="614">
        <v>60</v>
      </c>
      <c r="AD253" s="486">
        <v>60</v>
      </c>
      <c r="AE253" s="613">
        <v>60</v>
      </c>
      <c r="AF253" s="486">
        <v>60</v>
      </c>
      <c r="AG253" s="613">
        <v>60</v>
      </c>
      <c r="AH253" s="602" t="e">
        <f t="shared" ref="AH253:AH269" si="253">AH$7*(($M253*$W$4*AC253)+($N253*$X$4*AC253)+($O253*$Y$4*AC253)+($P253*$Z$4*AC253)+($Q253*$AA$4*AC253)+($R253*$AB$4*AC253))</f>
        <v>#REF!</v>
      </c>
      <c r="AI253" s="716" t="e">
        <f t="shared" si="243"/>
        <v>#REF!</v>
      </c>
      <c r="AJ253" s="602" t="e">
        <f t="shared" si="244"/>
        <v>#REF!</v>
      </c>
      <c r="AK253" s="716" t="e">
        <f t="shared" si="245"/>
        <v>#REF!</v>
      </c>
      <c r="AL253" s="602" t="e">
        <f t="shared" si="246"/>
        <v>#REF!</v>
      </c>
      <c r="AM253" s="514">
        <f t="shared" si="247"/>
        <v>6254.1826129841265</v>
      </c>
      <c r="AN253" s="513">
        <f t="shared" si="248"/>
        <v>6298.5873095363149</v>
      </c>
      <c r="AO253" s="514">
        <f t="shared" si="249"/>
        <v>6416.2553131475142</v>
      </c>
      <c r="AP253" s="513">
        <f t="shared" si="250"/>
        <v>6619.7839050483726</v>
      </c>
      <c r="AQ253" s="615">
        <f t="shared" si="251"/>
        <v>6903.5300823251582</v>
      </c>
    </row>
    <row r="254" spans="2:43">
      <c r="B254" s="62"/>
      <c r="C254" s="62"/>
      <c r="D254" s="167" t="s">
        <v>272</v>
      </c>
      <c r="E254" s="72" t="s">
        <v>270</v>
      </c>
      <c r="F254" s="181" t="s">
        <v>65</v>
      </c>
      <c r="G254" s="94">
        <v>32.799999999999997</v>
      </c>
      <c r="H254" s="94">
        <v>73.97</v>
      </c>
      <c r="I254" s="94">
        <v>75.89</v>
      </c>
      <c r="J254" s="94">
        <v>77.709999999999994</v>
      </c>
      <c r="K254" s="94">
        <v>70.099999999999994</v>
      </c>
      <c r="L254" s="141"/>
      <c r="M254" s="776"/>
      <c r="N254" s="776"/>
      <c r="O254" s="776"/>
      <c r="P254" s="776">
        <v>0.4</v>
      </c>
      <c r="Q254" s="776"/>
      <c r="R254" s="776"/>
      <c r="S254" s="61"/>
      <c r="T254" s="186">
        <v>85.083845925104058</v>
      </c>
      <c r="U254" s="186">
        <f>T254*(1+'Labour comparison'!$J$16)</f>
        <v>87.168400150269107</v>
      </c>
      <c r="V254" s="186">
        <f t="shared" si="240"/>
        <v>70.944575999999984</v>
      </c>
      <c r="W254" s="123">
        <f t="shared" si="241"/>
        <v>83.38910150645502</v>
      </c>
      <c r="X254" s="123">
        <f t="shared" si="242"/>
        <v>83.981164127150862</v>
      </c>
      <c r="Y254" s="123">
        <f t="shared" si="242"/>
        <v>85.550070841966871</v>
      </c>
      <c r="Z254" s="123">
        <f t="shared" si="242"/>
        <v>88.263785400644991</v>
      </c>
      <c r="AA254" s="123">
        <f t="shared" si="242"/>
        <v>92.047067764335452</v>
      </c>
      <c r="AB254" s="225"/>
      <c r="AC254" s="614">
        <v>30</v>
      </c>
      <c r="AD254" s="486">
        <v>30</v>
      </c>
      <c r="AE254" s="613">
        <v>30</v>
      </c>
      <c r="AF254" s="486">
        <v>30</v>
      </c>
      <c r="AG254" s="613">
        <v>30</v>
      </c>
      <c r="AH254" s="602" t="e">
        <f t="shared" si="253"/>
        <v>#REF!</v>
      </c>
      <c r="AI254" s="716" t="e">
        <f t="shared" si="243"/>
        <v>#REF!</v>
      </c>
      <c r="AJ254" s="602" t="e">
        <f t="shared" si="244"/>
        <v>#REF!</v>
      </c>
      <c r="AK254" s="716" t="e">
        <f t="shared" si="245"/>
        <v>#REF!</v>
      </c>
      <c r="AL254" s="602" t="e">
        <f t="shared" si="246"/>
        <v>#REF!</v>
      </c>
      <c r="AM254" s="514">
        <f t="shared" si="247"/>
        <v>2501.6730451936505</v>
      </c>
      <c r="AN254" s="513">
        <f t="shared" si="248"/>
        <v>2519.434923814526</v>
      </c>
      <c r="AO254" s="514">
        <f t="shared" si="249"/>
        <v>2566.5021252590063</v>
      </c>
      <c r="AP254" s="513">
        <f t="shared" si="250"/>
        <v>2647.9135620193497</v>
      </c>
      <c r="AQ254" s="615">
        <f t="shared" si="251"/>
        <v>2761.4120329300636</v>
      </c>
    </row>
    <row r="255" spans="2:43">
      <c r="B255" s="62"/>
      <c r="C255" s="62"/>
      <c r="D255" s="167" t="s">
        <v>273</v>
      </c>
      <c r="E255" s="72" t="s">
        <v>270</v>
      </c>
      <c r="F255" s="181" t="s">
        <v>65</v>
      </c>
      <c r="G255" s="94">
        <v>98.4</v>
      </c>
      <c r="H255" s="94">
        <v>206.06</v>
      </c>
      <c r="I255" s="94">
        <v>211.41</v>
      </c>
      <c r="J255" s="94">
        <v>216.49</v>
      </c>
      <c r="K255" s="94">
        <v>223.14</v>
      </c>
      <c r="L255" s="141"/>
      <c r="M255" s="776"/>
      <c r="N255" s="776"/>
      <c r="O255" s="776"/>
      <c r="P255" s="776">
        <v>1.2</v>
      </c>
      <c r="Q255" s="776"/>
      <c r="R255" s="776"/>
      <c r="S255" s="61"/>
      <c r="T255" s="186">
        <v>255.25153777531216</v>
      </c>
      <c r="U255" s="186">
        <f>T255*(1+'Labour comparison'!$J$16)</f>
        <v>261.50520045080731</v>
      </c>
      <c r="V255" s="186">
        <f t="shared" si="240"/>
        <v>212.83372799999995</v>
      </c>
      <c r="W255" s="123">
        <f t="shared" si="241"/>
        <v>250.16730451936505</v>
      </c>
      <c r="X255" s="123">
        <f t="shared" si="242"/>
        <v>251.94349238145256</v>
      </c>
      <c r="Y255" s="123">
        <f t="shared" si="242"/>
        <v>256.6502125259006</v>
      </c>
      <c r="Z255" s="123">
        <f t="shared" si="242"/>
        <v>264.79135620193495</v>
      </c>
      <c r="AA255" s="123">
        <f t="shared" si="242"/>
        <v>276.14120329300636</v>
      </c>
      <c r="AB255" s="225"/>
      <c r="AC255" s="614">
        <v>500</v>
      </c>
      <c r="AD255" s="486">
        <v>500</v>
      </c>
      <c r="AE255" s="613">
        <v>500</v>
      </c>
      <c r="AF255" s="486">
        <v>500</v>
      </c>
      <c r="AG255" s="613">
        <v>500</v>
      </c>
      <c r="AH255" s="602" t="e">
        <f t="shared" si="253"/>
        <v>#REF!</v>
      </c>
      <c r="AI255" s="716" t="e">
        <f t="shared" si="243"/>
        <v>#REF!</v>
      </c>
      <c r="AJ255" s="602" t="e">
        <f t="shared" si="244"/>
        <v>#REF!</v>
      </c>
      <c r="AK255" s="716" t="e">
        <f t="shared" si="245"/>
        <v>#REF!</v>
      </c>
      <c r="AL255" s="602" t="e">
        <f t="shared" si="246"/>
        <v>#REF!</v>
      </c>
      <c r="AM255" s="514">
        <f t="shared" si="247"/>
        <v>125083.65225968252</v>
      </c>
      <c r="AN255" s="513">
        <f t="shared" si="248"/>
        <v>125971.74619072628</v>
      </c>
      <c r="AO255" s="514">
        <f t="shared" si="249"/>
        <v>128325.1062629503</v>
      </c>
      <c r="AP255" s="513">
        <f t="shared" si="250"/>
        <v>132395.67810096746</v>
      </c>
      <c r="AQ255" s="615">
        <f t="shared" si="251"/>
        <v>138070.60164650317</v>
      </c>
    </row>
    <row r="256" spans="2:43">
      <c r="B256" s="62"/>
      <c r="C256" s="62"/>
      <c r="D256" s="167" t="s">
        <v>274</v>
      </c>
      <c r="E256" s="72" t="s">
        <v>270</v>
      </c>
      <c r="F256" s="181" t="s">
        <v>65</v>
      </c>
      <c r="G256" s="94">
        <v>82</v>
      </c>
      <c r="H256" s="94">
        <v>171.72</v>
      </c>
      <c r="I256" s="94">
        <v>176.17</v>
      </c>
      <c r="J256" s="94">
        <v>180.4</v>
      </c>
      <c r="K256" s="94">
        <v>185.95</v>
      </c>
      <c r="L256" s="141"/>
      <c r="M256" s="776"/>
      <c r="N256" s="776"/>
      <c r="O256" s="776"/>
      <c r="P256" s="776">
        <v>1</v>
      </c>
      <c r="Q256" s="776"/>
      <c r="R256" s="776"/>
      <c r="S256" s="61"/>
      <c r="T256" s="186">
        <v>212.70961481276012</v>
      </c>
      <c r="U256" s="186">
        <f>T256*(1+'Labour comparison'!$J$16)</f>
        <v>217.92100037567275</v>
      </c>
      <c r="V256" s="186">
        <f t="shared" si="240"/>
        <v>177.36143999999996</v>
      </c>
      <c r="W256" s="123">
        <f t="shared" si="241"/>
        <v>208.47275376613754</v>
      </c>
      <c r="X256" s="123">
        <f t="shared" si="242"/>
        <v>209.95291031787715</v>
      </c>
      <c r="Y256" s="123">
        <f t="shared" si="242"/>
        <v>213.87517710491716</v>
      </c>
      <c r="Z256" s="123">
        <f t="shared" si="242"/>
        <v>220.65946350161244</v>
      </c>
      <c r="AA256" s="123">
        <f t="shared" si="242"/>
        <v>230.1176694108386</v>
      </c>
      <c r="AB256" s="225"/>
      <c r="AC256" s="614">
        <v>60</v>
      </c>
      <c r="AD256" s="486">
        <v>60</v>
      </c>
      <c r="AE256" s="613">
        <v>60</v>
      </c>
      <c r="AF256" s="486">
        <v>60</v>
      </c>
      <c r="AG256" s="613">
        <v>60</v>
      </c>
      <c r="AH256" s="602" t="e">
        <f t="shared" si="253"/>
        <v>#REF!</v>
      </c>
      <c r="AI256" s="716" t="e">
        <f t="shared" si="243"/>
        <v>#REF!</v>
      </c>
      <c r="AJ256" s="602" t="e">
        <f t="shared" si="244"/>
        <v>#REF!</v>
      </c>
      <c r="AK256" s="716" t="e">
        <f t="shared" si="245"/>
        <v>#REF!</v>
      </c>
      <c r="AL256" s="602" t="e">
        <f t="shared" si="246"/>
        <v>#REF!</v>
      </c>
      <c r="AM256" s="514">
        <f t="shared" si="247"/>
        <v>12508.365225968253</v>
      </c>
      <c r="AN256" s="513">
        <f t="shared" si="248"/>
        <v>12597.17461907263</v>
      </c>
      <c r="AO256" s="514">
        <f t="shared" si="249"/>
        <v>12832.510626295028</v>
      </c>
      <c r="AP256" s="513">
        <f t="shared" si="250"/>
        <v>13239.567810096745</v>
      </c>
      <c r="AQ256" s="615">
        <f t="shared" si="251"/>
        <v>13807.060164650316</v>
      </c>
    </row>
    <row r="257" spans="2:43">
      <c r="B257" s="62"/>
      <c r="C257" s="62"/>
      <c r="D257" s="167" t="s">
        <v>275</v>
      </c>
      <c r="E257" s="72" t="s">
        <v>270</v>
      </c>
      <c r="F257" s="181" t="s">
        <v>65</v>
      </c>
      <c r="G257" s="94">
        <v>57.4</v>
      </c>
      <c r="H257" s="94">
        <v>120.2</v>
      </c>
      <c r="I257" s="94">
        <v>123.32</v>
      </c>
      <c r="J257" s="94">
        <v>126.28</v>
      </c>
      <c r="K257" s="94">
        <v>130.16</v>
      </c>
      <c r="L257" s="141"/>
      <c r="M257" s="776"/>
      <c r="N257" s="776"/>
      <c r="O257" s="776"/>
      <c r="P257" s="776">
        <v>0.7</v>
      </c>
      <c r="Q257" s="776"/>
      <c r="R257" s="776"/>
      <c r="S257" s="61"/>
      <c r="T257" s="186">
        <v>148.89673036893208</v>
      </c>
      <c r="U257" s="186">
        <f>T257*(1+'Labour comparison'!$J$16)</f>
        <v>152.54470026297091</v>
      </c>
      <c r="V257" s="186">
        <f t="shared" si="240"/>
        <v>124.15300799999996</v>
      </c>
      <c r="W257" s="123">
        <f t="shared" si="241"/>
        <v>145.93092763629627</v>
      </c>
      <c r="X257" s="123">
        <f t="shared" si="242"/>
        <v>146.96703722251399</v>
      </c>
      <c r="Y257" s="123">
        <f t="shared" si="242"/>
        <v>149.71262397344199</v>
      </c>
      <c r="Z257" s="123">
        <f t="shared" si="242"/>
        <v>154.4616244511287</v>
      </c>
      <c r="AA257" s="123">
        <f t="shared" si="242"/>
        <v>161.08236858758701</v>
      </c>
      <c r="AB257" s="225"/>
      <c r="AC257" s="614">
        <v>55</v>
      </c>
      <c r="AD257" s="486">
        <v>55</v>
      </c>
      <c r="AE257" s="613">
        <v>55</v>
      </c>
      <c r="AF257" s="486">
        <v>55</v>
      </c>
      <c r="AG257" s="613">
        <v>55</v>
      </c>
      <c r="AH257" s="602" t="e">
        <f t="shared" si="253"/>
        <v>#REF!</v>
      </c>
      <c r="AI257" s="716" t="e">
        <f t="shared" si="243"/>
        <v>#REF!</v>
      </c>
      <c r="AJ257" s="602" t="e">
        <f t="shared" si="244"/>
        <v>#REF!</v>
      </c>
      <c r="AK257" s="716" t="e">
        <f t="shared" si="245"/>
        <v>#REF!</v>
      </c>
      <c r="AL257" s="602" t="e">
        <f t="shared" si="246"/>
        <v>#REF!</v>
      </c>
      <c r="AM257" s="514">
        <f t="shared" si="247"/>
        <v>8026.2010199962951</v>
      </c>
      <c r="AN257" s="513">
        <f t="shared" si="248"/>
        <v>8083.1870472382698</v>
      </c>
      <c r="AO257" s="514">
        <f t="shared" si="249"/>
        <v>8234.1943185393102</v>
      </c>
      <c r="AP257" s="513">
        <f t="shared" si="250"/>
        <v>8495.389344812078</v>
      </c>
      <c r="AQ257" s="615">
        <f t="shared" si="251"/>
        <v>8859.5302723172863</v>
      </c>
    </row>
    <row r="258" spans="2:43">
      <c r="B258" s="62"/>
      <c r="C258" s="62"/>
      <c r="D258" s="167" t="s">
        <v>276</v>
      </c>
      <c r="E258" s="72" t="s">
        <v>270</v>
      </c>
      <c r="F258" s="181" t="s">
        <v>65</v>
      </c>
      <c r="G258" s="94">
        <v>180.4</v>
      </c>
      <c r="H258" s="94">
        <v>343.44</v>
      </c>
      <c r="I258" s="94">
        <v>352.35</v>
      </c>
      <c r="J258" s="94">
        <v>360.81</v>
      </c>
      <c r="K258" s="94">
        <v>360.81</v>
      </c>
      <c r="L258" s="141"/>
      <c r="M258" s="776"/>
      <c r="N258" s="776"/>
      <c r="O258" s="776"/>
      <c r="P258" s="776">
        <v>2</v>
      </c>
      <c r="Q258" s="776"/>
      <c r="R258" s="776"/>
      <c r="S258" s="61"/>
      <c r="T258" s="186">
        <v>425.41922962552025</v>
      </c>
      <c r="U258" s="186">
        <f>T258*(1+'Labour comparison'!$J$16)</f>
        <v>435.84200075134549</v>
      </c>
      <c r="V258" s="186">
        <f t="shared" si="240"/>
        <v>354.72287999999992</v>
      </c>
      <c r="W258" s="123">
        <f t="shared" si="241"/>
        <v>416.94550753227509</v>
      </c>
      <c r="X258" s="123">
        <f t="shared" si="242"/>
        <v>419.90582063575431</v>
      </c>
      <c r="Y258" s="123">
        <f t="shared" si="242"/>
        <v>427.75035420983431</v>
      </c>
      <c r="Z258" s="123">
        <f t="shared" si="242"/>
        <v>441.31892700322487</v>
      </c>
      <c r="AA258" s="123">
        <f t="shared" si="242"/>
        <v>460.2353388216772</v>
      </c>
      <c r="AB258" s="225"/>
      <c r="AC258" s="614">
        <v>0</v>
      </c>
      <c r="AD258" s="486">
        <v>0</v>
      </c>
      <c r="AE258" s="613">
        <v>0</v>
      </c>
      <c r="AF258" s="486">
        <v>0</v>
      </c>
      <c r="AG258" s="613">
        <v>0</v>
      </c>
      <c r="AH258" s="602" t="e">
        <f t="shared" si="253"/>
        <v>#REF!</v>
      </c>
      <c r="AI258" s="716" t="e">
        <f t="shared" si="243"/>
        <v>#REF!</v>
      </c>
      <c r="AJ258" s="602" t="e">
        <f t="shared" si="244"/>
        <v>#REF!</v>
      </c>
      <c r="AK258" s="716" t="e">
        <f t="shared" si="245"/>
        <v>#REF!</v>
      </c>
      <c r="AL258" s="602" t="e">
        <f t="shared" si="246"/>
        <v>#REF!</v>
      </c>
      <c r="AM258" s="514">
        <f t="shared" si="247"/>
        <v>0</v>
      </c>
      <c r="AN258" s="513">
        <f t="shared" si="248"/>
        <v>0</v>
      </c>
      <c r="AO258" s="514">
        <f t="shared" si="249"/>
        <v>0</v>
      </c>
      <c r="AP258" s="513">
        <f t="shared" si="250"/>
        <v>0</v>
      </c>
      <c r="AQ258" s="615">
        <f t="shared" si="251"/>
        <v>0</v>
      </c>
    </row>
    <row r="259" spans="2:43">
      <c r="B259" s="62"/>
      <c r="C259" s="62"/>
      <c r="D259" s="167" t="s">
        <v>277</v>
      </c>
      <c r="E259" s="72" t="s">
        <v>270</v>
      </c>
      <c r="F259" s="181" t="s">
        <v>65</v>
      </c>
      <c r="G259" s="94">
        <v>162.97999999999999</v>
      </c>
      <c r="H259" s="94">
        <v>317.68</v>
      </c>
      <c r="I259" s="94">
        <v>325.92</v>
      </c>
      <c r="J259" s="94">
        <v>333.75</v>
      </c>
      <c r="K259" s="94">
        <v>333.75</v>
      </c>
      <c r="L259" s="141"/>
      <c r="M259" s="776"/>
      <c r="N259" s="776"/>
      <c r="O259" s="776"/>
      <c r="P259" s="237">
        <v>1.85</v>
      </c>
      <c r="Q259" s="776"/>
      <c r="R259" s="776"/>
      <c r="S259" s="61"/>
      <c r="T259" s="186">
        <v>393.51278740360624</v>
      </c>
      <c r="U259" s="186">
        <f>T259*(1+'Labour comparison'!$J$16)</f>
        <v>403.15385069499456</v>
      </c>
      <c r="V259" s="186">
        <f t="shared" si="240"/>
        <v>328.11866399999997</v>
      </c>
      <c r="W259" s="123">
        <f t="shared" si="241"/>
        <v>385.6745944673545</v>
      </c>
      <c r="X259" s="123">
        <f t="shared" si="242"/>
        <v>388.41288408807276</v>
      </c>
      <c r="Y259" s="123">
        <f t="shared" si="242"/>
        <v>395.66907764409677</v>
      </c>
      <c r="Z259" s="123">
        <f t="shared" si="242"/>
        <v>408.22000747798307</v>
      </c>
      <c r="AA259" s="123">
        <f t="shared" si="242"/>
        <v>425.71768841005149</v>
      </c>
      <c r="AB259" s="225"/>
      <c r="AC259" s="614">
        <v>0</v>
      </c>
      <c r="AD259" s="486">
        <v>55</v>
      </c>
      <c r="AE259" s="613">
        <v>55</v>
      </c>
      <c r="AF259" s="486">
        <v>55</v>
      </c>
      <c r="AG259" s="613">
        <v>55</v>
      </c>
      <c r="AH259" s="602" t="e">
        <f t="shared" si="253"/>
        <v>#REF!</v>
      </c>
      <c r="AI259" s="716" t="e">
        <f t="shared" si="243"/>
        <v>#REF!</v>
      </c>
      <c r="AJ259" s="602" t="e">
        <f t="shared" si="244"/>
        <v>#REF!</v>
      </c>
      <c r="AK259" s="716" t="e">
        <f t="shared" si="245"/>
        <v>#REF!</v>
      </c>
      <c r="AL259" s="602" t="e">
        <f t="shared" si="246"/>
        <v>#REF!</v>
      </c>
      <c r="AM259" s="514">
        <f t="shared" si="247"/>
        <v>0</v>
      </c>
      <c r="AN259" s="513">
        <f t="shared" si="248"/>
        <v>21362.708624844003</v>
      </c>
      <c r="AO259" s="514">
        <f t="shared" si="249"/>
        <v>21761.799270425323</v>
      </c>
      <c r="AP259" s="513">
        <f t="shared" si="250"/>
        <v>22452.10041128907</v>
      </c>
      <c r="AQ259" s="615">
        <f t="shared" si="251"/>
        <v>23414.472862552833</v>
      </c>
    </row>
    <row r="260" spans="2:43">
      <c r="B260" s="62"/>
      <c r="C260" s="62"/>
      <c r="D260" s="167" t="s">
        <v>278</v>
      </c>
      <c r="E260" s="72" t="s">
        <v>270</v>
      </c>
      <c r="F260" s="181" t="s">
        <v>65</v>
      </c>
      <c r="G260" s="94">
        <v>123</v>
      </c>
      <c r="H260" s="94">
        <v>258.89999999999998</v>
      </c>
      <c r="I260" s="94">
        <v>265.62</v>
      </c>
      <c r="J260" s="94">
        <v>272</v>
      </c>
      <c r="K260" s="94">
        <v>272</v>
      </c>
      <c r="L260" s="141"/>
      <c r="M260" s="776"/>
      <c r="N260" s="776"/>
      <c r="O260" s="776"/>
      <c r="P260" s="776">
        <v>1.5</v>
      </c>
      <c r="Q260" s="776"/>
      <c r="R260" s="776"/>
      <c r="S260" s="61"/>
      <c r="T260" s="186">
        <v>319.06442221914017</v>
      </c>
      <c r="U260" s="186">
        <f>T260*(1+'Labour comparison'!$J$16)</f>
        <v>326.88150056350912</v>
      </c>
      <c r="V260" s="186">
        <f t="shared" si="240"/>
        <v>266.04215999999997</v>
      </c>
      <c r="W260" s="123">
        <f t="shared" si="241"/>
        <v>312.70913064920632</v>
      </c>
      <c r="X260" s="123">
        <f t="shared" si="242"/>
        <v>314.92936547681569</v>
      </c>
      <c r="Y260" s="123">
        <f t="shared" si="242"/>
        <v>320.81276565737573</v>
      </c>
      <c r="Z260" s="123">
        <f t="shared" si="242"/>
        <v>330.98919525241865</v>
      </c>
      <c r="AA260" s="123">
        <f t="shared" si="242"/>
        <v>345.17650411625789</v>
      </c>
      <c r="AB260" s="225"/>
      <c r="AC260" s="614">
        <v>0</v>
      </c>
      <c r="AD260" s="486">
        <v>0</v>
      </c>
      <c r="AE260" s="613">
        <v>0</v>
      </c>
      <c r="AF260" s="486">
        <v>0</v>
      </c>
      <c r="AG260" s="613">
        <v>0</v>
      </c>
      <c r="AH260" s="602" t="e">
        <f t="shared" si="253"/>
        <v>#REF!</v>
      </c>
      <c r="AI260" s="716" t="e">
        <f t="shared" si="243"/>
        <v>#REF!</v>
      </c>
      <c r="AJ260" s="602" t="e">
        <f t="shared" si="244"/>
        <v>#REF!</v>
      </c>
      <c r="AK260" s="716" t="e">
        <f t="shared" si="245"/>
        <v>#REF!</v>
      </c>
      <c r="AL260" s="602" t="e">
        <f t="shared" si="246"/>
        <v>#REF!</v>
      </c>
      <c r="AM260" s="514">
        <f t="shared" si="247"/>
        <v>0</v>
      </c>
      <c r="AN260" s="513">
        <f t="shared" si="248"/>
        <v>0</v>
      </c>
      <c r="AO260" s="514">
        <f t="shared" si="249"/>
        <v>0</v>
      </c>
      <c r="AP260" s="513">
        <f t="shared" si="250"/>
        <v>0</v>
      </c>
      <c r="AQ260" s="615">
        <f t="shared" si="251"/>
        <v>0</v>
      </c>
    </row>
    <row r="261" spans="2:43">
      <c r="B261" s="62"/>
      <c r="C261" s="62"/>
      <c r="D261" s="166" t="s">
        <v>279</v>
      </c>
      <c r="E261" s="68" t="s">
        <v>73</v>
      </c>
      <c r="F261" s="810" t="s">
        <v>65</v>
      </c>
      <c r="G261" s="88">
        <v>41</v>
      </c>
      <c r="H261" s="88">
        <v>85.86</v>
      </c>
      <c r="I261" s="88">
        <v>88.09</v>
      </c>
      <c r="J261" s="88">
        <v>90.2</v>
      </c>
      <c r="K261" s="88">
        <v>92.97</v>
      </c>
      <c r="L261" s="141"/>
      <c r="M261" s="89"/>
      <c r="N261" s="89"/>
      <c r="O261" s="89"/>
      <c r="P261" s="89">
        <v>0.5</v>
      </c>
      <c r="Q261" s="89"/>
      <c r="R261" s="89"/>
      <c r="S261" s="61"/>
      <c r="T261" s="118">
        <v>106.35480740638006</v>
      </c>
      <c r="U261" s="118">
        <f>T261*(1+'Labour comparison'!$J$16)</f>
        <v>108.96050018783637</v>
      </c>
      <c r="V261" s="118">
        <f t="shared" si="240"/>
        <v>88.68071999999998</v>
      </c>
      <c r="W261" s="121">
        <f t="shared" si="241"/>
        <v>104.23637688306877</v>
      </c>
      <c r="X261" s="121">
        <f t="shared" si="242"/>
        <v>104.97645515893858</v>
      </c>
      <c r="Y261" s="121">
        <f t="shared" si="242"/>
        <v>106.93758855245858</v>
      </c>
      <c r="Z261" s="121">
        <f t="shared" si="242"/>
        <v>110.32973175080622</v>
      </c>
      <c r="AA261" s="121">
        <f t="shared" si="242"/>
        <v>115.0588347054193</v>
      </c>
      <c r="AB261" s="225"/>
      <c r="AC261" s="755">
        <v>95</v>
      </c>
      <c r="AD261" s="487">
        <v>95</v>
      </c>
      <c r="AE261" s="756">
        <v>95</v>
      </c>
      <c r="AF261" s="487">
        <v>95</v>
      </c>
      <c r="AG261" s="756">
        <v>95</v>
      </c>
      <c r="AH261" s="601" t="e">
        <f t="shared" si="253"/>
        <v>#REF!</v>
      </c>
      <c r="AI261" s="757" t="e">
        <f t="shared" si="243"/>
        <v>#REF!</v>
      </c>
      <c r="AJ261" s="601" t="e">
        <f t="shared" si="244"/>
        <v>#REF!</v>
      </c>
      <c r="AK261" s="757" t="e">
        <f t="shared" si="245"/>
        <v>#REF!</v>
      </c>
      <c r="AL261" s="601" t="e">
        <f t="shared" si="246"/>
        <v>#REF!</v>
      </c>
      <c r="AM261" s="758">
        <f t="shared" si="247"/>
        <v>9902.4558038915329</v>
      </c>
      <c r="AN261" s="526">
        <f t="shared" si="248"/>
        <v>9972.7632400991642</v>
      </c>
      <c r="AO261" s="758">
        <f t="shared" si="249"/>
        <v>10159.070912483565</v>
      </c>
      <c r="AP261" s="526">
        <f t="shared" si="250"/>
        <v>10481.324516326591</v>
      </c>
      <c r="AQ261" s="759">
        <f t="shared" si="251"/>
        <v>10930.589297014834</v>
      </c>
    </row>
    <row r="262" spans="2:43">
      <c r="B262" s="62"/>
      <c r="C262" s="62"/>
      <c r="D262" s="167" t="s">
        <v>280</v>
      </c>
      <c r="E262" s="72" t="s">
        <v>73</v>
      </c>
      <c r="F262" s="181" t="s">
        <v>65</v>
      </c>
      <c r="G262" s="94">
        <v>41</v>
      </c>
      <c r="H262" s="94">
        <v>85.86</v>
      </c>
      <c r="I262" s="94">
        <v>88.09</v>
      </c>
      <c r="J262" s="94">
        <v>90.2</v>
      </c>
      <c r="K262" s="94">
        <v>92.97</v>
      </c>
      <c r="L262" s="141"/>
      <c r="M262" s="776"/>
      <c r="N262" s="776"/>
      <c r="O262" s="776"/>
      <c r="P262" s="776">
        <v>0.5</v>
      </c>
      <c r="Q262" s="776"/>
      <c r="R262" s="776"/>
      <c r="S262" s="61"/>
      <c r="T262" s="186">
        <v>106.35480740638006</v>
      </c>
      <c r="U262" s="186">
        <f>T262*(1+'Labour comparison'!$J$16)</f>
        <v>108.96050018783637</v>
      </c>
      <c r="V262" s="186">
        <f t="shared" si="240"/>
        <v>88.68071999999998</v>
      </c>
      <c r="W262" s="123">
        <f t="shared" si="241"/>
        <v>104.23637688306877</v>
      </c>
      <c r="X262" s="123">
        <f t="shared" si="242"/>
        <v>104.97645515893858</v>
      </c>
      <c r="Y262" s="123">
        <f t="shared" si="242"/>
        <v>106.93758855245858</v>
      </c>
      <c r="Z262" s="123">
        <f t="shared" si="242"/>
        <v>110.32973175080622</v>
      </c>
      <c r="AA262" s="123">
        <f t="shared" si="242"/>
        <v>115.0588347054193</v>
      </c>
      <c r="AB262" s="225"/>
      <c r="AC262" s="614">
        <v>5</v>
      </c>
      <c r="AD262" s="486">
        <v>5</v>
      </c>
      <c r="AE262" s="613">
        <v>5</v>
      </c>
      <c r="AF262" s="486">
        <v>5</v>
      </c>
      <c r="AG262" s="613">
        <v>5</v>
      </c>
      <c r="AH262" s="602" t="e">
        <f t="shared" si="253"/>
        <v>#REF!</v>
      </c>
      <c r="AI262" s="716" t="e">
        <f t="shared" si="243"/>
        <v>#REF!</v>
      </c>
      <c r="AJ262" s="602" t="e">
        <f t="shared" si="244"/>
        <v>#REF!</v>
      </c>
      <c r="AK262" s="716" t="e">
        <f t="shared" si="245"/>
        <v>#REF!</v>
      </c>
      <c r="AL262" s="602" t="e">
        <f t="shared" si="246"/>
        <v>#REF!</v>
      </c>
      <c r="AM262" s="514">
        <f t="shared" si="247"/>
        <v>521.1818844153438</v>
      </c>
      <c r="AN262" s="513">
        <f t="shared" si="248"/>
        <v>524.88227579469287</v>
      </c>
      <c r="AO262" s="514">
        <f t="shared" si="249"/>
        <v>534.68794276229289</v>
      </c>
      <c r="AP262" s="513">
        <f t="shared" si="250"/>
        <v>551.64865875403109</v>
      </c>
      <c r="AQ262" s="615">
        <f t="shared" si="251"/>
        <v>575.29417352709652</v>
      </c>
    </row>
    <row r="263" spans="2:43">
      <c r="B263" s="62"/>
      <c r="C263" s="62"/>
      <c r="D263" s="167" t="s">
        <v>281</v>
      </c>
      <c r="E263" s="72" t="s">
        <v>73</v>
      </c>
      <c r="F263" s="181" t="s">
        <v>65</v>
      </c>
      <c r="G263" s="94">
        <v>41</v>
      </c>
      <c r="H263" s="94">
        <v>85.86</v>
      </c>
      <c r="I263" s="94">
        <v>88.09</v>
      </c>
      <c r="J263" s="94">
        <v>90.2</v>
      </c>
      <c r="K263" s="94">
        <v>92.97</v>
      </c>
      <c r="L263" s="141"/>
      <c r="M263" s="776"/>
      <c r="N263" s="776"/>
      <c r="O263" s="776"/>
      <c r="P263" s="776">
        <v>0.5</v>
      </c>
      <c r="Q263" s="776"/>
      <c r="R263" s="776"/>
      <c r="S263" s="61"/>
      <c r="T263" s="186">
        <v>106.35480740638006</v>
      </c>
      <c r="U263" s="186">
        <f>T263*(1+'Labour comparison'!$J$16)</f>
        <v>108.96050018783637</v>
      </c>
      <c r="V263" s="186">
        <f t="shared" si="240"/>
        <v>88.68071999999998</v>
      </c>
      <c r="W263" s="123">
        <f t="shared" si="241"/>
        <v>104.23637688306877</v>
      </c>
      <c r="X263" s="123">
        <f t="shared" ref="X263:AA276" si="254">W263*X$9</f>
        <v>104.97645515893858</v>
      </c>
      <c r="Y263" s="123">
        <f t="shared" si="254"/>
        <v>106.93758855245858</v>
      </c>
      <c r="Z263" s="123">
        <f t="shared" si="254"/>
        <v>110.32973175080622</v>
      </c>
      <c r="AA263" s="123">
        <f t="shared" si="254"/>
        <v>115.0588347054193</v>
      </c>
      <c r="AB263" s="225"/>
      <c r="AC263" s="614">
        <v>0</v>
      </c>
      <c r="AD263" s="486">
        <v>0</v>
      </c>
      <c r="AE263" s="613">
        <v>0</v>
      </c>
      <c r="AF263" s="486">
        <v>0</v>
      </c>
      <c r="AG263" s="613">
        <v>0</v>
      </c>
      <c r="AH263" s="602" t="e">
        <f t="shared" si="253"/>
        <v>#REF!</v>
      </c>
      <c r="AI263" s="716" t="e">
        <f t="shared" si="243"/>
        <v>#REF!</v>
      </c>
      <c r="AJ263" s="602" t="e">
        <f t="shared" si="244"/>
        <v>#REF!</v>
      </c>
      <c r="AK263" s="716" t="e">
        <f t="shared" si="245"/>
        <v>#REF!</v>
      </c>
      <c r="AL263" s="602" t="e">
        <f t="shared" si="246"/>
        <v>#REF!</v>
      </c>
      <c r="AM263" s="514">
        <f t="shared" si="247"/>
        <v>0</v>
      </c>
      <c r="AN263" s="513">
        <f t="shared" si="248"/>
        <v>0</v>
      </c>
      <c r="AO263" s="514">
        <f t="shared" si="249"/>
        <v>0</v>
      </c>
      <c r="AP263" s="513">
        <f t="shared" si="250"/>
        <v>0</v>
      </c>
      <c r="AQ263" s="615">
        <f t="shared" si="251"/>
        <v>0</v>
      </c>
    </row>
    <row r="264" spans="2:43">
      <c r="B264" s="62"/>
      <c r="C264" s="62"/>
      <c r="D264" s="167" t="s">
        <v>282</v>
      </c>
      <c r="E264" s="72" t="s">
        <v>73</v>
      </c>
      <c r="F264" s="181" t="s">
        <v>65</v>
      </c>
      <c r="G264" s="94">
        <v>98.4</v>
      </c>
      <c r="H264" s="94">
        <v>206.06</v>
      </c>
      <c r="I264" s="94">
        <v>211.41</v>
      </c>
      <c r="J264" s="94">
        <v>216.49</v>
      </c>
      <c r="K264" s="94">
        <v>223.14</v>
      </c>
      <c r="L264" s="141"/>
      <c r="M264" s="776"/>
      <c r="N264" s="776"/>
      <c r="O264" s="776"/>
      <c r="P264" s="776">
        <v>1.2</v>
      </c>
      <c r="Q264" s="776"/>
      <c r="R264" s="776"/>
      <c r="S264" s="61"/>
      <c r="T264" s="186">
        <v>255.25153777531216</v>
      </c>
      <c r="U264" s="186">
        <f>T264*(1+'Labour comparison'!$J$16)</f>
        <v>261.50520045080731</v>
      </c>
      <c r="V264" s="186">
        <f t="shared" si="240"/>
        <v>212.83372799999995</v>
      </c>
      <c r="W264" s="123">
        <f t="shared" si="241"/>
        <v>250.16730451936505</v>
      </c>
      <c r="X264" s="123">
        <f t="shared" si="254"/>
        <v>251.94349238145256</v>
      </c>
      <c r="Y264" s="123">
        <f t="shared" si="254"/>
        <v>256.6502125259006</v>
      </c>
      <c r="Z264" s="123">
        <f t="shared" si="254"/>
        <v>264.79135620193495</v>
      </c>
      <c r="AA264" s="123">
        <f t="shared" si="254"/>
        <v>276.14120329300636</v>
      </c>
      <c r="AB264" s="225"/>
      <c r="AC264" s="614">
        <v>200</v>
      </c>
      <c r="AD264" s="486">
        <v>200</v>
      </c>
      <c r="AE264" s="613">
        <v>200</v>
      </c>
      <c r="AF264" s="486">
        <v>200</v>
      </c>
      <c r="AG264" s="613">
        <v>200</v>
      </c>
      <c r="AH264" s="602" t="e">
        <f t="shared" si="253"/>
        <v>#REF!</v>
      </c>
      <c r="AI264" s="716" t="e">
        <f t="shared" si="243"/>
        <v>#REF!</v>
      </c>
      <c r="AJ264" s="602" t="e">
        <f t="shared" si="244"/>
        <v>#REF!</v>
      </c>
      <c r="AK264" s="716" t="e">
        <f t="shared" si="245"/>
        <v>#REF!</v>
      </c>
      <c r="AL264" s="602" t="e">
        <f t="shared" si="246"/>
        <v>#REF!</v>
      </c>
      <c r="AM264" s="514">
        <f t="shared" si="247"/>
        <v>50033.460903873012</v>
      </c>
      <c r="AN264" s="513">
        <f t="shared" si="248"/>
        <v>50388.698476290512</v>
      </c>
      <c r="AO264" s="514">
        <f t="shared" si="249"/>
        <v>51330.042505180121</v>
      </c>
      <c r="AP264" s="513">
        <f t="shared" si="250"/>
        <v>52958.271240386988</v>
      </c>
      <c r="AQ264" s="615">
        <f t="shared" si="251"/>
        <v>55228.240658601273</v>
      </c>
    </row>
    <row r="265" spans="2:43">
      <c r="B265" s="62"/>
      <c r="C265" s="62"/>
      <c r="D265" s="167" t="s">
        <v>283</v>
      </c>
      <c r="E265" s="72" t="s">
        <v>73</v>
      </c>
      <c r="F265" s="181" t="s">
        <v>65</v>
      </c>
      <c r="G265" s="94">
        <v>98.4</v>
      </c>
      <c r="H265" s="94">
        <v>206.06</v>
      </c>
      <c r="I265" s="94">
        <v>211.41</v>
      </c>
      <c r="J265" s="94">
        <v>216.49</v>
      </c>
      <c r="K265" s="94">
        <v>223.14</v>
      </c>
      <c r="L265" s="141"/>
      <c r="M265" s="776"/>
      <c r="N265" s="776"/>
      <c r="O265" s="776"/>
      <c r="P265" s="776">
        <v>1.2</v>
      </c>
      <c r="Q265" s="776"/>
      <c r="R265" s="776"/>
      <c r="S265" s="61"/>
      <c r="T265" s="186">
        <v>255.25153777531216</v>
      </c>
      <c r="U265" s="186">
        <f>T265*(1+'Labour comparison'!$J$16)</f>
        <v>261.50520045080731</v>
      </c>
      <c r="V265" s="186">
        <f t="shared" si="240"/>
        <v>212.83372799999995</v>
      </c>
      <c r="W265" s="123">
        <f t="shared" si="241"/>
        <v>250.16730451936505</v>
      </c>
      <c r="X265" s="123">
        <f t="shared" si="254"/>
        <v>251.94349238145256</v>
      </c>
      <c r="Y265" s="123">
        <f t="shared" si="254"/>
        <v>256.6502125259006</v>
      </c>
      <c r="Z265" s="123">
        <f t="shared" si="254"/>
        <v>264.79135620193495</v>
      </c>
      <c r="AA265" s="123">
        <f t="shared" si="254"/>
        <v>276.14120329300636</v>
      </c>
      <c r="AB265" s="225"/>
      <c r="AC265" s="614">
        <v>115</v>
      </c>
      <c r="AD265" s="486">
        <v>115</v>
      </c>
      <c r="AE265" s="613">
        <v>115</v>
      </c>
      <c r="AF265" s="486">
        <v>115</v>
      </c>
      <c r="AG265" s="613">
        <v>115</v>
      </c>
      <c r="AH265" s="602" t="e">
        <f t="shared" si="253"/>
        <v>#REF!</v>
      </c>
      <c r="AI265" s="716" t="e">
        <f t="shared" si="243"/>
        <v>#REF!</v>
      </c>
      <c r="AJ265" s="602" t="e">
        <f t="shared" si="244"/>
        <v>#REF!</v>
      </c>
      <c r="AK265" s="716" t="e">
        <f t="shared" si="245"/>
        <v>#REF!</v>
      </c>
      <c r="AL265" s="602" t="e">
        <f t="shared" si="246"/>
        <v>#REF!</v>
      </c>
      <c r="AM265" s="514">
        <f t="shared" si="247"/>
        <v>28769.240019726982</v>
      </c>
      <c r="AN265" s="513">
        <f t="shared" si="248"/>
        <v>28973.501623867043</v>
      </c>
      <c r="AO265" s="514">
        <f t="shared" si="249"/>
        <v>29514.77444047857</v>
      </c>
      <c r="AP265" s="513">
        <f t="shared" si="250"/>
        <v>30451.00596322252</v>
      </c>
      <c r="AQ265" s="615">
        <f t="shared" si="251"/>
        <v>31756.238378695733</v>
      </c>
    </row>
    <row r="266" spans="2:43">
      <c r="B266" s="62"/>
      <c r="C266" s="62"/>
      <c r="D266" s="167" t="s">
        <v>284</v>
      </c>
      <c r="E266" s="72" t="s">
        <v>73</v>
      </c>
      <c r="F266" s="181" t="s">
        <v>65</v>
      </c>
      <c r="G266" s="94">
        <v>98.4</v>
      </c>
      <c r="H266" s="94">
        <v>206.06</v>
      </c>
      <c r="I266" s="94">
        <v>211.41</v>
      </c>
      <c r="J266" s="94">
        <v>216.49</v>
      </c>
      <c r="K266" s="94">
        <v>223.14</v>
      </c>
      <c r="L266" s="141"/>
      <c r="M266" s="776"/>
      <c r="N266" s="776"/>
      <c r="O266" s="776"/>
      <c r="P266" s="776">
        <v>1.2</v>
      </c>
      <c r="Q266" s="776"/>
      <c r="R266" s="776"/>
      <c r="S266" s="61"/>
      <c r="T266" s="186">
        <v>255.25153777531216</v>
      </c>
      <c r="U266" s="186">
        <f>T266*(1+'Labour comparison'!$J$16)</f>
        <v>261.50520045080731</v>
      </c>
      <c r="V266" s="186">
        <f t="shared" si="240"/>
        <v>212.83372799999995</v>
      </c>
      <c r="W266" s="123">
        <f t="shared" si="241"/>
        <v>250.16730451936505</v>
      </c>
      <c r="X266" s="123">
        <f t="shared" si="254"/>
        <v>251.94349238145256</v>
      </c>
      <c r="Y266" s="123">
        <f t="shared" si="254"/>
        <v>256.6502125259006</v>
      </c>
      <c r="Z266" s="123">
        <f t="shared" si="254"/>
        <v>264.79135620193495</v>
      </c>
      <c r="AA266" s="123">
        <f t="shared" si="254"/>
        <v>276.14120329300636</v>
      </c>
      <c r="AB266" s="225"/>
      <c r="AC266" s="614">
        <v>0</v>
      </c>
      <c r="AD266" s="486">
        <v>0</v>
      </c>
      <c r="AE266" s="613">
        <v>0</v>
      </c>
      <c r="AF266" s="486">
        <v>0</v>
      </c>
      <c r="AG266" s="613">
        <v>0</v>
      </c>
      <c r="AH266" s="602" t="e">
        <f t="shared" si="253"/>
        <v>#REF!</v>
      </c>
      <c r="AI266" s="716" t="e">
        <f t="shared" si="243"/>
        <v>#REF!</v>
      </c>
      <c r="AJ266" s="602" t="e">
        <f t="shared" si="244"/>
        <v>#REF!</v>
      </c>
      <c r="AK266" s="716" t="e">
        <f t="shared" si="245"/>
        <v>#REF!</v>
      </c>
      <c r="AL266" s="602" t="e">
        <f t="shared" si="246"/>
        <v>#REF!</v>
      </c>
      <c r="AM266" s="514">
        <f t="shared" si="247"/>
        <v>0</v>
      </c>
      <c r="AN266" s="513">
        <f t="shared" si="248"/>
        <v>0</v>
      </c>
      <c r="AO266" s="514">
        <f t="shared" si="249"/>
        <v>0</v>
      </c>
      <c r="AP266" s="513">
        <f t="shared" si="250"/>
        <v>0</v>
      </c>
      <c r="AQ266" s="615">
        <f t="shared" si="251"/>
        <v>0</v>
      </c>
    </row>
    <row r="267" spans="2:43">
      <c r="B267" s="62"/>
      <c r="C267" s="62"/>
      <c r="D267" s="167" t="s">
        <v>285</v>
      </c>
      <c r="E267" s="72" t="s">
        <v>73</v>
      </c>
      <c r="F267" s="181" t="s">
        <v>65</v>
      </c>
      <c r="G267" s="94">
        <v>205</v>
      </c>
      <c r="H267" s="94">
        <v>429.3</v>
      </c>
      <c r="I267" s="94">
        <v>440.44</v>
      </c>
      <c r="J267" s="94">
        <v>451.01</v>
      </c>
      <c r="K267" s="94">
        <v>464.86</v>
      </c>
      <c r="L267" s="141"/>
      <c r="M267" s="776"/>
      <c r="N267" s="776"/>
      <c r="O267" s="776"/>
      <c r="P267" s="776">
        <v>2.5</v>
      </c>
      <c r="Q267" s="776"/>
      <c r="R267" s="776"/>
      <c r="S267" s="61"/>
      <c r="T267" s="186">
        <v>531.77403703190032</v>
      </c>
      <c r="U267" s="186">
        <f>T267*(1+'Labour comparison'!$J$16)</f>
        <v>544.80250093918187</v>
      </c>
      <c r="V267" s="186">
        <f t="shared" si="240"/>
        <v>443.40359999999987</v>
      </c>
      <c r="W267" s="123">
        <f t="shared" si="241"/>
        <v>521.1818844153438</v>
      </c>
      <c r="X267" s="123">
        <f t="shared" si="254"/>
        <v>524.88227579469276</v>
      </c>
      <c r="Y267" s="123">
        <f t="shared" si="254"/>
        <v>534.68794276229278</v>
      </c>
      <c r="Z267" s="123">
        <f t="shared" si="254"/>
        <v>551.64865875403098</v>
      </c>
      <c r="AA267" s="123">
        <f t="shared" si="254"/>
        <v>575.2941735270964</v>
      </c>
      <c r="AB267" s="225"/>
      <c r="AC267" s="614">
        <v>0</v>
      </c>
      <c r="AD267" s="486">
        <v>0</v>
      </c>
      <c r="AE267" s="613">
        <v>0</v>
      </c>
      <c r="AF267" s="486">
        <v>0</v>
      </c>
      <c r="AG267" s="613">
        <v>0</v>
      </c>
      <c r="AH267" s="602" t="e">
        <f t="shared" si="253"/>
        <v>#REF!</v>
      </c>
      <c r="AI267" s="716" t="e">
        <f t="shared" si="243"/>
        <v>#REF!</v>
      </c>
      <c r="AJ267" s="602" t="e">
        <f t="shared" si="244"/>
        <v>#REF!</v>
      </c>
      <c r="AK267" s="716" t="e">
        <f t="shared" si="245"/>
        <v>#REF!</v>
      </c>
      <c r="AL267" s="602" t="e">
        <f t="shared" si="246"/>
        <v>#REF!</v>
      </c>
      <c r="AM267" s="514">
        <f t="shared" si="247"/>
        <v>0</v>
      </c>
      <c r="AN267" s="513">
        <f t="shared" si="248"/>
        <v>0</v>
      </c>
      <c r="AO267" s="514">
        <f t="shared" si="249"/>
        <v>0</v>
      </c>
      <c r="AP267" s="513">
        <f t="shared" si="250"/>
        <v>0</v>
      </c>
      <c r="AQ267" s="615">
        <f t="shared" si="251"/>
        <v>0</v>
      </c>
    </row>
    <row r="268" spans="2:43">
      <c r="B268" s="62"/>
      <c r="C268" s="62"/>
      <c r="D268" s="167" t="s">
        <v>286</v>
      </c>
      <c r="E268" s="72" t="s">
        <v>73</v>
      </c>
      <c r="F268" s="181" t="s">
        <v>65</v>
      </c>
      <c r="G268" s="94">
        <v>205</v>
      </c>
      <c r="H268" s="94">
        <v>429.3</v>
      </c>
      <c r="I268" s="94">
        <v>440.44</v>
      </c>
      <c r="J268" s="94">
        <v>451.01</v>
      </c>
      <c r="K268" s="94">
        <v>464.86</v>
      </c>
      <c r="L268" s="141"/>
      <c r="M268" s="776"/>
      <c r="N268" s="776"/>
      <c r="O268" s="776"/>
      <c r="P268" s="776">
        <v>2.5</v>
      </c>
      <c r="Q268" s="776"/>
      <c r="R268" s="776"/>
      <c r="S268" s="61"/>
      <c r="T268" s="186">
        <v>531.77403703190032</v>
      </c>
      <c r="U268" s="186">
        <f>T268*(1+'Labour comparison'!$J$16)</f>
        <v>544.80250093918187</v>
      </c>
      <c r="V268" s="186">
        <f t="shared" si="240"/>
        <v>443.40359999999987</v>
      </c>
      <c r="W268" s="123">
        <f t="shared" si="241"/>
        <v>521.1818844153438</v>
      </c>
      <c r="X268" s="123">
        <f t="shared" si="254"/>
        <v>524.88227579469276</v>
      </c>
      <c r="Y268" s="123">
        <f t="shared" si="254"/>
        <v>534.68794276229278</v>
      </c>
      <c r="Z268" s="123">
        <f t="shared" si="254"/>
        <v>551.64865875403098</v>
      </c>
      <c r="AA268" s="123">
        <f t="shared" si="254"/>
        <v>575.2941735270964</v>
      </c>
      <c r="AB268" s="225"/>
      <c r="AC268" s="614">
        <v>0</v>
      </c>
      <c r="AD268" s="486">
        <v>0</v>
      </c>
      <c r="AE268" s="613">
        <v>0</v>
      </c>
      <c r="AF268" s="486">
        <v>0</v>
      </c>
      <c r="AG268" s="613">
        <v>0</v>
      </c>
      <c r="AH268" s="602" t="e">
        <f t="shared" si="253"/>
        <v>#REF!</v>
      </c>
      <c r="AI268" s="716" t="e">
        <f t="shared" si="243"/>
        <v>#REF!</v>
      </c>
      <c r="AJ268" s="602" t="e">
        <f t="shared" si="244"/>
        <v>#REF!</v>
      </c>
      <c r="AK268" s="716" t="e">
        <f t="shared" si="245"/>
        <v>#REF!</v>
      </c>
      <c r="AL268" s="602" t="e">
        <f t="shared" si="246"/>
        <v>#REF!</v>
      </c>
      <c r="AM268" s="514">
        <f t="shared" si="247"/>
        <v>0</v>
      </c>
      <c r="AN268" s="513">
        <f t="shared" si="248"/>
        <v>0</v>
      </c>
      <c r="AO268" s="514">
        <f t="shared" si="249"/>
        <v>0</v>
      </c>
      <c r="AP268" s="513">
        <f t="shared" si="250"/>
        <v>0</v>
      </c>
      <c r="AQ268" s="615">
        <f t="shared" si="251"/>
        <v>0</v>
      </c>
    </row>
    <row r="269" spans="2:43">
      <c r="B269" s="62"/>
      <c r="C269" s="62"/>
      <c r="D269" s="167" t="s">
        <v>287</v>
      </c>
      <c r="E269" s="72" t="s">
        <v>73</v>
      </c>
      <c r="F269" s="181" t="s">
        <v>65</v>
      </c>
      <c r="G269" s="94">
        <v>205</v>
      </c>
      <c r="H269" s="94">
        <v>429.3</v>
      </c>
      <c r="I269" s="94">
        <v>440.44</v>
      </c>
      <c r="J269" s="94">
        <v>451.01</v>
      </c>
      <c r="K269" s="94">
        <v>464.86</v>
      </c>
      <c r="L269" s="141"/>
      <c r="M269" s="776"/>
      <c r="N269" s="776"/>
      <c r="O269" s="776"/>
      <c r="P269" s="776">
        <v>2.5</v>
      </c>
      <c r="Q269" s="776"/>
      <c r="R269" s="776"/>
      <c r="S269" s="61"/>
      <c r="T269" s="186">
        <v>531.77403703190032</v>
      </c>
      <c r="U269" s="186">
        <f>T269*(1+'Labour comparison'!$J$16)</f>
        <v>544.80250093918187</v>
      </c>
      <c r="V269" s="186">
        <f t="shared" si="240"/>
        <v>443.40359999999987</v>
      </c>
      <c r="W269" s="123">
        <f t="shared" si="241"/>
        <v>521.1818844153438</v>
      </c>
      <c r="X269" s="123">
        <f t="shared" si="254"/>
        <v>524.88227579469276</v>
      </c>
      <c r="Y269" s="123">
        <f t="shared" si="254"/>
        <v>534.68794276229278</v>
      </c>
      <c r="Z269" s="123">
        <f t="shared" si="254"/>
        <v>551.64865875403098</v>
      </c>
      <c r="AA269" s="123">
        <f t="shared" si="254"/>
        <v>575.2941735270964</v>
      </c>
      <c r="AB269" s="225"/>
      <c r="AC269" s="761">
        <v>0</v>
      </c>
      <c r="AD269" s="760">
        <v>0</v>
      </c>
      <c r="AE269" s="762">
        <v>0</v>
      </c>
      <c r="AF269" s="760">
        <v>0</v>
      </c>
      <c r="AG269" s="762">
        <v>0</v>
      </c>
      <c r="AH269" s="611" t="e">
        <f t="shared" si="253"/>
        <v>#REF!</v>
      </c>
      <c r="AI269" s="717" t="e">
        <f t="shared" si="243"/>
        <v>#REF!</v>
      </c>
      <c r="AJ269" s="611" t="e">
        <f t="shared" si="244"/>
        <v>#REF!</v>
      </c>
      <c r="AK269" s="717" t="e">
        <f t="shared" si="245"/>
        <v>#REF!</v>
      </c>
      <c r="AL269" s="611" t="e">
        <f t="shared" si="246"/>
        <v>#REF!</v>
      </c>
      <c r="AM269" s="617">
        <f t="shared" si="247"/>
        <v>0</v>
      </c>
      <c r="AN269" s="528">
        <f t="shared" si="248"/>
        <v>0</v>
      </c>
      <c r="AO269" s="617">
        <f t="shared" si="249"/>
        <v>0</v>
      </c>
      <c r="AP269" s="528">
        <f t="shared" si="250"/>
        <v>0</v>
      </c>
      <c r="AQ269" s="618">
        <f t="shared" si="251"/>
        <v>0</v>
      </c>
    </row>
    <row r="270" spans="2:43">
      <c r="B270" s="62"/>
      <c r="C270" s="62"/>
      <c r="D270" s="166" t="s">
        <v>288</v>
      </c>
      <c r="E270" s="68" t="s">
        <v>289</v>
      </c>
      <c r="F270" s="174" t="s">
        <v>70</v>
      </c>
      <c r="G270" s="88" t="s">
        <v>76</v>
      </c>
      <c r="H270" s="69" t="s">
        <v>290</v>
      </c>
      <c r="I270" s="88" t="s">
        <v>291</v>
      </c>
      <c r="J270" s="88" t="s">
        <v>292</v>
      </c>
      <c r="K270" s="88" t="s">
        <v>293</v>
      </c>
      <c r="L270" s="141"/>
      <c r="M270" s="89"/>
      <c r="N270" s="89"/>
      <c r="O270" s="89"/>
      <c r="P270" s="171" t="s">
        <v>71</v>
      </c>
      <c r="Q270" s="89"/>
      <c r="R270" s="89"/>
      <c r="S270" s="61"/>
      <c r="T270" s="118">
        <v>212.70961481276012</v>
      </c>
      <c r="U270" s="118">
        <f>T270*(1+'Labour comparison'!$J$16)</f>
        <v>217.92100037567275</v>
      </c>
      <c r="V270" s="118">
        <f>P8</f>
        <v>177.36143999999996</v>
      </c>
      <c r="W270" s="121">
        <f>Z6</f>
        <v>208.47275376613754</v>
      </c>
      <c r="X270" s="121">
        <f t="shared" si="254"/>
        <v>209.95291031787715</v>
      </c>
      <c r="Y270" s="121">
        <f t="shared" si="254"/>
        <v>213.87517710491716</v>
      </c>
      <c r="Z270" s="121">
        <f t="shared" si="254"/>
        <v>220.65946350161244</v>
      </c>
      <c r="AA270" s="121">
        <f t="shared" si="254"/>
        <v>230.1176694108386</v>
      </c>
      <c r="AB270" s="225"/>
      <c r="AC270" s="488">
        <v>1200</v>
      </c>
      <c r="AD270" s="488">
        <v>1200</v>
      </c>
      <c r="AE270" s="488">
        <v>1200</v>
      </c>
      <c r="AF270" s="488">
        <v>1200</v>
      </c>
      <c r="AG270" s="488">
        <v>1200</v>
      </c>
      <c r="AH270" s="603" t="e">
        <f>AH$7*(AC270*$Z$4)</f>
        <v>#REF!</v>
      </c>
      <c r="AI270" s="603" t="e">
        <f t="shared" ref="AI270:AL271" si="255">AI$7*(AD270*$Z$4)</f>
        <v>#REF!</v>
      </c>
      <c r="AJ270" s="603" t="e">
        <f t="shared" si="255"/>
        <v>#REF!</v>
      </c>
      <c r="AK270" s="603" t="e">
        <f t="shared" si="255"/>
        <v>#REF!</v>
      </c>
      <c r="AL270" s="603" t="e">
        <f t="shared" si="255"/>
        <v>#REF!</v>
      </c>
      <c r="AM270" s="527">
        <f t="shared" si="247"/>
        <v>250167.30451936505</v>
      </c>
      <c r="AN270" s="527">
        <f t="shared" si="248"/>
        <v>251943.49238145258</v>
      </c>
      <c r="AO270" s="527">
        <f t="shared" si="249"/>
        <v>256650.2125259006</v>
      </c>
      <c r="AP270" s="527">
        <f t="shared" si="250"/>
        <v>264791.35620193492</v>
      </c>
      <c r="AQ270" s="527">
        <f t="shared" si="251"/>
        <v>276141.20329300634</v>
      </c>
    </row>
    <row r="271" spans="2:43">
      <c r="B271" s="62"/>
      <c r="C271" s="62"/>
      <c r="D271" s="408" t="s">
        <v>294</v>
      </c>
      <c r="E271" s="230" t="s">
        <v>289</v>
      </c>
      <c r="F271" s="386" t="s">
        <v>70</v>
      </c>
      <c r="G271" s="327" t="s">
        <v>76</v>
      </c>
      <c r="H271" s="231" t="s">
        <v>290</v>
      </c>
      <c r="I271" s="327" t="s">
        <v>291</v>
      </c>
      <c r="J271" s="327" t="s">
        <v>292</v>
      </c>
      <c r="K271" s="327" t="s">
        <v>293</v>
      </c>
      <c r="L271" s="141"/>
      <c r="M271" s="308"/>
      <c r="N271" s="308"/>
      <c r="O271" s="308"/>
      <c r="P271" s="388" t="s">
        <v>71</v>
      </c>
      <c r="Q271" s="308"/>
      <c r="R271" s="308"/>
      <c r="S271" s="61"/>
      <c r="T271" s="354">
        <v>212.70961481276012</v>
      </c>
      <c r="U271" s="354">
        <f>T271*(1+'Labour comparison'!$J$16)</f>
        <v>217.92100037567275</v>
      </c>
      <c r="V271" s="118">
        <f>P8</f>
        <v>177.36143999999996</v>
      </c>
      <c r="W271" s="330">
        <f>Z6</f>
        <v>208.47275376613754</v>
      </c>
      <c r="X271" s="330">
        <f t="shared" si="254"/>
        <v>209.95291031787715</v>
      </c>
      <c r="Y271" s="330">
        <f t="shared" si="254"/>
        <v>213.87517710491716</v>
      </c>
      <c r="Z271" s="330">
        <f t="shared" si="254"/>
        <v>220.65946350161244</v>
      </c>
      <c r="AA271" s="330">
        <f t="shared" si="254"/>
        <v>230.1176694108386</v>
      </c>
      <c r="AB271" s="225"/>
      <c r="AC271" s="487">
        <v>1000</v>
      </c>
      <c r="AD271" s="487">
        <v>1000</v>
      </c>
      <c r="AE271" s="487">
        <v>1000</v>
      </c>
      <c r="AF271" s="487">
        <v>1000</v>
      </c>
      <c r="AG271" s="487">
        <v>1000</v>
      </c>
      <c r="AH271" s="601" t="e">
        <f>AH$7*(AC271*$Z$4)</f>
        <v>#REF!</v>
      </c>
      <c r="AI271" s="601" t="e">
        <f t="shared" si="255"/>
        <v>#REF!</v>
      </c>
      <c r="AJ271" s="601" t="e">
        <f t="shared" si="255"/>
        <v>#REF!</v>
      </c>
      <c r="AK271" s="601" t="e">
        <f t="shared" si="255"/>
        <v>#REF!</v>
      </c>
      <c r="AL271" s="601" t="e">
        <f t="shared" si="255"/>
        <v>#REF!</v>
      </c>
      <c r="AM271" s="526">
        <f t="shared" si="247"/>
        <v>208472.75376613755</v>
      </c>
      <c r="AN271" s="526">
        <f t="shared" si="248"/>
        <v>209952.91031787716</v>
      </c>
      <c r="AO271" s="526">
        <f t="shared" si="249"/>
        <v>213875.17710491715</v>
      </c>
      <c r="AP271" s="526">
        <f t="shared" si="250"/>
        <v>220659.46350161242</v>
      </c>
      <c r="AQ271" s="526">
        <f t="shared" si="251"/>
        <v>230117.6694108386</v>
      </c>
    </row>
    <row r="272" spans="2:43">
      <c r="B272" s="62"/>
      <c r="C272" s="734" t="s">
        <v>295</v>
      </c>
      <c r="D272" s="117" t="s">
        <v>296</v>
      </c>
      <c r="E272" s="169" t="s">
        <v>297</v>
      </c>
      <c r="F272" s="168" t="s">
        <v>65</v>
      </c>
      <c r="G272" s="118">
        <v>20.5</v>
      </c>
      <c r="H272" s="118">
        <v>42.93</v>
      </c>
      <c r="I272" s="118">
        <v>44.05</v>
      </c>
      <c r="J272" s="118">
        <v>45.1</v>
      </c>
      <c r="K272" s="118">
        <v>46.49</v>
      </c>
      <c r="L272" s="190"/>
      <c r="M272" s="89"/>
      <c r="N272" s="89"/>
      <c r="O272" s="89"/>
      <c r="P272" s="89">
        <v>0.25</v>
      </c>
      <c r="Q272" s="89"/>
      <c r="R272" s="89"/>
      <c r="S272" s="90"/>
      <c r="T272" s="118">
        <v>53.177403703190031</v>
      </c>
      <c r="U272" s="118">
        <f>T272*(1+'Labour comparison'!$J$16)</f>
        <v>54.480250093918187</v>
      </c>
      <c r="V272" s="118">
        <f t="shared" si="240"/>
        <v>44.34035999999999</v>
      </c>
      <c r="W272" s="121">
        <f>(M272*$W$6)+(N272*$X$6)+(O272*$Y$6)+(P272*$Z$6)+(Q272*$AA$6)+(R272*$AB$6)</f>
        <v>52.118188441534386</v>
      </c>
      <c r="X272" s="121">
        <f t="shared" si="254"/>
        <v>52.488227579469289</v>
      </c>
      <c r="Y272" s="121">
        <f t="shared" si="254"/>
        <v>53.468794276229289</v>
      </c>
      <c r="Z272" s="121">
        <f t="shared" si="254"/>
        <v>55.164865875403109</v>
      </c>
      <c r="AA272" s="121">
        <f t="shared" si="254"/>
        <v>57.52941735270965</v>
      </c>
      <c r="AB272" s="225"/>
      <c r="AC272" s="755">
        <v>3000</v>
      </c>
      <c r="AD272" s="487">
        <v>3000</v>
      </c>
      <c r="AE272" s="756">
        <v>3000</v>
      </c>
      <c r="AF272" s="487">
        <v>3000</v>
      </c>
      <c r="AG272" s="756">
        <v>3000</v>
      </c>
      <c r="AH272" s="601" t="e">
        <f>AH$7*(($M272*$W$4*AC272)+($N272*$X$4*AC272)+($O272*$Y$4*AC272)+($P272*$Z$4*AC272)+($Q272*$AA$4*AC272)+($R272*$AB$4*AC272))</f>
        <v>#REF!</v>
      </c>
      <c r="AI272" s="757" t="e">
        <f t="shared" ref="AI272:AL274" si="256">AI$7*(($M272*$W$4*AD272)+($N272*$X$4*AD272)+($O272*$Y$4*AD272)+($P272*$Z$4*AD272)+($Q272*$AA$4*AD272)+($R272*$AB$4*AD272))</f>
        <v>#REF!</v>
      </c>
      <c r="AJ272" s="601" t="e">
        <f t="shared" si="256"/>
        <v>#REF!</v>
      </c>
      <c r="AK272" s="757" t="e">
        <f t="shared" si="256"/>
        <v>#REF!</v>
      </c>
      <c r="AL272" s="601" t="e">
        <f t="shared" si="256"/>
        <v>#REF!</v>
      </c>
      <c r="AM272" s="758">
        <f t="shared" si="247"/>
        <v>156354.56532460314</v>
      </c>
      <c r="AN272" s="526">
        <f t="shared" si="248"/>
        <v>157464.68273840786</v>
      </c>
      <c r="AO272" s="758">
        <f t="shared" si="249"/>
        <v>160406.38282868787</v>
      </c>
      <c r="AP272" s="526">
        <f t="shared" si="250"/>
        <v>165494.59762620932</v>
      </c>
      <c r="AQ272" s="759">
        <f t="shared" si="251"/>
        <v>172588.25205812894</v>
      </c>
    </row>
    <row r="273" spans="2:43">
      <c r="B273" s="62"/>
      <c r="C273" s="62"/>
      <c r="D273" s="64" t="s">
        <v>298</v>
      </c>
      <c r="E273" s="72" t="s">
        <v>297</v>
      </c>
      <c r="F273" s="175" t="s">
        <v>65</v>
      </c>
      <c r="G273" s="94">
        <v>33.82</v>
      </c>
      <c r="H273" s="94">
        <v>72.13</v>
      </c>
      <c r="I273" s="94">
        <v>74</v>
      </c>
      <c r="J273" s="94">
        <v>75.77</v>
      </c>
      <c r="K273" s="94">
        <v>78.099999999999994</v>
      </c>
      <c r="L273" s="76"/>
      <c r="M273" s="776"/>
      <c r="N273" s="776"/>
      <c r="O273" s="776"/>
      <c r="P273" s="776">
        <v>0.42</v>
      </c>
      <c r="Q273" s="776"/>
      <c r="R273" s="776"/>
      <c r="S273" s="61"/>
      <c r="T273" s="186">
        <v>89.338038221359255</v>
      </c>
      <c r="U273" s="186">
        <f>T273*(1+'Labour comparison'!$J$16)</f>
        <v>91.526820157782552</v>
      </c>
      <c r="V273" s="186">
        <f t="shared" si="240"/>
        <v>74.491804799999983</v>
      </c>
      <c r="W273" s="123">
        <f>(M273*$W$6)+(N273*$X$6)+(O273*$Y$6)+(P273*$Z$6)+(Q273*$AA$6)+(R273*$AB$6)</f>
        <v>87.558556581777765</v>
      </c>
      <c r="X273" s="123">
        <f t="shared" si="254"/>
        <v>88.180222333508397</v>
      </c>
      <c r="Y273" s="123">
        <f t="shared" si="254"/>
        <v>89.827574384065201</v>
      </c>
      <c r="Z273" s="123">
        <f t="shared" si="254"/>
        <v>92.676974670677225</v>
      </c>
      <c r="AA273" s="123">
        <f t="shared" si="254"/>
        <v>96.649421152552208</v>
      </c>
      <c r="AB273" s="225"/>
      <c r="AC273" s="614">
        <v>2500</v>
      </c>
      <c r="AD273" s="486">
        <v>2500</v>
      </c>
      <c r="AE273" s="613">
        <v>2500</v>
      </c>
      <c r="AF273" s="486">
        <v>2500</v>
      </c>
      <c r="AG273" s="613">
        <v>2500</v>
      </c>
      <c r="AH273" s="602" t="e">
        <f>AH$7*(($M273*$W$4*AC273)+($N273*$X$4*AC273)+($O273*$Y$4*AC273)+($P273*$Z$4*AC273)+($Q273*$AA$4*AC273)+($R273*$AB$4*AC273))</f>
        <v>#REF!</v>
      </c>
      <c r="AI273" s="716" t="e">
        <f t="shared" si="256"/>
        <v>#REF!</v>
      </c>
      <c r="AJ273" s="602" t="e">
        <f t="shared" si="256"/>
        <v>#REF!</v>
      </c>
      <c r="AK273" s="716" t="e">
        <f t="shared" si="256"/>
        <v>#REF!</v>
      </c>
      <c r="AL273" s="602" t="e">
        <f t="shared" si="256"/>
        <v>#REF!</v>
      </c>
      <c r="AM273" s="514">
        <f t="shared" si="247"/>
        <v>218896.39145444441</v>
      </c>
      <c r="AN273" s="513">
        <f t="shared" si="248"/>
        <v>220450.55583377098</v>
      </c>
      <c r="AO273" s="514">
        <f t="shared" si="249"/>
        <v>224568.93596016301</v>
      </c>
      <c r="AP273" s="513">
        <f t="shared" si="250"/>
        <v>231692.43667669306</v>
      </c>
      <c r="AQ273" s="615">
        <f t="shared" si="251"/>
        <v>241623.55288138051</v>
      </c>
    </row>
    <row r="274" spans="2:43">
      <c r="B274" s="62"/>
      <c r="C274" s="154"/>
      <c r="D274" s="64" t="s">
        <v>299</v>
      </c>
      <c r="E274" s="72" t="s">
        <v>297</v>
      </c>
      <c r="F274" s="175" t="s">
        <v>65</v>
      </c>
      <c r="G274" s="94">
        <v>98.4</v>
      </c>
      <c r="H274" s="94">
        <v>206.06</v>
      </c>
      <c r="I274" s="94">
        <v>211.41</v>
      </c>
      <c r="J274" s="94">
        <v>216.48</v>
      </c>
      <c r="K274" s="94">
        <v>223.13</v>
      </c>
      <c r="L274" s="141"/>
      <c r="M274" s="237"/>
      <c r="N274" s="237"/>
      <c r="O274" s="237"/>
      <c r="P274" s="237">
        <v>1.2</v>
      </c>
      <c r="Q274" s="237"/>
      <c r="R274" s="237"/>
      <c r="S274" s="61"/>
      <c r="T274" s="186">
        <v>228.63313951902742</v>
      </c>
      <c r="U274" s="186">
        <f>T274*(1+'Labour comparison'!$J$16)</f>
        <v>234.2346514372436</v>
      </c>
      <c r="V274" s="186">
        <f t="shared" si="240"/>
        <v>212.83372799999995</v>
      </c>
      <c r="W274" s="123">
        <f>(M274*$W$6)+(N274*$X$6)+(O274*$Y$6)+(P274*$Z$6)+(Q274*$AA$6)+(R274*$AB$6)</f>
        <v>250.16730451936505</v>
      </c>
      <c r="X274" s="123">
        <f t="shared" si="254"/>
        <v>251.94349238145256</v>
      </c>
      <c r="Y274" s="123">
        <f t="shared" si="254"/>
        <v>256.6502125259006</v>
      </c>
      <c r="Z274" s="123">
        <f t="shared" si="254"/>
        <v>264.79135620193495</v>
      </c>
      <c r="AA274" s="123">
        <f t="shared" si="254"/>
        <v>276.14120329300636</v>
      </c>
      <c r="AB274" s="225"/>
      <c r="AC274" s="761">
        <v>500</v>
      </c>
      <c r="AD274" s="760">
        <v>500</v>
      </c>
      <c r="AE274" s="762">
        <v>500</v>
      </c>
      <c r="AF274" s="760">
        <v>500</v>
      </c>
      <c r="AG274" s="762">
        <v>500</v>
      </c>
      <c r="AH274" s="767" t="e">
        <f>AH$7*(($M274*$W$4*AC274)+($N274*$X$4*AC274)+($O274*$Y$4*AC274)+($P274*$Z$4*AC274)+($Q274*$AA$4*AC274)+($R274*$AB$4*AC274))</f>
        <v>#REF!</v>
      </c>
      <c r="AI274" s="766" t="e">
        <f t="shared" si="256"/>
        <v>#REF!</v>
      </c>
      <c r="AJ274" s="767" t="e">
        <f t="shared" si="256"/>
        <v>#REF!</v>
      </c>
      <c r="AK274" s="766" t="e">
        <f t="shared" si="256"/>
        <v>#REF!</v>
      </c>
      <c r="AL274" s="767" t="e">
        <f t="shared" si="256"/>
        <v>#REF!</v>
      </c>
      <c r="AM274" s="617">
        <f t="shared" si="247"/>
        <v>125083.65225968252</v>
      </c>
      <c r="AN274" s="528">
        <f t="shared" si="248"/>
        <v>125971.74619072628</v>
      </c>
      <c r="AO274" s="617">
        <f t="shared" si="249"/>
        <v>128325.1062629503</v>
      </c>
      <c r="AP274" s="528">
        <f t="shared" si="250"/>
        <v>132395.67810096746</v>
      </c>
      <c r="AQ274" s="618">
        <f t="shared" si="251"/>
        <v>138070.60164650317</v>
      </c>
    </row>
    <row r="275" spans="2:43" ht="26.4">
      <c r="B275" s="62"/>
      <c r="C275" s="173" t="s">
        <v>300</v>
      </c>
      <c r="D275" s="117" t="s">
        <v>301</v>
      </c>
      <c r="E275" s="168" t="s">
        <v>64</v>
      </c>
      <c r="F275" s="168" t="s">
        <v>70</v>
      </c>
      <c r="G275" s="118">
        <v>82</v>
      </c>
      <c r="H275" s="118">
        <v>171.72</v>
      </c>
      <c r="I275" s="118">
        <v>176.18</v>
      </c>
      <c r="J275" s="118">
        <v>180.41</v>
      </c>
      <c r="K275" s="118">
        <v>185.95</v>
      </c>
      <c r="L275" s="225"/>
      <c r="M275" s="170"/>
      <c r="N275" s="170"/>
      <c r="O275" s="170"/>
      <c r="P275" s="170" t="s">
        <v>71</v>
      </c>
      <c r="Q275" s="170"/>
      <c r="R275" s="171"/>
      <c r="S275" s="90"/>
      <c r="T275" s="118">
        <v>212.70961481276012</v>
      </c>
      <c r="U275" s="118">
        <f>T275*(1+'Labour comparison'!$J$16)</f>
        <v>217.92100037567275</v>
      </c>
      <c r="V275" s="118">
        <f>P8</f>
        <v>177.36143999999996</v>
      </c>
      <c r="W275" s="121">
        <f>Z6</f>
        <v>208.47275376613754</v>
      </c>
      <c r="X275" s="121">
        <f t="shared" si="254"/>
        <v>209.95291031787715</v>
      </c>
      <c r="Y275" s="121">
        <f t="shared" si="254"/>
        <v>213.87517710491716</v>
      </c>
      <c r="Z275" s="121">
        <f t="shared" si="254"/>
        <v>220.65946350161244</v>
      </c>
      <c r="AA275" s="121">
        <f t="shared" si="254"/>
        <v>230.1176694108386</v>
      </c>
      <c r="AB275" s="225"/>
      <c r="AC275" s="765">
        <v>100</v>
      </c>
      <c r="AD275" s="765">
        <v>100</v>
      </c>
      <c r="AE275" s="765">
        <v>100</v>
      </c>
      <c r="AF275" s="765">
        <v>100</v>
      </c>
      <c r="AG275" s="765">
        <v>100</v>
      </c>
      <c r="AH275" s="685" t="e">
        <f>AH$7*(AC275*$Z$4)</f>
        <v>#REF!</v>
      </c>
      <c r="AI275" s="685" t="e">
        <f t="shared" ref="AI275:AL276" si="257">AI$7*(AD275*$Z$4)</f>
        <v>#REF!</v>
      </c>
      <c r="AJ275" s="685" t="e">
        <f t="shared" si="257"/>
        <v>#REF!</v>
      </c>
      <c r="AK275" s="685" t="e">
        <f t="shared" si="257"/>
        <v>#REF!</v>
      </c>
      <c r="AL275" s="685" t="e">
        <f t="shared" si="257"/>
        <v>#REF!</v>
      </c>
      <c r="AM275" s="519">
        <f t="shared" si="247"/>
        <v>20847.275376613754</v>
      </c>
      <c r="AN275" s="519">
        <f t="shared" si="248"/>
        <v>20995.291031787714</v>
      </c>
      <c r="AO275" s="519">
        <f t="shared" si="249"/>
        <v>21387.517710491717</v>
      </c>
      <c r="AP275" s="519">
        <f t="shared" si="250"/>
        <v>22065.946350161244</v>
      </c>
      <c r="AQ275" s="519">
        <f t="shared" si="251"/>
        <v>23011.766941083861</v>
      </c>
    </row>
    <row r="276" spans="2:43">
      <c r="B276" s="62"/>
      <c r="C276" s="384" t="s">
        <v>302</v>
      </c>
      <c r="D276" s="385" t="s">
        <v>303</v>
      </c>
      <c r="E276" s="386" t="s">
        <v>64</v>
      </c>
      <c r="F276" s="386" t="s">
        <v>70</v>
      </c>
      <c r="G276" s="327">
        <v>82</v>
      </c>
      <c r="H276" s="327">
        <v>171.72</v>
      </c>
      <c r="I276" s="327">
        <v>176.18</v>
      </c>
      <c r="J276" s="327">
        <v>180.41</v>
      </c>
      <c r="K276" s="327">
        <v>185.95</v>
      </c>
      <c r="L276" s="141"/>
      <c r="M276" s="387"/>
      <c r="N276" s="387"/>
      <c r="O276" s="387"/>
      <c r="P276" s="387" t="s">
        <v>71</v>
      </c>
      <c r="Q276" s="387"/>
      <c r="R276" s="388"/>
      <c r="S276" s="61"/>
      <c r="T276" s="354">
        <v>212.70961481276012</v>
      </c>
      <c r="U276" s="354">
        <f>T276*(1+'Labour comparison'!$J$16)</f>
        <v>217.92100037567275</v>
      </c>
      <c r="V276" s="354">
        <f>P8</f>
        <v>177.36143999999996</v>
      </c>
      <c r="W276" s="330">
        <f>Z6</f>
        <v>208.47275376613754</v>
      </c>
      <c r="X276" s="330">
        <f t="shared" si="254"/>
        <v>209.95291031787715</v>
      </c>
      <c r="Y276" s="330">
        <f t="shared" si="254"/>
        <v>213.87517710491716</v>
      </c>
      <c r="Z276" s="330">
        <f t="shared" si="254"/>
        <v>220.65946350161244</v>
      </c>
      <c r="AA276" s="330">
        <f t="shared" si="254"/>
        <v>230.1176694108386</v>
      </c>
      <c r="AB276" s="225"/>
      <c r="AC276" s="606">
        <v>5</v>
      </c>
      <c r="AD276" s="606">
        <v>5</v>
      </c>
      <c r="AE276" s="606">
        <v>5</v>
      </c>
      <c r="AF276" s="606">
        <v>5</v>
      </c>
      <c r="AG276" s="606">
        <v>5</v>
      </c>
      <c r="AH276" s="607" t="e">
        <f>AH$7*(AC276*$Z$4)</f>
        <v>#REF!</v>
      </c>
      <c r="AI276" s="607" t="e">
        <f t="shared" si="257"/>
        <v>#REF!</v>
      </c>
      <c r="AJ276" s="607" t="e">
        <f t="shared" si="257"/>
        <v>#REF!</v>
      </c>
      <c r="AK276" s="607" t="e">
        <f t="shared" si="257"/>
        <v>#REF!</v>
      </c>
      <c r="AL276" s="607" t="e">
        <f t="shared" si="257"/>
        <v>#REF!</v>
      </c>
      <c r="AM276" s="608">
        <f t="shared" si="247"/>
        <v>1042.3637688306876</v>
      </c>
      <c r="AN276" s="608">
        <f t="shared" si="248"/>
        <v>1049.7645515893857</v>
      </c>
      <c r="AO276" s="608">
        <f t="shared" si="249"/>
        <v>1069.3758855245858</v>
      </c>
      <c r="AP276" s="608">
        <f t="shared" si="250"/>
        <v>1103.2973175080622</v>
      </c>
      <c r="AQ276" s="608">
        <f t="shared" si="251"/>
        <v>1150.588347054193</v>
      </c>
    </row>
    <row r="277" spans="2:43" ht="47.25" customHeight="1">
      <c r="B277" s="62"/>
      <c r="C277" s="800" t="s">
        <v>304</v>
      </c>
      <c r="D277" s="796" t="s">
        <v>305</v>
      </c>
      <c r="E277" s="764"/>
      <c r="F277" s="847"/>
      <c r="G277" s="176">
        <v>0</v>
      </c>
      <c r="H277" s="176">
        <v>171.72</v>
      </c>
      <c r="I277" s="176">
        <v>176.18</v>
      </c>
      <c r="J277" s="176">
        <v>180.41</v>
      </c>
      <c r="K277" s="88">
        <v>185.95</v>
      </c>
      <c r="L277" s="225"/>
      <c r="M277" s="171"/>
      <c r="N277" s="171"/>
      <c r="O277" s="171"/>
      <c r="P277" s="171"/>
      <c r="Q277" s="171"/>
      <c r="R277" s="368"/>
      <c r="S277" s="61"/>
      <c r="T277" s="118"/>
      <c r="U277" s="250"/>
      <c r="V277" s="250"/>
      <c r="W277" s="121"/>
      <c r="X277" s="121"/>
      <c r="Y277" s="121"/>
      <c r="Z277" s="121"/>
      <c r="AA277" s="121"/>
      <c r="AB277" s="225"/>
      <c r="AC277" s="402"/>
      <c r="AD277" s="402"/>
      <c r="AE277" s="402"/>
      <c r="AF277" s="402"/>
      <c r="AG277" s="402"/>
      <c r="AH277" s="601"/>
      <c r="AI277" s="601"/>
      <c r="AJ277" s="601"/>
      <c r="AK277" s="601"/>
      <c r="AL277" s="601"/>
      <c r="AM277" s="526"/>
      <c r="AN277" s="526"/>
      <c r="AO277" s="526"/>
      <c r="AP277" s="526"/>
      <c r="AQ277" s="526"/>
    </row>
    <row r="278" spans="2:43" ht="22.2" customHeight="1">
      <c r="B278" s="62"/>
      <c r="C278" s="801"/>
      <c r="D278" s="552" t="s">
        <v>306</v>
      </c>
      <c r="E278" s="72" t="s">
        <v>64</v>
      </c>
      <c r="F278" s="181" t="s">
        <v>70</v>
      </c>
      <c r="G278" s="177"/>
      <c r="H278" s="177"/>
      <c r="I278" s="177"/>
      <c r="J278" s="177"/>
      <c r="K278" s="94"/>
      <c r="L278" s="141"/>
      <c r="M278" s="237"/>
      <c r="N278" s="237"/>
      <c r="O278" s="237" t="s">
        <v>71</v>
      </c>
      <c r="P278" s="237"/>
      <c r="Q278" s="237"/>
      <c r="R278" s="369"/>
      <c r="S278" s="61"/>
      <c r="T278" s="186">
        <v>178.58346320213872</v>
      </c>
      <c r="U278" s="252">
        <f>T278*(1+'Labour comparison'!$J$16)</f>
        <v>182.95875805059111</v>
      </c>
      <c r="V278" s="252">
        <f>O8</f>
        <v>157.14805499999997</v>
      </c>
      <c r="W278" s="123">
        <f>Y6</f>
        <v>172.30492156390147</v>
      </c>
      <c r="X278" s="123">
        <f t="shared" ref="X278:AA286" si="258">W278*X$9</f>
        <v>173.52828650700519</v>
      </c>
      <c r="Y278" s="123">
        <f t="shared" si="258"/>
        <v>176.77008122062881</v>
      </c>
      <c r="Z278" s="123">
        <f t="shared" si="258"/>
        <v>182.37736521497254</v>
      </c>
      <c r="AA278" s="123">
        <f t="shared" si="258"/>
        <v>190.19467178325732</v>
      </c>
      <c r="AB278" s="225"/>
      <c r="AC278" s="486">
        <v>50</v>
      </c>
      <c r="AD278" s="486">
        <v>50</v>
      </c>
      <c r="AE278" s="486">
        <v>50</v>
      </c>
      <c r="AF278" s="486">
        <v>50</v>
      </c>
      <c r="AG278" s="486">
        <v>50</v>
      </c>
      <c r="AH278" s="602" t="e">
        <f>AH$7*(AC278*$Y$4)</f>
        <v>#REF!</v>
      </c>
      <c r="AI278" s="602" t="e">
        <f t="shared" ref="AI278:AL278" si="259">AI$7*(AD278*$Y$4)</f>
        <v>#REF!</v>
      </c>
      <c r="AJ278" s="602" t="e">
        <f t="shared" si="259"/>
        <v>#REF!</v>
      </c>
      <c r="AK278" s="602" t="e">
        <f t="shared" si="259"/>
        <v>#REF!</v>
      </c>
      <c r="AL278" s="602" t="e">
        <f t="shared" si="259"/>
        <v>#REF!</v>
      </c>
      <c r="AM278" s="513">
        <f t="shared" ref="AM278:AM289" si="260">W278*AC278</f>
        <v>8615.246078195074</v>
      </c>
      <c r="AN278" s="513">
        <f t="shared" ref="AN278:AN289" si="261">X278*AD278</f>
        <v>8676.4143253502589</v>
      </c>
      <c r="AO278" s="513">
        <f t="shared" ref="AO278:AO289" si="262">Y278*AE278</f>
        <v>8838.5040610314409</v>
      </c>
      <c r="AP278" s="513">
        <f t="shared" ref="AP278:AP289" si="263">Z278*AF278</f>
        <v>9118.8682607486262</v>
      </c>
      <c r="AQ278" s="513">
        <f t="shared" ref="AQ278:AQ289" si="264">AA278*AG278</f>
        <v>9509.7335891628663</v>
      </c>
    </row>
    <row r="279" spans="2:43" ht="22.2" customHeight="1">
      <c r="B279" s="62"/>
      <c r="C279" s="802"/>
      <c r="D279" s="763" t="s">
        <v>307</v>
      </c>
      <c r="E279" s="578" t="s">
        <v>64</v>
      </c>
      <c r="F279" s="811" t="s">
        <v>65</v>
      </c>
      <c r="G279" s="540"/>
      <c r="H279" s="540"/>
      <c r="I279" s="540"/>
      <c r="J279" s="540"/>
      <c r="K279" s="96"/>
      <c r="L279" s="141"/>
      <c r="M279" s="237"/>
      <c r="N279" s="237"/>
      <c r="O279" s="237">
        <v>15</v>
      </c>
      <c r="P279" s="237"/>
      <c r="Q279" s="237"/>
      <c r="R279" s="369"/>
      <c r="S279" s="61"/>
      <c r="T279" s="186">
        <v>2678.7519480320802</v>
      </c>
      <c r="U279" s="252">
        <f>T279*(1+'Labour comparison'!$J$16)</f>
        <v>2744.3813707588661</v>
      </c>
      <c r="V279" s="252">
        <f t="shared" ref="V279:V282" si="265">($M279*$M$8)+($N279*$N$8)+($O279*$O$8)+($P279*$P$8)+($Q279*$Q$8)+($R279*$R$8)</f>
        <v>2357.2208249999994</v>
      </c>
      <c r="W279" s="123">
        <f>(M279*$W$6)+(N279*$X$6)+(O279*$Y$6)+(P279*$Z$6)+(Q279*$AA$6)+(R279*$AB$6)</f>
        <v>2584.5738234585219</v>
      </c>
      <c r="X279" s="123">
        <f t="shared" si="258"/>
        <v>2602.9242976050778</v>
      </c>
      <c r="Y279" s="123">
        <f t="shared" si="258"/>
        <v>2651.5512183094324</v>
      </c>
      <c r="Z279" s="123">
        <f t="shared" si="258"/>
        <v>2735.6604782245886</v>
      </c>
      <c r="AA279" s="123">
        <f t="shared" si="258"/>
        <v>2852.9200767488601</v>
      </c>
      <c r="AB279" s="225"/>
      <c r="AC279" s="486">
        <v>5</v>
      </c>
      <c r="AD279" s="486">
        <v>5</v>
      </c>
      <c r="AE279" s="486">
        <v>5</v>
      </c>
      <c r="AF279" s="486">
        <v>5</v>
      </c>
      <c r="AG279" s="486">
        <v>5</v>
      </c>
      <c r="AH279" s="602" t="e">
        <f>AH$7*(($M279*$W$4*AC279)+($N279*$X$4*AC279)+($O279*$Y$4*AC279)+($P279*$Z$4*AC279)+($Q279*$AA$4*AC279)+($R279*$AB$4*AC279))</f>
        <v>#REF!</v>
      </c>
      <c r="AI279" s="602" t="e">
        <f t="shared" ref="AI279:AL282" si="266">AI$7*(($M279*$W$4*AD279)+($N279*$X$4*AD279)+($O279*$Y$4*AD279)+($P279*$Z$4*AD279)+($Q279*$AA$4*AD279)+($R279*$AB$4*AD279))</f>
        <v>#REF!</v>
      </c>
      <c r="AJ279" s="602" t="e">
        <f t="shared" si="266"/>
        <v>#REF!</v>
      </c>
      <c r="AK279" s="602" t="e">
        <f t="shared" si="266"/>
        <v>#REF!</v>
      </c>
      <c r="AL279" s="602" t="e">
        <f t="shared" si="266"/>
        <v>#REF!</v>
      </c>
      <c r="AM279" s="513">
        <f t="shared" si="260"/>
        <v>12922.86911729261</v>
      </c>
      <c r="AN279" s="513">
        <f t="shared" si="261"/>
        <v>13014.621488025388</v>
      </c>
      <c r="AO279" s="513">
        <f t="shared" si="262"/>
        <v>13257.756091547162</v>
      </c>
      <c r="AP279" s="513">
        <f t="shared" si="263"/>
        <v>13678.302391122943</v>
      </c>
      <c r="AQ279" s="513">
        <f t="shared" si="264"/>
        <v>14264.6003837443</v>
      </c>
    </row>
    <row r="280" spans="2:43">
      <c r="B280" s="62"/>
      <c r="C280" s="173" t="s">
        <v>308</v>
      </c>
      <c r="D280" s="117" t="s">
        <v>309</v>
      </c>
      <c r="E280" s="174" t="s">
        <v>121</v>
      </c>
      <c r="F280" s="174" t="s">
        <v>65</v>
      </c>
      <c r="G280" s="88">
        <v>0</v>
      </c>
      <c r="H280" s="88">
        <v>0</v>
      </c>
      <c r="I280" s="88">
        <v>0</v>
      </c>
      <c r="J280" s="88">
        <v>0</v>
      </c>
      <c r="K280" s="88">
        <v>0</v>
      </c>
      <c r="L280" s="155"/>
      <c r="M280" s="170"/>
      <c r="N280" s="170"/>
      <c r="O280" s="170"/>
      <c r="P280" s="170">
        <v>2</v>
      </c>
      <c r="Q280" s="170"/>
      <c r="R280" s="171"/>
      <c r="S280" s="61"/>
      <c r="T280" s="118">
        <v>425.41922962552025</v>
      </c>
      <c r="U280" s="118">
        <f>T280*(1+'Labour comparison'!$J$16)</f>
        <v>435.84200075134549</v>
      </c>
      <c r="V280" s="118">
        <f t="shared" si="265"/>
        <v>354.72287999999992</v>
      </c>
      <c r="W280" s="121">
        <f>(M280*$W$6)+(N280*$X$6)+(O280*$Y$6)+(P280*$Z$6)+(Q280*$AA$6)+(R280*$AB$6)</f>
        <v>416.94550753227509</v>
      </c>
      <c r="X280" s="121">
        <f t="shared" si="258"/>
        <v>419.90582063575431</v>
      </c>
      <c r="Y280" s="121">
        <f t="shared" si="258"/>
        <v>427.75035420983431</v>
      </c>
      <c r="Z280" s="121">
        <f t="shared" si="258"/>
        <v>441.31892700322487</v>
      </c>
      <c r="AA280" s="121">
        <f t="shared" si="258"/>
        <v>460.2353388216772</v>
      </c>
      <c r="AB280" s="225"/>
      <c r="AC280" s="487">
        <v>350</v>
      </c>
      <c r="AD280" s="487">
        <v>350</v>
      </c>
      <c r="AE280" s="487">
        <v>350</v>
      </c>
      <c r="AF280" s="487">
        <v>350</v>
      </c>
      <c r="AG280" s="487">
        <v>350</v>
      </c>
      <c r="AH280" s="601" t="e">
        <f>AH$7*(($M280*$W$4*AC280)+($N280*$X$4*AC280)+($O280*$Y$4*AC280)+($P280*$Z$4*AC280)+($Q280*$AA$4*AC280)+($R280*$AB$4*AC280))</f>
        <v>#REF!</v>
      </c>
      <c r="AI280" s="601" t="e">
        <f t="shared" si="266"/>
        <v>#REF!</v>
      </c>
      <c r="AJ280" s="601" t="e">
        <f t="shared" si="266"/>
        <v>#REF!</v>
      </c>
      <c r="AK280" s="601" t="e">
        <f t="shared" si="266"/>
        <v>#REF!</v>
      </c>
      <c r="AL280" s="601" t="e">
        <f t="shared" si="266"/>
        <v>#REF!</v>
      </c>
      <c r="AM280" s="526">
        <f t="shared" si="260"/>
        <v>145930.92763629628</v>
      </c>
      <c r="AN280" s="526">
        <f t="shared" si="261"/>
        <v>146967.03722251402</v>
      </c>
      <c r="AO280" s="526">
        <f t="shared" si="262"/>
        <v>149712.62397344201</v>
      </c>
      <c r="AP280" s="526">
        <f t="shared" si="263"/>
        <v>154461.62445112871</v>
      </c>
      <c r="AQ280" s="526">
        <f t="shared" si="264"/>
        <v>161082.36858758703</v>
      </c>
    </row>
    <row r="281" spans="2:43">
      <c r="B281" s="62"/>
      <c r="C281" s="165"/>
      <c r="D281" s="64" t="s">
        <v>310</v>
      </c>
      <c r="E281" s="175" t="s">
        <v>121</v>
      </c>
      <c r="F281" s="175" t="s">
        <v>65</v>
      </c>
      <c r="G281" s="94">
        <v>0</v>
      </c>
      <c r="H281" s="94">
        <v>0</v>
      </c>
      <c r="I281" s="94">
        <v>0</v>
      </c>
      <c r="J281" s="94">
        <v>0</v>
      </c>
      <c r="K281" s="94">
        <v>0</v>
      </c>
      <c r="L281" s="155"/>
      <c r="M281" s="236"/>
      <c r="N281" s="236"/>
      <c r="O281" s="236"/>
      <c r="P281" s="236">
        <v>3.5</v>
      </c>
      <c r="Q281" s="236"/>
      <c r="R281" s="237"/>
      <c r="S281" s="61"/>
      <c r="T281" s="186">
        <v>744.48365184466047</v>
      </c>
      <c r="U281" s="186">
        <f>T281*(1+'Labour comparison'!$J$16)</f>
        <v>762.72350131485462</v>
      </c>
      <c r="V281" s="186">
        <f t="shared" si="265"/>
        <v>620.76503999999989</v>
      </c>
      <c r="W281" s="123">
        <f>(M281*$W$6)+(N281*$X$6)+(O281*$Y$6)+(P281*$Z$6)+(Q281*$AA$6)+(R281*$AB$6)</f>
        <v>729.65463818148146</v>
      </c>
      <c r="X281" s="123">
        <f t="shared" si="258"/>
        <v>734.83518611257</v>
      </c>
      <c r="Y281" s="123">
        <f t="shared" si="258"/>
        <v>748.56311986721005</v>
      </c>
      <c r="Z281" s="123">
        <f t="shared" si="258"/>
        <v>772.30812225564353</v>
      </c>
      <c r="AA281" s="123">
        <f t="shared" si="258"/>
        <v>805.41184293793503</v>
      </c>
      <c r="AB281" s="225"/>
      <c r="AC281" s="486">
        <v>350</v>
      </c>
      <c r="AD281" s="486">
        <v>350</v>
      </c>
      <c r="AE281" s="486">
        <v>350</v>
      </c>
      <c r="AF281" s="486">
        <v>350</v>
      </c>
      <c r="AG281" s="486">
        <v>350</v>
      </c>
      <c r="AH281" s="602" t="e">
        <f>AH$7*(($M281*$W$4*AC281)+($N281*$X$4*AC281)+($O281*$Y$4*AC281)+($P281*$Z$4*AC281)+($Q281*$AA$4*AC281)+($R281*$AB$4*AC281))</f>
        <v>#REF!</v>
      </c>
      <c r="AI281" s="602" t="e">
        <f t="shared" si="266"/>
        <v>#REF!</v>
      </c>
      <c r="AJ281" s="602" t="e">
        <f t="shared" si="266"/>
        <v>#REF!</v>
      </c>
      <c r="AK281" s="602" t="e">
        <f t="shared" si="266"/>
        <v>#REF!</v>
      </c>
      <c r="AL281" s="602" t="e">
        <f t="shared" si="266"/>
        <v>#REF!</v>
      </c>
      <c r="AM281" s="513">
        <f t="shared" si="260"/>
        <v>255379.12336351851</v>
      </c>
      <c r="AN281" s="513">
        <f t="shared" si="261"/>
        <v>257192.31513939949</v>
      </c>
      <c r="AO281" s="513">
        <f t="shared" si="262"/>
        <v>261997.09195352352</v>
      </c>
      <c r="AP281" s="513">
        <f t="shared" si="263"/>
        <v>270307.84278947522</v>
      </c>
      <c r="AQ281" s="513">
        <f t="shared" si="264"/>
        <v>281894.14502827724</v>
      </c>
    </row>
    <row r="282" spans="2:43">
      <c r="B282" s="62"/>
      <c r="C282" s="91"/>
      <c r="D282" s="64" t="s">
        <v>311</v>
      </c>
      <c r="E282" s="175" t="s">
        <v>121</v>
      </c>
      <c r="F282" s="175" t="s">
        <v>65</v>
      </c>
      <c r="G282" s="94">
        <v>0</v>
      </c>
      <c r="H282" s="94">
        <v>0</v>
      </c>
      <c r="I282" s="94">
        <v>0</v>
      </c>
      <c r="J282" s="94">
        <v>0</v>
      </c>
      <c r="K282" s="94">
        <v>0</v>
      </c>
      <c r="L282" s="294"/>
      <c r="M282" s="180"/>
      <c r="N282" s="180"/>
      <c r="O282" s="180"/>
      <c r="P282" s="236">
        <v>4.5</v>
      </c>
      <c r="Q282" s="180"/>
      <c r="R282" s="776"/>
      <c r="S282" s="61"/>
      <c r="T282" s="186">
        <v>957.19326665742039</v>
      </c>
      <c r="U282" s="186">
        <f>T282*(1+'Labour comparison'!$J$16)</f>
        <v>980.64450169052714</v>
      </c>
      <c r="V282" s="186">
        <f t="shared" si="265"/>
        <v>798.12647999999979</v>
      </c>
      <c r="W282" s="123">
        <f>(M282*$W$6)+(N282*$X$6)+(O282*$Y$6)+(P282*$Z$6)+(Q282*$AA$6)+(R282*$AB$6)</f>
        <v>938.12739194761889</v>
      </c>
      <c r="X282" s="123">
        <f t="shared" si="258"/>
        <v>944.78809643044713</v>
      </c>
      <c r="Y282" s="123">
        <f t="shared" si="258"/>
        <v>962.4382969721272</v>
      </c>
      <c r="Z282" s="123">
        <f t="shared" si="258"/>
        <v>992.96758575725596</v>
      </c>
      <c r="AA282" s="123">
        <f t="shared" si="258"/>
        <v>1035.5295123487738</v>
      </c>
      <c r="AB282" s="225"/>
      <c r="AC282" s="486">
        <v>35</v>
      </c>
      <c r="AD282" s="486">
        <v>35</v>
      </c>
      <c r="AE282" s="486">
        <v>35</v>
      </c>
      <c r="AF282" s="486">
        <v>35</v>
      </c>
      <c r="AG282" s="486">
        <v>35</v>
      </c>
      <c r="AH282" s="602" t="e">
        <f>AH$7*(($M282*$W$4*AC282)+($N282*$X$4*AC282)+($O282*$Y$4*AC282)+($P282*$Z$4*AC282)+($Q282*$AA$4*AC282)+($R282*$AB$4*AC282))</f>
        <v>#REF!</v>
      </c>
      <c r="AI282" s="602" t="e">
        <f t="shared" si="266"/>
        <v>#REF!</v>
      </c>
      <c r="AJ282" s="602" t="e">
        <f t="shared" si="266"/>
        <v>#REF!</v>
      </c>
      <c r="AK282" s="602" t="e">
        <f t="shared" si="266"/>
        <v>#REF!</v>
      </c>
      <c r="AL282" s="602" t="e">
        <f t="shared" si="266"/>
        <v>#REF!</v>
      </c>
      <c r="AM282" s="513">
        <f t="shared" si="260"/>
        <v>32834.458718166657</v>
      </c>
      <c r="AN282" s="513">
        <f t="shared" si="261"/>
        <v>33067.583375065653</v>
      </c>
      <c r="AO282" s="513">
        <f t="shared" si="262"/>
        <v>33685.340394024453</v>
      </c>
      <c r="AP282" s="513">
        <f t="shared" si="263"/>
        <v>34753.865501503962</v>
      </c>
      <c r="AQ282" s="513">
        <f t="shared" si="264"/>
        <v>36243.532932207083</v>
      </c>
    </row>
    <row r="283" spans="2:43" ht="26.4">
      <c r="B283" s="62"/>
      <c r="C283" s="109" t="s">
        <v>312</v>
      </c>
      <c r="D283" s="117" t="s">
        <v>37</v>
      </c>
      <c r="E283" s="383" t="s">
        <v>64</v>
      </c>
      <c r="F283" s="168" t="s">
        <v>70</v>
      </c>
      <c r="G283" s="143">
        <v>0</v>
      </c>
      <c r="H283" s="143">
        <v>0</v>
      </c>
      <c r="I283" s="143">
        <v>0</v>
      </c>
      <c r="J283" s="143">
        <v>0</v>
      </c>
      <c r="K283" s="143">
        <v>0</v>
      </c>
      <c r="L283" s="331"/>
      <c r="M283" s="170" t="s">
        <v>71</v>
      </c>
      <c r="N283" s="111"/>
      <c r="O283" s="111"/>
      <c r="P283" s="111"/>
      <c r="Q283" s="111"/>
      <c r="R283" s="89"/>
      <c r="S283" s="90"/>
      <c r="T283" s="118">
        <v>127.53179550063933</v>
      </c>
      <c r="U283" s="118">
        <f>T283*(1+'Labour comparison'!$J$16)</f>
        <v>130.65632449040498</v>
      </c>
      <c r="V283" s="118">
        <f>M8</f>
        <v>104.76537</v>
      </c>
      <c r="W283" s="121">
        <f>W6</f>
        <v>114.85159494561381</v>
      </c>
      <c r="X283" s="121">
        <f t="shared" si="258"/>
        <v>115.66704126972768</v>
      </c>
      <c r="Y283" s="121">
        <f t="shared" si="258"/>
        <v>117.8278924512643</v>
      </c>
      <c r="Z283" s="121">
        <f t="shared" si="258"/>
        <v>121.56548453057442</v>
      </c>
      <c r="AA283" s="121">
        <f t="shared" si="258"/>
        <v>126.77618959574204</v>
      </c>
      <c r="AB283" s="225"/>
      <c r="AC283" s="604">
        <v>20</v>
      </c>
      <c r="AD283" s="604">
        <v>20</v>
      </c>
      <c r="AE283" s="604">
        <v>20</v>
      </c>
      <c r="AF283" s="604">
        <v>20</v>
      </c>
      <c r="AG283" s="604">
        <v>20</v>
      </c>
      <c r="AH283" s="609" t="e">
        <f>AH$7*(AC283*$W$4)</f>
        <v>#REF!</v>
      </c>
      <c r="AI283" s="609" t="e">
        <f t="shared" ref="AI283:AL283" si="267">AI$7*(AD283*$W$4)</f>
        <v>#REF!</v>
      </c>
      <c r="AJ283" s="609" t="e">
        <f t="shared" si="267"/>
        <v>#REF!</v>
      </c>
      <c r="AK283" s="609" t="e">
        <f t="shared" si="267"/>
        <v>#REF!</v>
      </c>
      <c r="AL283" s="609" t="e">
        <f t="shared" si="267"/>
        <v>#REF!</v>
      </c>
      <c r="AM283" s="605">
        <f t="shared" si="260"/>
        <v>2297.0318989122761</v>
      </c>
      <c r="AN283" s="605">
        <f t="shared" si="261"/>
        <v>2313.3408253945536</v>
      </c>
      <c r="AO283" s="605">
        <f t="shared" si="262"/>
        <v>2356.557849025286</v>
      </c>
      <c r="AP283" s="605">
        <f t="shared" si="263"/>
        <v>2431.3096906114883</v>
      </c>
      <c r="AQ283" s="605">
        <f t="shared" si="264"/>
        <v>2535.5237919148408</v>
      </c>
    </row>
    <row r="284" spans="2:43">
      <c r="B284" s="62"/>
      <c r="C284" s="91"/>
      <c r="D284" s="92" t="s">
        <v>5</v>
      </c>
      <c r="E284" s="181" t="s">
        <v>64</v>
      </c>
      <c r="F284" s="175" t="s">
        <v>70</v>
      </c>
      <c r="G284" s="130">
        <v>0</v>
      </c>
      <c r="H284" s="130">
        <v>0</v>
      </c>
      <c r="I284" s="130">
        <v>0</v>
      </c>
      <c r="J284" s="130">
        <v>0</v>
      </c>
      <c r="K284" s="130">
        <v>0</v>
      </c>
      <c r="L284" s="294"/>
      <c r="M284" s="180"/>
      <c r="N284" s="180"/>
      <c r="O284" s="180"/>
      <c r="P284" s="180"/>
      <c r="Q284" s="180"/>
      <c r="R284" s="237" t="s">
        <v>71</v>
      </c>
      <c r="S284" s="61"/>
      <c r="T284" s="186">
        <v>172.20213351936337</v>
      </c>
      <c r="U284" s="186">
        <f>T284*(1+'Labour comparison'!$J$16)</f>
        <v>176.42108579058777</v>
      </c>
      <c r="V284" s="186">
        <f>R8</f>
        <v>151.45183500000002</v>
      </c>
      <c r="W284" s="123">
        <f>AB6</f>
        <v>179.73232588425333</v>
      </c>
      <c r="X284" s="123">
        <f t="shared" si="258"/>
        <v>181.00842539803153</v>
      </c>
      <c r="Y284" s="123">
        <f t="shared" si="258"/>
        <v>184.38996144836869</v>
      </c>
      <c r="Z284" s="123">
        <f t="shared" si="258"/>
        <v>190.23895394985789</v>
      </c>
      <c r="AA284" s="123">
        <f t="shared" si="258"/>
        <v>198.39323462225877</v>
      </c>
      <c r="AB284" s="225"/>
      <c r="AC284" s="486">
        <v>300</v>
      </c>
      <c r="AD284" s="486">
        <v>300</v>
      </c>
      <c r="AE284" s="486">
        <v>300</v>
      </c>
      <c r="AF284" s="486">
        <v>300</v>
      </c>
      <c r="AG284" s="486">
        <v>300</v>
      </c>
      <c r="AH284" s="602" t="e">
        <f>AH$7*(AC284*$AB$4)</f>
        <v>#REF!</v>
      </c>
      <c r="AI284" s="602" t="e">
        <f t="shared" ref="AI284:AL284" si="268">AI$7*(AD284*$AB$4)</f>
        <v>#REF!</v>
      </c>
      <c r="AJ284" s="602" t="e">
        <f t="shared" si="268"/>
        <v>#REF!</v>
      </c>
      <c r="AK284" s="602" t="e">
        <f t="shared" si="268"/>
        <v>#REF!</v>
      </c>
      <c r="AL284" s="602" t="e">
        <f t="shared" si="268"/>
        <v>#REF!</v>
      </c>
      <c r="AM284" s="513">
        <f t="shared" si="260"/>
        <v>53919.697765275996</v>
      </c>
      <c r="AN284" s="513">
        <f t="shared" si="261"/>
        <v>54302.527619409462</v>
      </c>
      <c r="AO284" s="513">
        <f t="shared" si="262"/>
        <v>55316.988434510611</v>
      </c>
      <c r="AP284" s="513">
        <f t="shared" si="263"/>
        <v>57071.686184957369</v>
      </c>
      <c r="AQ284" s="513">
        <f t="shared" si="264"/>
        <v>59517.970386677633</v>
      </c>
    </row>
    <row r="285" spans="2:43">
      <c r="B285" s="62"/>
      <c r="C285" s="91"/>
      <c r="D285" s="92" t="s">
        <v>20</v>
      </c>
      <c r="E285" s="181" t="s">
        <v>64</v>
      </c>
      <c r="F285" s="175" t="s">
        <v>70</v>
      </c>
      <c r="G285" s="130">
        <v>0</v>
      </c>
      <c r="H285" s="130">
        <v>0</v>
      </c>
      <c r="I285" s="130">
        <v>0</v>
      </c>
      <c r="J285" s="130">
        <v>0</v>
      </c>
      <c r="K285" s="130">
        <v>0</v>
      </c>
      <c r="L285" s="294"/>
      <c r="M285" s="180"/>
      <c r="N285" s="180"/>
      <c r="O285" s="180"/>
      <c r="P285" s="236" t="s">
        <v>71</v>
      </c>
      <c r="Q285" s="180"/>
      <c r="R285" s="776"/>
      <c r="S285" s="61"/>
      <c r="T285" s="186">
        <v>212.70961481276012</v>
      </c>
      <c r="U285" s="186">
        <f>T285*(1+'Labour comparison'!$J$16)</f>
        <v>217.92100037567275</v>
      </c>
      <c r="V285" s="186">
        <f>P8</f>
        <v>177.36143999999996</v>
      </c>
      <c r="W285" s="123">
        <f>Z6</f>
        <v>208.47275376613754</v>
      </c>
      <c r="X285" s="123">
        <f t="shared" si="258"/>
        <v>209.95291031787715</v>
      </c>
      <c r="Y285" s="123">
        <f t="shared" si="258"/>
        <v>213.87517710491716</v>
      </c>
      <c r="Z285" s="123">
        <f t="shared" si="258"/>
        <v>220.65946350161244</v>
      </c>
      <c r="AA285" s="123">
        <f t="shared" si="258"/>
        <v>230.1176694108386</v>
      </c>
      <c r="AB285" s="225"/>
      <c r="AC285" s="486">
        <v>20</v>
      </c>
      <c r="AD285" s="486">
        <v>20</v>
      </c>
      <c r="AE285" s="486">
        <v>20</v>
      </c>
      <c r="AF285" s="486">
        <v>20</v>
      </c>
      <c r="AG285" s="486">
        <v>20</v>
      </c>
      <c r="AH285" s="602" t="e">
        <f>AH$7*(AC285*$Z$4)</f>
        <v>#REF!</v>
      </c>
      <c r="AI285" s="602" t="e">
        <f t="shared" ref="AI285:AL285" si="269">AI$7*(AD285*$Z$4)</f>
        <v>#REF!</v>
      </c>
      <c r="AJ285" s="602" t="e">
        <f t="shared" si="269"/>
        <v>#REF!</v>
      </c>
      <c r="AK285" s="602" t="e">
        <f t="shared" si="269"/>
        <v>#REF!</v>
      </c>
      <c r="AL285" s="602" t="e">
        <f t="shared" si="269"/>
        <v>#REF!</v>
      </c>
      <c r="AM285" s="513">
        <f t="shared" si="260"/>
        <v>4169.4550753227504</v>
      </c>
      <c r="AN285" s="513">
        <f t="shared" si="261"/>
        <v>4199.058206357543</v>
      </c>
      <c r="AO285" s="513">
        <f t="shared" si="262"/>
        <v>4277.5035420983431</v>
      </c>
      <c r="AP285" s="513">
        <f t="shared" si="263"/>
        <v>4413.1892700322487</v>
      </c>
      <c r="AQ285" s="513">
        <f t="shared" si="264"/>
        <v>4602.3533882167721</v>
      </c>
    </row>
    <row r="286" spans="2:43">
      <c r="B286" s="62"/>
      <c r="C286" s="91"/>
      <c r="D286" s="92" t="s">
        <v>313</v>
      </c>
      <c r="E286" s="181" t="s">
        <v>64</v>
      </c>
      <c r="F286" s="175" t="s">
        <v>70</v>
      </c>
      <c r="G286" s="130">
        <v>0</v>
      </c>
      <c r="H286" s="130">
        <v>0</v>
      </c>
      <c r="I286" s="130">
        <v>0</v>
      </c>
      <c r="J286" s="130">
        <v>0</v>
      </c>
      <c r="K286" s="130">
        <v>0</v>
      </c>
      <c r="L286" s="294"/>
      <c r="M286" s="180"/>
      <c r="N286" s="180"/>
      <c r="O286" s="180"/>
      <c r="P286" s="180"/>
      <c r="Q286" s="236" t="s">
        <v>71</v>
      </c>
      <c r="R286" s="776"/>
      <c r="S286" s="61"/>
      <c r="T286" s="186">
        <v>239.25091780307636</v>
      </c>
      <c r="U286" s="186">
        <f>T286*(1+'Labour comparison'!$J$16)</f>
        <v>245.11256528925173</v>
      </c>
      <c r="V286" s="186">
        <f>Q8</f>
        <v>196.43763000000001</v>
      </c>
      <c r="W286" s="123">
        <f>AA6</f>
        <v>215.36050509576629</v>
      </c>
      <c r="X286" s="123">
        <f t="shared" si="258"/>
        <v>216.88956468194624</v>
      </c>
      <c r="Y286" s="123">
        <f t="shared" si="258"/>
        <v>220.94141961798678</v>
      </c>
      <c r="Z286" s="123">
        <f t="shared" si="258"/>
        <v>227.94985270438252</v>
      </c>
      <c r="AA286" s="123">
        <f t="shared" si="258"/>
        <v>237.72054918683847</v>
      </c>
      <c r="AB286" s="225"/>
      <c r="AC286" s="486">
        <v>20</v>
      </c>
      <c r="AD286" s="486">
        <v>20</v>
      </c>
      <c r="AE286" s="486">
        <v>20</v>
      </c>
      <c r="AF286" s="486">
        <v>20</v>
      </c>
      <c r="AG286" s="486">
        <v>20</v>
      </c>
      <c r="AH286" s="602" t="e">
        <f>AH$7*(AC286*$AA$4)</f>
        <v>#REF!</v>
      </c>
      <c r="AI286" s="602" t="e">
        <f t="shared" ref="AI286:AL286" si="270">AI$7*(AD286*$AA$4)</f>
        <v>#REF!</v>
      </c>
      <c r="AJ286" s="602" t="e">
        <f t="shared" si="270"/>
        <v>#REF!</v>
      </c>
      <c r="AK286" s="602" t="e">
        <f t="shared" si="270"/>
        <v>#REF!</v>
      </c>
      <c r="AL286" s="602" t="e">
        <f t="shared" si="270"/>
        <v>#REF!</v>
      </c>
      <c r="AM286" s="513">
        <f t="shared" si="260"/>
        <v>4307.210101915326</v>
      </c>
      <c r="AN286" s="513">
        <f t="shared" si="261"/>
        <v>4337.7912936389248</v>
      </c>
      <c r="AO286" s="513">
        <f t="shared" si="262"/>
        <v>4418.8283923597355</v>
      </c>
      <c r="AP286" s="513">
        <f t="shared" si="263"/>
        <v>4558.9970540876502</v>
      </c>
      <c r="AQ286" s="513">
        <f t="shared" si="264"/>
        <v>4754.4109837367696</v>
      </c>
    </row>
    <row r="287" spans="2:43">
      <c r="B287" s="62"/>
      <c r="C287" s="91"/>
      <c r="D287" s="92" t="s">
        <v>27</v>
      </c>
      <c r="E287" s="181" t="s">
        <v>64</v>
      </c>
      <c r="F287" s="175" t="s">
        <v>65</v>
      </c>
      <c r="G287" s="130">
        <v>0</v>
      </c>
      <c r="H287" s="130">
        <v>0</v>
      </c>
      <c r="I287" s="130">
        <v>0</v>
      </c>
      <c r="J287" s="130">
        <v>0</v>
      </c>
      <c r="K287" s="130">
        <v>0</v>
      </c>
      <c r="L287" s="294"/>
      <c r="M287" s="180"/>
      <c r="N287" s="180"/>
      <c r="O287" s="180"/>
      <c r="P287" s="180"/>
      <c r="Q287" s="180"/>
      <c r="R287" s="776"/>
      <c r="S287" s="61"/>
      <c r="T287" s="253">
        <v>0.71961782154044762</v>
      </c>
      <c r="U287" s="253">
        <v>0.71961782154044762</v>
      </c>
      <c r="V287" s="253">
        <f>U287</f>
        <v>0.71961782154044762</v>
      </c>
      <c r="W287" s="390">
        <v>0.71961782154044762</v>
      </c>
      <c r="X287" s="390">
        <v>0.71961782154044762</v>
      </c>
      <c r="Y287" s="390">
        <v>0.71961782154044762</v>
      </c>
      <c r="Z287" s="390">
        <v>0.71961782154044762</v>
      </c>
      <c r="AA287" s="390">
        <v>0.71961782154044762</v>
      </c>
      <c r="AB287" s="195"/>
      <c r="AC287" s="486"/>
      <c r="AD287" s="486"/>
      <c r="AE287" s="486"/>
      <c r="AF287" s="486"/>
      <c r="AG287" s="486"/>
      <c r="AH287" s="602">
        <v>1000</v>
      </c>
      <c r="AI287" s="602">
        <v>1000</v>
      </c>
      <c r="AJ287" s="602">
        <v>1000</v>
      </c>
      <c r="AK287" s="602">
        <v>1000</v>
      </c>
      <c r="AL287" s="602">
        <v>1000</v>
      </c>
      <c r="AM287" s="513">
        <f t="shared" si="260"/>
        <v>0</v>
      </c>
      <c r="AN287" s="513">
        <f t="shared" si="261"/>
        <v>0</v>
      </c>
      <c r="AO287" s="513">
        <f t="shared" si="262"/>
        <v>0</v>
      </c>
      <c r="AP287" s="513">
        <f t="shared" si="263"/>
        <v>0</v>
      </c>
      <c r="AQ287" s="513">
        <f t="shared" si="264"/>
        <v>0</v>
      </c>
    </row>
    <row r="288" spans="2:43">
      <c r="B288" s="62"/>
      <c r="C288" s="91"/>
      <c r="D288" s="92" t="s">
        <v>314</v>
      </c>
      <c r="E288" s="181" t="s">
        <v>64</v>
      </c>
      <c r="F288" s="175" t="s">
        <v>65</v>
      </c>
      <c r="G288" s="130">
        <v>0</v>
      </c>
      <c r="H288" s="130">
        <v>0</v>
      </c>
      <c r="I288" s="130">
        <v>0</v>
      </c>
      <c r="J288" s="130">
        <v>0</v>
      </c>
      <c r="K288" s="130">
        <v>0</v>
      </c>
      <c r="L288" s="294"/>
      <c r="M288" s="180"/>
      <c r="N288" s="180"/>
      <c r="O288" s="180"/>
      <c r="P288" s="180"/>
      <c r="Q288" s="180"/>
      <c r="R288" s="776"/>
      <c r="S288" s="61"/>
      <c r="T288" s="253">
        <v>0.55889567721915312</v>
      </c>
      <c r="U288" s="253">
        <v>0.55889567721915312</v>
      </c>
      <c r="V288" s="351">
        <f>U288</f>
        <v>0.55889567721915312</v>
      </c>
      <c r="W288" s="768">
        <v>0.55889567721915312</v>
      </c>
      <c r="X288" s="768">
        <v>0.55889567721915312</v>
      </c>
      <c r="Y288" s="768">
        <v>0.55889567721915312</v>
      </c>
      <c r="Z288" s="768">
        <v>0.55889567721915312</v>
      </c>
      <c r="AA288" s="768">
        <v>0.55889567721915312</v>
      </c>
      <c r="AB288" s="195"/>
      <c r="AC288" s="715"/>
      <c r="AD288" s="715"/>
      <c r="AE288" s="715"/>
      <c r="AF288" s="715"/>
      <c r="AG288" s="715"/>
      <c r="AH288" s="611">
        <v>1000</v>
      </c>
      <c r="AI288" s="611">
        <v>1000</v>
      </c>
      <c r="AJ288" s="611">
        <v>1000</v>
      </c>
      <c r="AK288" s="611">
        <v>1000</v>
      </c>
      <c r="AL288" s="611">
        <v>1000</v>
      </c>
      <c r="AM288" s="528">
        <f t="shared" si="260"/>
        <v>0</v>
      </c>
      <c r="AN288" s="528">
        <f t="shared" si="261"/>
        <v>0</v>
      </c>
      <c r="AO288" s="528">
        <f t="shared" si="262"/>
        <v>0</v>
      </c>
      <c r="AP288" s="528">
        <f t="shared" si="263"/>
        <v>0</v>
      </c>
      <c r="AQ288" s="528">
        <f t="shared" si="264"/>
        <v>0</v>
      </c>
    </row>
    <row r="289" spans="2:43" s="178" customFormat="1">
      <c r="B289" s="309"/>
      <c r="C289" s="384" t="s">
        <v>315</v>
      </c>
      <c r="D289" s="542" t="s">
        <v>316</v>
      </c>
      <c r="E289" s="543" t="s">
        <v>317</v>
      </c>
      <c r="F289" s="831" t="s">
        <v>65</v>
      </c>
      <c r="G289" s="354">
        <v>0</v>
      </c>
      <c r="H289" s="354">
        <v>0</v>
      </c>
      <c r="I289" s="354">
        <v>0</v>
      </c>
      <c r="J289" s="354">
        <v>0</v>
      </c>
      <c r="K289" s="354">
        <v>0</v>
      </c>
      <c r="L289" s="155"/>
      <c r="M289" s="387"/>
      <c r="N289" s="387"/>
      <c r="O289" s="387"/>
      <c r="P289" s="387">
        <v>0.25</v>
      </c>
      <c r="Q289" s="387"/>
      <c r="R289" s="388"/>
      <c r="S289" s="61"/>
      <c r="T289" s="354">
        <v>53.177403703190031</v>
      </c>
      <c r="U289" s="354">
        <f>T289*(1+'Labour comparison'!$J$16)</f>
        <v>54.480250093918187</v>
      </c>
      <c r="V289" s="260">
        <f>U289</f>
        <v>54.480250093918187</v>
      </c>
      <c r="W289" s="332">
        <f>V289</f>
        <v>54.480250093918187</v>
      </c>
      <c r="X289" s="332">
        <f>W289*X$9</f>
        <v>54.867059869585013</v>
      </c>
      <c r="Y289" s="332">
        <f>X289*Y$9</f>
        <v>55.892067078597655</v>
      </c>
      <c r="Z289" s="332">
        <f>Y289*Z$9</f>
        <v>57.665006769389812</v>
      </c>
      <c r="AA289" s="332">
        <f>Z289*AA$9</f>
        <v>60.136722684614192</v>
      </c>
      <c r="AB289" s="225"/>
      <c r="AC289" s="546">
        <v>1500</v>
      </c>
      <c r="AD289" s="546">
        <v>1500</v>
      </c>
      <c r="AE289" s="546">
        <v>1500</v>
      </c>
      <c r="AF289" s="546">
        <v>1500</v>
      </c>
      <c r="AG289" s="546">
        <v>1500</v>
      </c>
      <c r="AH289" s="565" t="e">
        <f>AH$7*(($M289*$W$4*AC289)+($N289*$X$4*AC289)+($O289*$Y$4*AC289)+($P289*$Z$4*AC289)+($Q289*$AA$4*AC289)+($R289*$AB$4*AC289))</f>
        <v>#REF!</v>
      </c>
      <c r="AI289" s="565" t="e">
        <f t="shared" ref="AI289:AL289" si="271">AI$7*(($M289*$W$4*AD289)+($N289*$X$4*AD289)+($O289*$Y$4*AD289)+($P289*$Z$4*AD289)+($Q289*$AA$4*AD289)+($R289*$AB$4*AD289))</f>
        <v>#REF!</v>
      </c>
      <c r="AJ289" s="565" t="e">
        <f t="shared" si="271"/>
        <v>#REF!</v>
      </c>
      <c r="AK289" s="565" t="e">
        <f t="shared" si="271"/>
        <v>#REF!</v>
      </c>
      <c r="AL289" s="565" t="e">
        <f t="shared" si="271"/>
        <v>#REF!</v>
      </c>
      <c r="AM289" s="506">
        <f t="shared" si="260"/>
        <v>81720.375140877281</v>
      </c>
      <c r="AN289" s="506">
        <f t="shared" si="261"/>
        <v>82300.589804377523</v>
      </c>
      <c r="AO289" s="506">
        <f t="shared" si="262"/>
        <v>83838.100617896489</v>
      </c>
      <c r="AP289" s="506">
        <f t="shared" si="263"/>
        <v>86497.510154084724</v>
      </c>
      <c r="AQ289" s="506">
        <f t="shared" si="264"/>
        <v>90205.084026921293</v>
      </c>
    </row>
    <row r="290" spans="2:43">
      <c r="M290" s="331"/>
      <c r="N290" s="331"/>
      <c r="O290" s="331"/>
      <c r="P290" s="331"/>
      <c r="Q290" s="331"/>
      <c r="R290" s="331"/>
      <c r="V290" s="336"/>
      <c r="AG290"/>
      <c r="AH290"/>
      <c r="AI290"/>
      <c r="AJ290"/>
      <c r="AK290"/>
      <c r="AL290"/>
      <c r="AM290"/>
      <c r="AN290"/>
      <c r="AO290"/>
      <c r="AP290"/>
      <c r="AQ290"/>
    </row>
    <row r="291" spans="2:43">
      <c r="B291" s="42"/>
      <c r="C291" s="42"/>
      <c r="D291" s="25"/>
      <c r="E291" s="26"/>
      <c r="F291" s="26"/>
      <c r="G291" s="985" t="s">
        <v>54</v>
      </c>
      <c r="H291" s="986"/>
      <c r="I291" s="986"/>
      <c r="J291" s="986"/>
      <c r="K291" s="987"/>
      <c r="L291" s="804"/>
      <c r="M291" s="982" t="s">
        <v>95</v>
      </c>
      <c r="N291" s="988"/>
      <c r="O291" s="988"/>
      <c r="P291" s="988"/>
      <c r="Q291" s="988"/>
      <c r="R291" s="984"/>
      <c r="S291" s="43"/>
      <c r="T291" s="830" t="s">
        <v>357</v>
      </c>
      <c r="U291" s="849" t="s">
        <v>358</v>
      </c>
      <c r="V291" s="398" t="s">
        <v>425</v>
      </c>
      <c r="W291" s="982" t="s">
        <v>426</v>
      </c>
      <c r="X291" s="983"/>
      <c r="Y291" s="983"/>
      <c r="Z291" s="983"/>
      <c r="AA291" s="984"/>
      <c r="AB291"/>
      <c r="AC291" s="998" t="s">
        <v>348</v>
      </c>
      <c r="AD291" s="999"/>
      <c r="AE291" s="999"/>
      <c r="AF291" s="999"/>
      <c r="AG291" s="1000"/>
      <c r="AH291" s="1003" t="s">
        <v>351</v>
      </c>
      <c r="AI291" s="1004"/>
      <c r="AJ291" s="1004"/>
      <c r="AK291" s="1004"/>
      <c r="AL291" s="1004"/>
      <c r="AM291" s="1005" t="s">
        <v>354</v>
      </c>
      <c r="AN291" s="1006"/>
      <c r="AO291" s="1006"/>
      <c r="AP291" s="1006"/>
      <c r="AQ291" s="1006"/>
    </row>
    <row r="292" spans="2:43" ht="27.75" customHeight="1">
      <c r="B292" s="45" t="s">
        <v>56</v>
      </c>
      <c r="C292" s="45" t="s">
        <v>57</v>
      </c>
      <c r="D292" s="136" t="s">
        <v>58</v>
      </c>
      <c r="E292" s="47" t="s">
        <v>59</v>
      </c>
      <c r="F292" s="808" t="s">
        <v>60</v>
      </c>
      <c r="G292" s="48" t="s">
        <v>6</v>
      </c>
      <c r="H292" s="48" t="s">
        <v>7</v>
      </c>
      <c r="I292" s="48" t="s">
        <v>8</v>
      </c>
      <c r="J292" s="48" t="s">
        <v>9</v>
      </c>
      <c r="K292" s="48" t="s">
        <v>10</v>
      </c>
      <c r="L292" s="192"/>
      <c r="M292" s="355" t="s">
        <v>18</v>
      </c>
      <c r="N292" s="355" t="s">
        <v>17</v>
      </c>
      <c r="O292" s="355" t="s">
        <v>2</v>
      </c>
      <c r="P292" s="355" t="s">
        <v>3</v>
      </c>
      <c r="Q292" s="355" t="s">
        <v>1</v>
      </c>
      <c r="R292" s="356" t="s">
        <v>4</v>
      </c>
      <c r="S292" s="52"/>
      <c r="T292" s="345" t="s">
        <v>12</v>
      </c>
      <c r="U292" s="345" t="s">
        <v>12</v>
      </c>
      <c r="V292" s="814" t="s">
        <v>12</v>
      </c>
      <c r="W292" s="345" t="s">
        <v>12</v>
      </c>
      <c r="X292" s="345" t="s">
        <v>13</v>
      </c>
      <c r="Y292" s="345" t="s">
        <v>14</v>
      </c>
      <c r="Z292" s="345" t="s">
        <v>15</v>
      </c>
      <c r="AA292" s="345" t="s">
        <v>16</v>
      </c>
      <c r="AB292"/>
      <c r="AC292" s="48" t="s">
        <v>12</v>
      </c>
      <c r="AD292" s="48" t="s">
        <v>13</v>
      </c>
      <c r="AE292" s="48" t="s">
        <v>14</v>
      </c>
      <c r="AF292" s="48" t="s">
        <v>15</v>
      </c>
      <c r="AG292" s="48" t="s">
        <v>16</v>
      </c>
      <c r="AH292" s="48" t="s">
        <v>12</v>
      </c>
      <c r="AI292" s="48" t="s">
        <v>13</v>
      </c>
      <c r="AJ292" s="48" t="s">
        <v>14</v>
      </c>
      <c r="AK292" s="48" t="s">
        <v>15</v>
      </c>
      <c r="AL292" s="48" t="s">
        <v>16</v>
      </c>
      <c r="AM292" s="48" t="s">
        <v>12</v>
      </c>
      <c r="AN292" s="48" t="s">
        <v>13</v>
      </c>
      <c r="AO292" s="48" t="s">
        <v>14</v>
      </c>
      <c r="AP292" s="48" t="s">
        <v>15</v>
      </c>
      <c r="AQ292" s="48" t="s">
        <v>16</v>
      </c>
    </row>
    <row r="293" spans="2:43" ht="26.4">
      <c r="B293" s="57" t="s">
        <v>318</v>
      </c>
      <c r="C293" s="797" t="s">
        <v>319</v>
      </c>
      <c r="D293" s="110" t="s">
        <v>320</v>
      </c>
      <c r="E293" s="86" t="s">
        <v>321</v>
      </c>
      <c r="F293" s="822" t="s">
        <v>65</v>
      </c>
      <c r="G293" s="118">
        <v>0</v>
      </c>
      <c r="H293" s="118">
        <v>279.36</v>
      </c>
      <c r="I293" s="118">
        <v>286.61</v>
      </c>
      <c r="J293" s="118">
        <v>293.49</v>
      </c>
      <c r="K293" s="118">
        <v>302.51</v>
      </c>
      <c r="L293" s="183"/>
      <c r="M293" s="111">
        <v>0.2</v>
      </c>
      <c r="N293" s="111"/>
      <c r="O293" s="111"/>
      <c r="P293" s="111">
        <v>1.2</v>
      </c>
      <c r="Q293" s="111"/>
      <c r="R293" s="89"/>
      <c r="S293" s="61"/>
      <c r="T293" s="347">
        <v>280.75789687543994</v>
      </c>
      <c r="U293" s="347">
        <f>T293*(1+'Labour comparison'!$J$16)</f>
        <v>287.63646534888824</v>
      </c>
      <c r="V293" s="886">
        <f>($M293*$M$8)+($N293*$N$8)+($O293*$O$8)+($P293*$P$8)+($Q293*$Q$8)+($R293*$R$8)</f>
        <v>233.78680199999997</v>
      </c>
      <c r="W293" s="880">
        <f>(M293*$W$6)+(N293*$X$6)+(O293*$Y$6)+(P293*$Z$6)+(Q293*$AA$6)+(R293*$AB$6)</f>
        <v>273.13762350848782</v>
      </c>
      <c r="X293" s="894">
        <f t="shared" ref="X293:AA295" si="272">W293*X$9</f>
        <v>275.07690063539809</v>
      </c>
      <c r="Y293" s="880">
        <f t="shared" si="272"/>
        <v>280.21579101615345</v>
      </c>
      <c r="Z293" s="894">
        <f t="shared" si="272"/>
        <v>289.10445310804982</v>
      </c>
      <c r="AA293" s="880">
        <f t="shared" si="272"/>
        <v>301.49644121215476</v>
      </c>
      <c r="AB293" s="225"/>
      <c r="AC293" s="489">
        <v>100</v>
      </c>
      <c r="AD293" s="489">
        <v>100</v>
      </c>
      <c r="AE293" s="489">
        <v>100</v>
      </c>
      <c r="AF293" s="489">
        <v>100</v>
      </c>
      <c r="AG293" s="489">
        <v>100</v>
      </c>
      <c r="AH293" s="523" t="e">
        <f>AH$7*(($M293*$W$4*AC293)+($N293*$X$4*AC293)+($O293*$Y$4*AC293)+($P293*$Z$4*AC293)+($Q293*$AA$4*AC293)+($R293*$AB$4*AC293))</f>
        <v>#REF!</v>
      </c>
      <c r="AI293" s="523" t="e">
        <f t="shared" ref="AI293:AL294" si="273">AI$7*(($M293*$W$4*AD293)+($N293*$X$4*AD293)+($O293*$Y$4*AD293)+($P293*$Z$4*AD293)+($Q293*$AA$4*AD293)+($R293*$AB$4*AD293))</f>
        <v>#REF!</v>
      </c>
      <c r="AJ293" s="523" t="e">
        <f t="shared" si="273"/>
        <v>#REF!</v>
      </c>
      <c r="AK293" s="523" t="e">
        <f t="shared" si="273"/>
        <v>#REF!</v>
      </c>
      <c r="AL293" s="523" t="e">
        <f t="shared" si="273"/>
        <v>#REF!</v>
      </c>
      <c r="AM293" s="504">
        <f t="shared" ref="AM293:AQ301" si="274">W293*AC293</f>
        <v>27313.762350848781</v>
      </c>
      <c r="AN293" s="504">
        <f t="shared" si="274"/>
        <v>27507.690063539809</v>
      </c>
      <c r="AO293" s="504">
        <f t="shared" si="274"/>
        <v>28021.579101615345</v>
      </c>
      <c r="AP293" s="504">
        <f t="shared" si="274"/>
        <v>28910.445310804982</v>
      </c>
      <c r="AQ293" s="504">
        <f t="shared" si="274"/>
        <v>30149.644121215475</v>
      </c>
    </row>
    <row r="294" spans="2:43">
      <c r="B294" s="62"/>
      <c r="C294" s="184"/>
      <c r="D294" s="937" t="s">
        <v>526</v>
      </c>
      <c r="E294" s="103" t="s">
        <v>322</v>
      </c>
      <c r="F294" s="824" t="s">
        <v>65</v>
      </c>
      <c r="G294" s="186">
        <v>0</v>
      </c>
      <c r="H294" s="186">
        <v>0</v>
      </c>
      <c r="I294" s="186">
        <v>0</v>
      </c>
      <c r="J294" s="186">
        <v>0</v>
      </c>
      <c r="K294" s="186">
        <v>0</v>
      </c>
      <c r="L294" s="183"/>
      <c r="M294" s="236">
        <v>3</v>
      </c>
      <c r="N294" s="236"/>
      <c r="O294" s="236"/>
      <c r="P294" s="236">
        <v>11</v>
      </c>
      <c r="Q294" s="236"/>
      <c r="R294" s="237"/>
      <c r="S294" s="61"/>
      <c r="T294" s="346">
        <v>2722.4</v>
      </c>
      <c r="U294" s="346">
        <f>T294*(1+'Labour comparison'!$J$16)</f>
        <v>2789.0988000000002</v>
      </c>
      <c r="V294" s="886">
        <f>($M294*$M$8)+($N294*$N$8)+($O294*$O$8)+($P294*$P$8)+($Q294*$Q$8)+($R294*$R$8)</f>
        <v>2265.2719499999994</v>
      </c>
      <c r="W294" s="348">
        <f>(M294*$W$6)+(N294*$X$6)+(O294*$Y$6)+(P294*$Z$6)+(Q294*$AA$6)+(R294*$AB$6)</f>
        <v>2637.7550762643546</v>
      </c>
      <c r="X294" s="894">
        <f t="shared" si="272"/>
        <v>2656.4831373058319</v>
      </c>
      <c r="Y294" s="348">
        <f t="shared" si="272"/>
        <v>2706.1106255078821</v>
      </c>
      <c r="Z294" s="894">
        <f t="shared" si="272"/>
        <v>2791.9505521094607</v>
      </c>
      <c r="AA294" s="348">
        <f t="shared" si="272"/>
        <v>2911.6229323064513</v>
      </c>
      <c r="AB294" s="187"/>
      <c r="AC294" s="557"/>
      <c r="AD294" s="557"/>
      <c r="AE294" s="557"/>
      <c r="AF294" s="557"/>
      <c r="AG294" s="557"/>
      <c r="AH294" s="558" t="e">
        <f>AH$7*(($M294*$W$4*AC294)+($N294*$X$4*AC294)+($O294*$Y$4*AC294)+($P294*$Z$4*AC294)+($Q294*$AA$4*AC294)+($R294*$AB$4*AC294))</f>
        <v>#REF!</v>
      </c>
      <c r="AI294" s="558" t="e">
        <f t="shared" si="273"/>
        <v>#REF!</v>
      </c>
      <c r="AJ294" s="558" t="e">
        <f t="shared" si="273"/>
        <v>#REF!</v>
      </c>
      <c r="AK294" s="558" t="e">
        <f t="shared" si="273"/>
        <v>#REF!</v>
      </c>
      <c r="AL294" s="558" t="e">
        <f t="shared" si="273"/>
        <v>#REF!</v>
      </c>
      <c r="AM294" s="505">
        <f t="shared" si="274"/>
        <v>0</v>
      </c>
      <c r="AN294" s="505">
        <f t="shared" si="274"/>
        <v>0</v>
      </c>
      <c r="AO294" s="505">
        <f t="shared" si="274"/>
        <v>0</v>
      </c>
      <c r="AP294" s="505">
        <f t="shared" si="274"/>
        <v>0</v>
      </c>
      <c r="AQ294" s="505">
        <f t="shared" si="274"/>
        <v>0</v>
      </c>
    </row>
    <row r="295" spans="2:43">
      <c r="B295" s="62"/>
      <c r="C295" s="184"/>
      <c r="D295" s="937" t="s">
        <v>527</v>
      </c>
      <c r="E295" s="103" t="s">
        <v>145</v>
      </c>
      <c r="F295" s="824" t="s">
        <v>70</v>
      </c>
      <c r="G295" s="186">
        <v>0</v>
      </c>
      <c r="H295" s="186">
        <v>0</v>
      </c>
      <c r="I295" s="186">
        <v>0</v>
      </c>
      <c r="J295" s="186">
        <v>0</v>
      </c>
      <c r="K295" s="186">
        <v>0</v>
      </c>
      <c r="L295" s="183"/>
      <c r="M295" s="236"/>
      <c r="N295" s="236"/>
      <c r="O295" s="236"/>
      <c r="P295" s="236" t="s">
        <v>71</v>
      </c>
      <c r="Q295" s="236"/>
      <c r="R295" s="237"/>
      <c r="S295" s="61"/>
      <c r="T295" s="346">
        <v>212.71</v>
      </c>
      <c r="U295" s="346">
        <f>T295*(1+'Labour comparison'!$J$16)</f>
        <v>217.92139499999999</v>
      </c>
      <c r="V295" s="886">
        <f>P8</f>
        <v>177.36143999999996</v>
      </c>
      <c r="W295" s="346">
        <f>Z6</f>
        <v>208.47275376613754</v>
      </c>
      <c r="X295" s="894">
        <f t="shared" si="272"/>
        <v>209.95291031787715</v>
      </c>
      <c r="Y295" s="348">
        <f t="shared" si="272"/>
        <v>213.87517710491716</v>
      </c>
      <c r="Z295" s="894">
        <f t="shared" si="272"/>
        <v>220.65946350161244</v>
      </c>
      <c r="AA295" s="348">
        <f t="shared" si="272"/>
        <v>230.1176694108386</v>
      </c>
      <c r="AB295" s="187"/>
      <c r="AC295" s="612"/>
      <c r="AD295" s="612"/>
      <c r="AE295" s="612"/>
      <c r="AF295" s="612"/>
      <c r="AG295" s="612"/>
      <c r="AH295" s="558" t="e">
        <f>AH$7*($Z$4*AC295)</f>
        <v>#REF!</v>
      </c>
      <c r="AI295" s="558" t="e">
        <f t="shared" ref="AI295:AL295" si="275">AI$7*($Z$4*AD295)</f>
        <v>#REF!</v>
      </c>
      <c r="AJ295" s="558" t="e">
        <f t="shared" si="275"/>
        <v>#REF!</v>
      </c>
      <c r="AK295" s="558" t="e">
        <f t="shared" si="275"/>
        <v>#REF!</v>
      </c>
      <c r="AL295" s="558" t="e">
        <f t="shared" si="275"/>
        <v>#REF!</v>
      </c>
      <c r="AM295" s="505">
        <f t="shared" si="274"/>
        <v>0</v>
      </c>
      <c r="AN295" s="505">
        <f t="shared" si="274"/>
        <v>0</v>
      </c>
      <c r="AO295" s="505">
        <f t="shared" si="274"/>
        <v>0</v>
      </c>
      <c r="AP295" s="505">
        <f t="shared" si="274"/>
        <v>0</v>
      </c>
      <c r="AQ295" s="505">
        <f t="shared" si="274"/>
        <v>0</v>
      </c>
    </row>
    <row r="296" spans="2:43">
      <c r="B296" s="62"/>
      <c r="C296" s="184"/>
      <c r="D296" s="937" t="s">
        <v>528</v>
      </c>
      <c r="E296" s="103" t="s">
        <v>145</v>
      </c>
      <c r="F296" s="824" t="s">
        <v>65</v>
      </c>
      <c r="G296" s="186">
        <v>0</v>
      </c>
      <c r="H296" s="186">
        <v>0</v>
      </c>
      <c r="I296" s="186">
        <v>0</v>
      </c>
      <c r="J296" s="186">
        <v>0</v>
      </c>
      <c r="K296" s="186">
        <v>0</v>
      </c>
      <c r="L296" s="183"/>
      <c r="M296" s="236"/>
      <c r="N296" s="236"/>
      <c r="O296" s="236"/>
      <c r="P296" s="236"/>
      <c r="Q296" s="236"/>
      <c r="R296" s="237"/>
      <c r="S296" s="61"/>
      <c r="T296" s="253">
        <v>0.55889567721915301</v>
      </c>
      <c r="U296" s="253">
        <v>0.55889567721915301</v>
      </c>
      <c r="V296" s="610">
        <v>0.55889999999999995</v>
      </c>
      <c r="W296" s="944">
        <v>0.55889999999999995</v>
      </c>
      <c r="X296" s="610">
        <v>0.55889999999999995</v>
      </c>
      <c r="Y296" s="944">
        <v>0.55889999999999995</v>
      </c>
      <c r="Z296" s="610">
        <v>0.55889999999999995</v>
      </c>
      <c r="AA296" s="944">
        <v>0.55889999999999995</v>
      </c>
      <c r="AB296" s="187"/>
      <c r="AC296" s="612"/>
      <c r="AD296" s="612"/>
      <c r="AE296" s="612"/>
      <c r="AF296" s="612"/>
      <c r="AG296" s="612"/>
      <c r="AH296" s="558" t="e">
        <f>AH$7*(($M296*$W$4*AC296)+($N296*$X$4*AC296)+($O296*$Y$4*AC296)+($P296*$Z$4*AC296)+($Q296*$AA$4*AC296)+($R296*$AB$4*AC296))</f>
        <v>#REF!</v>
      </c>
      <c r="AI296" s="558" t="e">
        <f t="shared" ref="AI296:AL301" si="276">AI$7*(($M296*$W$4*AD296)+($N296*$X$4*AD296)+($O296*$Y$4*AD296)+($P296*$Z$4*AD296)+($Q296*$AA$4*AD296)+($R296*$AB$4*AD296))</f>
        <v>#REF!</v>
      </c>
      <c r="AJ296" s="558" t="e">
        <f t="shared" si="276"/>
        <v>#REF!</v>
      </c>
      <c r="AK296" s="558" t="e">
        <f t="shared" si="276"/>
        <v>#REF!</v>
      </c>
      <c r="AL296" s="558" t="e">
        <f t="shared" si="276"/>
        <v>#REF!</v>
      </c>
      <c r="AM296" s="505">
        <f t="shared" si="274"/>
        <v>0</v>
      </c>
      <c r="AN296" s="505">
        <f t="shared" si="274"/>
        <v>0</v>
      </c>
      <c r="AO296" s="505">
        <f t="shared" si="274"/>
        <v>0</v>
      </c>
      <c r="AP296" s="505">
        <f t="shared" si="274"/>
        <v>0</v>
      </c>
      <c r="AQ296" s="505">
        <f t="shared" si="274"/>
        <v>0</v>
      </c>
    </row>
    <row r="297" spans="2:43" ht="12.75" customHeight="1">
      <c r="B297" s="62"/>
      <c r="C297" s="947" t="s">
        <v>519</v>
      </c>
      <c r="D297" s="940" t="s">
        <v>518</v>
      </c>
      <c r="E297" s="87" t="s">
        <v>145</v>
      </c>
      <c r="F297" s="87" t="s">
        <v>70</v>
      </c>
      <c r="G297" s="118">
        <v>0</v>
      </c>
      <c r="H297" s="743">
        <v>0</v>
      </c>
      <c r="I297" s="118">
        <v>0</v>
      </c>
      <c r="J297" s="743">
        <v>0</v>
      </c>
      <c r="K297" s="118">
        <v>0</v>
      </c>
      <c r="L297" s="76"/>
      <c r="M297" s="170"/>
      <c r="N297" s="170"/>
      <c r="O297" s="170"/>
      <c r="P297" s="170" t="s">
        <v>71</v>
      </c>
      <c r="Q297" s="111"/>
      <c r="R297" s="89"/>
      <c r="S297" s="61"/>
      <c r="T297" s="250">
        <v>276.47551256307975</v>
      </c>
      <c r="U297" s="250">
        <f>T297*(1+'Labour comparison'!$J$16)</f>
        <v>283.24916262087521</v>
      </c>
      <c r="V297" s="942">
        <v>229.74</v>
      </c>
      <c r="W297" s="945">
        <f>Z6</f>
        <v>208.47275376613754</v>
      </c>
      <c r="X297" s="945">
        <f t="shared" ref="X297:AA301" si="277">W297*X$9</f>
        <v>209.95291031787715</v>
      </c>
      <c r="Y297" s="121">
        <f t="shared" si="277"/>
        <v>213.87517710491716</v>
      </c>
      <c r="Z297" s="946">
        <f t="shared" si="277"/>
        <v>220.65946350161244</v>
      </c>
      <c r="AA297" s="121">
        <f t="shared" si="277"/>
        <v>230.1176694108386</v>
      </c>
      <c r="AB297" s="225"/>
      <c r="AC297" s="489">
        <v>30</v>
      </c>
      <c r="AD297" s="489">
        <v>30</v>
      </c>
      <c r="AE297" s="489">
        <v>30</v>
      </c>
      <c r="AF297" s="489">
        <v>30</v>
      </c>
      <c r="AG297" s="489">
        <v>30</v>
      </c>
      <c r="AH297" s="523" t="e">
        <f>AH$7*($Z$4*AC297)</f>
        <v>#REF!</v>
      </c>
      <c r="AI297" s="523" t="e">
        <f t="shared" ref="AI297" si="278">AI$7*($Z$4*AD297)</f>
        <v>#REF!</v>
      </c>
      <c r="AJ297" s="523" t="e">
        <f t="shared" ref="AJ297" si="279">AJ$7*($Z$4*AE297)</f>
        <v>#REF!</v>
      </c>
      <c r="AK297" s="523" t="e">
        <f t="shared" ref="AK297" si="280">AK$7*($Z$4*AF297)</f>
        <v>#REF!</v>
      </c>
      <c r="AL297" s="523" t="e">
        <f t="shared" ref="AL297" si="281">AL$7*($Z$4*AG297)</f>
        <v>#REF!</v>
      </c>
      <c r="AM297" s="504">
        <f t="shared" si="274"/>
        <v>6254.1826129841265</v>
      </c>
      <c r="AN297" s="504">
        <f t="shared" si="274"/>
        <v>6298.5873095363149</v>
      </c>
      <c r="AO297" s="504">
        <f t="shared" si="274"/>
        <v>6416.2553131475142</v>
      </c>
      <c r="AP297" s="504">
        <f t="shared" si="274"/>
        <v>6619.7839050483726</v>
      </c>
      <c r="AQ297" s="504">
        <f t="shared" si="274"/>
        <v>6903.5300823251582</v>
      </c>
    </row>
    <row r="298" spans="2:43" ht="12" customHeight="1">
      <c r="B298" s="62"/>
      <c r="C298" s="948"/>
      <c r="D298" s="941" t="s">
        <v>523</v>
      </c>
      <c r="E298" s="104" t="s">
        <v>145</v>
      </c>
      <c r="F298" s="104" t="s">
        <v>70</v>
      </c>
      <c r="G298" s="186">
        <v>0</v>
      </c>
      <c r="H298" s="187">
        <v>0</v>
      </c>
      <c r="I298" s="186">
        <v>0</v>
      </c>
      <c r="J298" s="187">
        <v>0</v>
      </c>
      <c r="K298" s="186">
        <v>0</v>
      </c>
      <c r="L298" s="76"/>
      <c r="M298" s="236"/>
      <c r="N298" s="236"/>
      <c r="O298" s="236"/>
      <c r="P298" s="236" t="s">
        <v>71</v>
      </c>
      <c r="Q298" s="180"/>
      <c r="R298" s="798"/>
      <c r="S298" s="61"/>
      <c r="T298" s="252"/>
      <c r="U298" s="252"/>
      <c r="V298" s="943"/>
      <c r="W298" s="695">
        <f>Z6</f>
        <v>208.47275376613754</v>
      </c>
      <c r="X298" s="695">
        <f t="shared" ref="X298" si="282">W298*X$9</f>
        <v>209.95291031787715</v>
      </c>
      <c r="Y298" s="123">
        <f t="shared" ref="Y298" si="283">X298*Y$9</f>
        <v>213.87517710491716</v>
      </c>
      <c r="Z298" s="225">
        <f t="shared" ref="Z298" si="284">Y298*Z$9</f>
        <v>220.65946350161244</v>
      </c>
      <c r="AA298" s="123">
        <f t="shared" ref="AA298" si="285">Z298*AA$9</f>
        <v>230.1176694108386</v>
      </c>
      <c r="AB298" s="225"/>
      <c r="AC298" s="491"/>
      <c r="AD298" s="491"/>
      <c r="AE298" s="491"/>
      <c r="AF298" s="491"/>
      <c r="AG298" s="491"/>
      <c r="AH298" s="558"/>
      <c r="AI298" s="558"/>
      <c r="AJ298" s="558"/>
      <c r="AK298" s="558"/>
      <c r="AL298" s="558"/>
      <c r="AM298" s="505"/>
      <c r="AN298" s="505"/>
      <c r="AO298" s="505"/>
      <c r="AP298" s="505"/>
      <c r="AQ298" s="505"/>
    </row>
    <row r="299" spans="2:43" ht="12" customHeight="1">
      <c r="B299" s="62"/>
      <c r="C299" s="948"/>
      <c r="D299" s="941" t="s">
        <v>524</v>
      </c>
      <c r="E299" s="104" t="s">
        <v>145</v>
      </c>
      <c r="F299" s="104" t="s">
        <v>65</v>
      </c>
      <c r="G299" s="186">
        <v>0</v>
      </c>
      <c r="H299" s="187">
        <v>0</v>
      </c>
      <c r="I299" s="186">
        <v>0</v>
      </c>
      <c r="J299" s="187">
        <v>0</v>
      </c>
      <c r="K299" s="186">
        <v>0</v>
      </c>
      <c r="L299" s="76"/>
      <c r="M299" s="236"/>
      <c r="N299" s="236"/>
      <c r="O299" s="236"/>
      <c r="P299" s="236"/>
      <c r="Q299" s="180"/>
      <c r="R299" s="798"/>
      <c r="S299" s="61"/>
      <c r="T299" s="252"/>
      <c r="U299" s="252"/>
      <c r="V299" s="943"/>
      <c r="W299" s="949">
        <v>0.55889999999999995</v>
      </c>
      <c r="X299" s="949">
        <v>0.55889999999999995</v>
      </c>
      <c r="Y299" s="949">
        <v>0.55889999999999995</v>
      </c>
      <c r="Z299" s="949">
        <v>0.55889999999999995</v>
      </c>
      <c r="AA299" s="149">
        <v>0.55889999999999995</v>
      </c>
      <c r="AB299" s="225"/>
      <c r="AC299" s="491"/>
      <c r="AD299" s="491"/>
      <c r="AE299" s="491"/>
      <c r="AF299" s="491"/>
      <c r="AG299" s="491"/>
      <c r="AH299" s="558"/>
      <c r="AI299" s="558"/>
      <c r="AJ299" s="558"/>
      <c r="AK299" s="558"/>
      <c r="AL299" s="558"/>
      <c r="AM299" s="505"/>
      <c r="AN299" s="505"/>
      <c r="AO299" s="505"/>
      <c r="AP299" s="505"/>
      <c r="AQ299" s="505"/>
    </row>
    <row r="300" spans="2:43" ht="12" customHeight="1">
      <c r="B300" s="62"/>
      <c r="C300" s="948"/>
      <c r="D300" s="941" t="s">
        <v>520</v>
      </c>
      <c r="E300" s="104" t="s">
        <v>145</v>
      </c>
      <c r="F300" s="104" t="s">
        <v>65</v>
      </c>
      <c r="G300" s="186">
        <v>0</v>
      </c>
      <c r="H300" s="187">
        <v>0</v>
      </c>
      <c r="I300" s="186">
        <v>0</v>
      </c>
      <c r="J300" s="187">
        <v>0</v>
      </c>
      <c r="K300" s="186">
        <v>0</v>
      </c>
      <c r="L300" s="76"/>
      <c r="M300" s="236"/>
      <c r="N300" s="236"/>
      <c r="O300" s="236"/>
      <c r="P300" s="236"/>
      <c r="Q300" s="180"/>
      <c r="R300" s="798"/>
      <c r="S300" s="61"/>
      <c r="T300" s="252"/>
      <c r="U300" s="252"/>
      <c r="V300" s="943"/>
      <c r="W300" s="949">
        <v>0.71960000000000002</v>
      </c>
      <c r="X300" s="949">
        <v>0.71960000000000002</v>
      </c>
      <c r="Y300" s="949">
        <v>0.71960000000000002</v>
      </c>
      <c r="Z300" s="949">
        <v>0.71960000000000002</v>
      </c>
      <c r="AA300" s="149">
        <v>0.71960000000000002</v>
      </c>
      <c r="AB300" s="225"/>
      <c r="AC300" s="491"/>
      <c r="AD300" s="491"/>
      <c r="AE300" s="491"/>
      <c r="AF300" s="491"/>
      <c r="AG300" s="491"/>
      <c r="AH300" s="558"/>
      <c r="AI300" s="558"/>
      <c r="AJ300" s="558"/>
      <c r="AK300" s="558"/>
      <c r="AL300" s="558"/>
      <c r="AM300" s="505"/>
      <c r="AN300" s="505"/>
      <c r="AO300" s="505"/>
      <c r="AP300" s="505"/>
      <c r="AQ300" s="505"/>
    </row>
    <row r="301" spans="2:43">
      <c r="B301" s="81"/>
      <c r="C301" s="322" t="s">
        <v>323</v>
      </c>
      <c r="D301" s="950" t="s">
        <v>453</v>
      </c>
      <c r="E301" s="306" t="s">
        <v>321</v>
      </c>
      <c r="F301" s="844" t="s">
        <v>65</v>
      </c>
      <c r="G301" s="354">
        <v>0</v>
      </c>
      <c r="H301" s="354">
        <v>0</v>
      </c>
      <c r="I301" s="354">
        <v>0</v>
      </c>
      <c r="J301" s="354">
        <v>0</v>
      </c>
      <c r="K301" s="354">
        <v>0</v>
      </c>
      <c r="L301" s="190"/>
      <c r="M301" s="387">
        <v>0.8</v>
      </c>
      <c r="N301" s="388"/>
      <c r="O301" s="845"/>
      <c r="P301" s="388">
        <v>1.2</v>
      </c>
      <c r="Q301" s="803"/>
      <c r="R301" s="308"/>
      <c r="S301" s="90"/>
      <c r="T301" s="354">
        <v>357.27697417582363</v>
      </c>
      <c r="U301" s="354">
        <f>T301*(1+'Labour comparison'!$J$16)</f>
        <v>366.03026004313131</v>
      </c>
      <c r="V301" s="951">
        <f>($M301*$M$8)+($N301*$N$8)+($O301*$O$8)+($P301*$P$8)+($Q301*$Q$8)+($R301*$R$8)</f>
        <v>296.64602399999995</v>
      </c>
      <c r="W301" s="330">
        <f>(M301*$W$6)+(N301*$X$6)+(O301*$Y$6)+(P301*$Z$6)+(Q301*$AA$6)+(R301*$AB$6)</f>
        <v>342.04858047585611</v>
      </c>
      <c r="X301" s="330">
        <f t="shared" si="277"/>
        <v>344.47712539723472</v>
      </c>
      <c r="Y301" s="330">
        <f t="shared" si="277"/>
        <v>350.91252648691204</v>
      </c>
      <c r="Z301" s="330">
        <f t="shared" si="277"/>
        <v>362.04374382639446</v>
      </c>
      <c r="AA301" s="330">
        <f t="shared" si="277"/>
        <v>377.56215496959993</v>
      </c>
      <c r="AB301" s="225"/>
      <c r="AC301" s="490">
        <v>35</v>
      </c>
      <c r="AD301" s="490">
        <v>35</v>
      </c>
      <c r="AE301" s="490">
        <v>35</v>
      </c>
      <c r="AF301" s="490">
        <v>35</v>
      </c>
      <c r="AG301" s="490">
        <v>35</v>
      </c>
      <c r="AH301" s="576" t="e">
        <f>AH$7*(($M301*$W$4*AC301)+($N301*$X$4*AC301)+($O301*$Y$4*AC301)+($P301*$Z$4*AC301)+($Q301*$AA$4*AC301)+($R301*$AB$4*AC301))</f>
        <v>#REF!</v>
      </c>
      <c r="AI301" s="576" t="e">
        <f t="shared" si="276"/>
        <v>#REF!</v>
      </c>
      <c r="AJ301" s="576" t="e">
        <f t="shared" si="276"/>
        <v>#REF!</v>
      </c>
      <c r="AK301" s="576" t="e">
        <f t="shared" si="276"/>
        <v>#REF!</v>
      </c>
      <c r="AL301" s="576" t="e">
        <f t="shared" si="276"/>
        <v>#REF!</v>
      </c>
      <c r="AM301" s="507">
        <f t="shared" si="274"/>
        <v>11971.700316654964</v>
      </c>
      <c r="AN301" s="507">
        <f t="shared" si="274"/>
        <v>12056.699388903215</v>
      </c>
      <c r="AO301" s="507">
        <f t="shared" si="274"/>
        <v>12281.938427041921</v>
      </c>
      <c r="AP301" s="507">
        <f t="shared" si="274"/>
        <v>12671.531033923806</v>
      </c>
      <c r="AQ301" s="507">
        <f t="shared" si="274"/>
        <v>13214.675423935998</v>
      </c>
    </row>
    <row r="302" spans="2:43">
      <c r="V302" s="336"/>
      <c r="AH302"/>
      <c r="AI302"/>
      <c r="AJ302"/>
      <c r="AK302"/>
      <c r="AL302"/>
      <c r="AM302"/>
      <c r="AN302"/>
      <c r="AO302"/>
      <c r="AP302"/>
      <c r="AQ302"/>
    </row>
    <row r="303" spans="2:43">
      <c r="B303" s="42"/>
      <c r="C303" s="42"/>
      <c r="D303" s="25"/>
      <c r="E303" s="26"/>
      <c r="F303" s="26"/>
      <c r="G303" s="985" t="s">
        <v>54</v>
      </c>
      <c r="H303" s="986"/>
      <c r="I303" s="986"/>
      <c r="J303" s="986"/>
      <c r="K303" s="987"/>
      <c r="L303" s="26"/>
      <c r="M303" s="982" t="s">
        <v>95</v>
      </c>
      <c r="N303" s="988"/>
      <c r="O303" s="988"/>
      <c r="P303" s="988"/>
      <c r="Q303" s="988"/>
      <c r="R303" s="984"/>
      <c r="S303" s="43"/>
      <c r="T303" s="836" t="s">
        <v>357</v>
      </c>
      <c r="U303" s="820" t="s">
        <v>358</v>
      </c>
      <c r="V303" s="398" t="s">
        <v>425</v>
      </c>
      <c r="W303" s="982" t="s">
        <v>426</v>
      </c>
      <c r="X303" s="983"/>
      <c r="Y303" s="983"/>
      <c r="Z303" s="983"/>
      <c r="AA303" s="984"/>
      <c r="AB303"/>
      <c r="AC303" s="998" t="s">
        <v>348</v>
      </c>
      <c r="AD303" s="999"/>
      <c r="AE303" s="999"/>
      <c r="AF303" s="999"/>
      <c r="AG303" s="1000"/>
      <c r="AH303" s="1003" t="s">
        <v>351</v>
      </c>
      <c r="AI303" s="1004"/>
      <c r="AJ303" s="1004"/>
      <c r="AK303" s="1004"/>
      <c r="AL303" s="1004"/>
      <c r="AM303" s="1005" t="s">
        <v>354</v>
      </c>
      <c r="AN303" s="1006"/>
      <c r="AO303" s="1006"/>
      <c r="AP303" s="1006"/>
      <c r="AQ303" s="1006"/>
    </row>
    <row r="304" spans="2:43" ht="27" customHeight="1">
      <c r="B304" s="45" t="s">
        <v>56</v>
      </c>
      <c r="C304" s="45" t="s">
        <v>57</v>
      </c>
      <c r="D304" s="136" t="s">
        <v>58</v>
      </c>
      <c r="E304" s="47" t="s">
        <v>59</v>
      </c>
      <c r="F304" s="808" t="s">
        <v>60</v>
      </c>
      <c r="G304" s="48" t="s">
        <v>6</v>
      </c>
      <c r="H304" s="48" t="s">
        <v>7</v>
      </c>
      <c r="I304" s="48" t="s">
        <v>8</v>
      </c>
      <c r="J304" s="48" t="s">
        <v>9</v>
      </c>
      <c r="K304" s="48" t="s">
        <v>10</v>
      </c>
      <c r="L304" s="192"/>
      <c r="M304" s="355" t="s">
        <v>18</v>
      </c>
      <c r="N304" s="355" t="s">
        <v>17</v>
      </c>
      <c r="O304" s="355" t="s">
        <v>2</v>
      </c>
      <c r="P304" s="355" t="s">
        <v>3</v>
      </c>
      <c r="Q304" s="355" t="s">
        <v>1</v>
      </c>
      <c r="R304" s="356" t="s">
        <v>4</v>
      </c>
      <c r="S304" s="52"/>
      <c r="T304" s="345" t="s">
        <v>12</v>
      </c>
      <c r="U304" s="350" t="s">
        <v>12</v>
      </c>
      <c r="V304" s="345" t="s">
        <v>12</v>
      </c>
      <c r="W304" s="345" t="s">
        <v>12</v>
      </c>
      <c r="X304" s="345" t="s">
        <v>13</v>
      </c>
      <c r="Y304" s="345" t="s">
        <v>14</v>
      </c>
      <c r="Z304" s="345" t="s">
        <v>15</v>
      </c>
      <c r="AA304" s="345" t="s">
        <v>16</v>
      </c>
      <c r="AB304"/>
      <c r="AC304" s="48" t="s">
        <v>12</v>
      </c>
      <c r="AD304" s="48" t="s">
        <v>13</v>
      </c>
      <c r="AE304" s="48" t="s">
        <v>14</v>
      </c>
      <c r="AF304" s="48" t="s">
        <v>15</v>
      </c>
      <c r="AG304" s="48" t="s">
        <v>16</v>
      </c>
      <c r="AH304" s="48" t="s">
        <v>12</v>
      </c>
      <c r="AI304" s="48" t="s">
        <v>13</v>
      </c>
      <c r="AJ304" s="48" t="s">
        <v>14</v>
      </c>
      <c r="AK304" s="48" t="s">
        <v>15</v>
      </c>
      <c r="AL304" s="48" t="s">
        <v>16</v>
      </c>
      <c r="AM304" s="48" t="s">
        <v>12</v>
      </c>
      <c r="AN304" s="48" t="s">
        <v>13</v>
      </c>
      <c r="AO304" s="48" t="s">
        <v>14</v>
      </c>
      <c r="AP304" s="48" t="s">
        <v>15</v>
      </c>
      <c r="AQ304" s="48" t="s">
        <v>16</v>
      </c>
    </row>
    <row r="305" spans="2:43">
      <c r="B305" s="57" t="s">
        <v>324</v>
      </c>
      <c r="C305" s="279" t="s">
        <v>325</v>
      </c>
      <c r="D305" s="957" t="s">
        <v>534</v>
      </c>
      <c r="E305" s="107" t="s">
        <v>326</v>
      </c>
      <c r="F305" s="124" t="s">
        <v>327</v>
      </c>
      <c r="G305" s="105">
        <v>0</v>
      </c>
      <c r="H305" s="105">
        <v>0</v>
      </c>
      <c r="I305" s="105">
        <v>0</v>
      </c>
      <c r="J305" s="105">
        <v>0</v>
      </c>
      <c r="K305" s="105">
        <v>0</v>
      </c>
      <c r="L305" s="76"/>
      <c r="M305" s="89"/>
      <c r="N305" s="89"/>
      <c r="O305" s="89"/>
      <c r="P305" s="89"/>
      <c r="Q305" s="89"/>
      <c r="R305" s="171"/>
      <c r="S305" s="61"/>
      <c r="T305" s="121">
        <v>25.417788596306341</v>
      </c>
      <c r="U305" s="880">
        <f>T305*(1+'Labour comparison'!$J$16)</f>
        <v>26.040524416915847</v>
      </c>
      <c r="V305" s="886">
        <v>25.42</v>
      </c>
      <c r="W305" s="348">
        <v>73.295880332448277</v>
      </c>
      <c r="X305" s="348">
        <f t="shared" ref="X305:AA307" si="286">W305*X$9</f>
        <v>73.816281082808672</v>
      </c>
      <c r="Y305" s="348">
        <f t="shared" si="286"/>
        <v>75.195291010299343</v>
      </c>
      <c r="Z305" s="348">
        <f t="shared" si="286"/>
        <v>77.580543926520022</v>
      </c>
      <c r="AA305" s="348">
        <f t="shared" si="286"/>
        <v>80.905906670372744</v>
      </c>
      <c r="AB305"/>
      <c r="AC305" s="489">
        <v>100</v>
      </c>
      <c r="AD305" s="489">
        <v>100</v>
      </c>
      <c r="AE305" s="489">
        <v>100</v>
      </c>
      <c r="AF305" s="489">
        <v>100</v>
      </c>
      <c r="AG305" s="489">
        <v>100</v>
      </c>
      <c r="AH305" s="628">
        <v>1469.7080000000001</v>
      </c>
      <c r="AI305" s="628" t="e">
        <f t="shared" ref="AI305:AL331" si="287">$AH305*AI$7</f>
        <v>#REF!</v>
      </c>
      <c r="AJ305" s="628" t="e">
        <f t="shared" si="287"/>
        <v>#REF!</v>
      </c>
      <c r="AK305" s="628" t="e">
        <f t="shared" si="287"/>
        <v>#REF!</v>
      </c>
      <c r="AL305" s="628" t="e">
        <f t="shared" si="287"/>
        <v>#REF!</v>
      </c>
      <c r="AM305" s="504">
        <f t="shared" ref="AM305:AQ306" si="288">W305*AC305</f>
        <v>7329.5880332448278</v>
      </c>
      <c r="AN305" s="504">
        <f t="shared" si="288"/>
        <v>7381.6281082808673</v>
      </c>
      <c r="AO305" s="504">
        <f t="shared" si="288"/>
        <v>7519.5291010299343</v>
      </c>
      <c r="AP305" s="504">
        <f t="shared" si="288"/>
        <v>7758.0543926520022</v>
      </c>
      <c r="AQ305" s="504">
        <f t="shared" si="288"/>
        <v>8090.5906670372742</v>
      </c>
    </row>
    <row r="306" spans="2:43">
      <c r="B306" s="62"/>
      <c r="C306" s="154"/>
      <c r="D306" s="958" t="s">
        <v>535</v>
      </c>
      <c r="E306" s="93" t="s">
        <v>326</v>
      </c>
      <c r="F306" s="125" t="s">
        <v>327</v>
      </c>
      <c r="G306" s="142">
        <v>0</v>
      </c>
      <c r="H306" s="142">
        <v>0</v>
      </c>
      <c r="I306" s="142">
        <v>0</v>
      </c>
      <c r="J306" s="142">
        <v>0</v>
      </c>
      <c r="K306" s="142">
        <v>0</v>
      </c>
      <c r="L306" s="76"/>
      <c r="M306" s="776"/>
      <c r="N306" s="776"/>
      <c r="O306" s="776"/>
      <c r="P306" s="776"/>
      <c r="Q306" s="776"/>
      <c r="R306" s="776"/>
      <c r="S306" s="61"/>
      <c r="T306" s="123">
        <v>26.420001631198271</v>
      </c>
      <c r="U306" s="348">
        <f>T306*(1+'Labour comparison'!$J$16)</f>
        <v>27.067291671162629</v>
      </c>
      <c r="V306" s="886">
        <v>26.42</v>
      </c>
      <c r="W306" s="348">
        <v>97.773375512707972</v>
      </c>
      <c r="X306" s="348">
        <f t="shared" si="286"/>
        <v>98.467566478848212</v>
      </c>
      <c r="Y306" s="348">
        <f t="shared" ref="Y306:Y307" si="289">X306*Y$9</f>
        <v>100.3071030921578</v>
      </c>
      <c r="Z306" s="348">
        <f t="shared" ref="Z306:Z307" si="290">Y306*Z$9</f>
        <v>103.48892215228281</v>
      </c>
      <c r="AA306" s="348">
        <f t="shared" ref="AA306:AA307" si="291">Z306*AA$9</f>
        <v>107.92480502586287</v>
      </c>
      <c r="AB306"/>
      <c r="AC306" s="491">
        <v>100</v>
      </c>
      <c r="AD306" s="491">
        <v>100</v>
      </c>
      <c r="AE306" s="491">
        <v>100</v>
      </c>
      <c r="AF306" s="491">
        <v>100</v>
      </c>
      <c r="AG306" s="491">
        <v>100</v>
      </c>
      <c r="AH306" s="627">
        <v>1527.6583333333338</v>
      </c>
      <c r="AI306" s="627" t="e">
        <f t="shared" si="287"/>
        <v>#REF!</v>
      </c>
      <c r="AJ306" s="627" t="e">
        <f t="shared" si="287"/>
        <v>#REF!</v>
      </c>
      <c r="AK306" s="627" t="e">
        <f t="shared" si="287"/>
        <v>#REF!</v>
      </c>
      <c r="AL306" s="627" t="e">
        <f t="shared" si="287"/>
        <v>#REF!</v>
      </c>
      <c r="AM306" s="505">
        <f t="shared" si="288"/>
        <v>9777.3375512707971</v>
      </c>
      <c r="AN306" s="505">
        <f t="shared" si="288"/>
        <v>9846.7566478848221</v>
      </c>
      <c r="AO306" s="505">
        <f t="shared" si="288"/>
        <v>10030.710309215779</v>
      </c>
      <c r="AP306" s="505">
        <f t="shared" si="288"/>
        <v>10348.892215228281</v>
      </c>
      <c r="AQ306" s="505">
        <f t="shared" si="288"/>
        <v>10792.480502586286</v>
      </c>
    </row>
    <row r="307" spans="2:43">
      <c r="B307" s="62"/>
      <c r="C307" s="801"/>
      <c r="D307" s="958" t="s">
        <v>546</v>
      </c>
      <c r="E307" s="93" t="s">
        <v>326</v>
      </c>
      <c r="F307" s="125" t="s">
        <v>327</v>
      </c>
      <c r="G307" s="142">
        <v>0</v>
      </c>
      <c r="H307" s="142">
        <v>0</v>
      </c>
      <c r="I307" s="142">
        <v>0</v>
      </c>
      <c r="J307" s="142">
        <v>0</v>
      </c>
      <c r="K307" s="142">
        <v>0</v>
      </c>
      <c r="L307" s="76"/>
      <c r="M307" s="966"/>
      <c r="N307" s="966"/>
      <c r="O307" s="966"/>
      <c r="P307" s="966"/>
      <c r="Q307" s="966"/>
      <c r="R307" s="966"/>
      <c r="S307" s="61"/>
      <c r="T307" s="123"/>
      <c r="U307" s="348"/>
      <c r="V307" s="886"/>
      <c r="W307" s="348">
        <v>156.08269091478277</v>
      </c>
      <c r="X307" s="348">
        <f t="shared" si="286"/>
        <v>157.19087802027775</v>
      </c>
      <c r="Y307" s="348">
        <f t="shared" si="289"/>
        <v>160.1274629866453</v>
      </c>
      <c r="Z307" s="348">
        <f t="shared" si="290"/>
        <v>165.20683023058083</v>
      </c>
      <c r="AA307" s="348">
        <f t="shared" si="291"/>
        <v>172.28814998517174</v>
      </c>
      <c r="AB307"/>
      <c r="AC307" s="491"/>
      <c r="AD307" s="491"/>
      <c r="AE307" s="491"/>
      <c r="AF307" s="491"/>
      <c r="AG307" s="491"/>
      <c r="AH307" s="627"/>
      <c r="AI307" s="627"/>
      <c r="AJ307" s="627"/>
      <c r="AK307" s="627"/>
      <c r="AL307" s="627"/>
      <c r="AM307" s="505"/>
      <c r="AN307" s="505"/>
      <c r="AO307" s="505"/>
      <c r="AP307" s="505"/>
      <c r="AQ307" s="505"/>
    </row>
    <row r="308" spans="2:43">
      <c r="B308" s="62"/>
      <c r="C308" s="154"/>
      <c r="D308" s="154" t="s">
        <v>525</v>
      </c>
      <c r="E308" s="93"/>
      <c r="F308" s="125"/>
      <c r="G308" s="142"/>
      <c r="H308" s="142"/>
      <c r="I308" s="142"/>
      <c r="J308" s="142"/>
      <c r="K308" s="142"/>
      <c r="L308" s="76"/>
      <c r="M308" s="776"/>
      <c r="N308" s="776"/>
      <c r="O308" s="776"/>
      <c r="P308" s="776"/>
      <c r="Q308" s="776"/>
      <c r="R308" s="776"/>
      <c r="S308" s="61"/>
      <c r="T308" s="123"/>
      <c r="U308" s="348"/>
      <c r="V308" s="886"/>
      <c r="W308" s="348"/>
      <c r="X308" s="74"/>
      <c r="Y308" s="74"/>
      <c r="Z308" s="74"/>
      <c r="AA308" s="74"/>
      <c r="AB308"/>
      <c r="AC308" s="400"/>
      <c r="AD308" s="400"/>
      <c r="AE308" s="400"/>
      <c r="AF308" s="400"/>
      <c r="AG308" s="400"/>
      <c r="AH308" s="627"/>
      <c r="AI308" s="627"/>
      <c r="AJ308" s="627"/>
      <c r="AK308" s="627"/>
      <c r="AL308" s="627"/>
      <c r="AM308" s="505"/>
      <c r="AN308" s="505"/>
      <c r="AO308" s="505"/>
      <c r="AP308" s="505"/>
      <c r="AQ308" s="505"/>
    </row>
    <row r="309" spans="2:43">
      <c r="B309" s="81"/>
      <c r="C309" s="322" t="s">
        <v>328</v>
      </c>
      <c r="D309" s="542" t="s">
        <v>329</v>
      </c>
      <c r="E309" s="323" t="s">
        <v>326</v>
      </c>
      <c r="F309" s="324" t="s">
        <v>65</v>
      </c>
      <c r="G309" s="320">
        <v>0</v>
      </c>
      <c r="H309" s="320">
        <v>0</v>
      </c>
      <c r="I309" s="320">
        <v>0</v>
      </c>
      <c r="J309" s="320">
        <v>0</v>
      </c>
      <c r="K309" s="320">
        <v>0</v>
      </c>
      <c r="L309" s="76"/>
      <c r="M309" s="308"/>
      <c r="N309" s="308"/>
      <c r="O309" s="308"/>
      <c r="P309" s="308"/>
      <c r="Q309" s="308"/>
      <c r="R309" s="308"/>
      <c r="S309" s="61"/>
      <c r="T309" s="330">
        <v>506.56302786200365</v>
      </c>
      <c r="U309" s="900">
        <f>T309*(1+'Labour comparison'!$J$16)</f>
        <v>518.97382204462269</v>
      </c>
      <c r="V309" s="901">
        <v>506.56</v>
      </c>
      <c r="W309" s="902">
        <f>V309</f>
        <v>506.56</v>
      </c>
      <c r="X309" s="902">
        <f>W309*X$9</f>
        <v>510.15657600000003</v>
      </c>
      <c r="Y309" s="902">
        <f>X309*Y$9</f>
        <v>519.6871425980305</v>
      </c>
      <c r="Z309" s="902">
        <f>Y309*Z$9</f>
        <v>536.1720215811381</v>
      </c>
      <c r="AA309" s="902">
        <f>Z309*AA$9</f>
        <v>559.15415569134541</v>
      </c>
      <c r="AB309"/>
      <c r="AC309" s="529">
        <v>40</v>
      </c>
      <c r="AD309" s="529">
        <v>40</v>
      </c>
      <c r="AE309" s="529">
        <v>40</v>
      </c>
      <c r="AF309" s="529">
        <v>40</v>
      </c>
      <c r="AG309" s="529">
        <v>40</v>
      </c>
      <c r="AH309" s="643">
        <v>11716.202620640906</v>
      </c>
      <c r="AI309" s="643" t="e">
        <f t="shared" si="287"/>
        <v>#REF!</v>
      </c>
      <c r="AJ309" s="643" t="e">
        <f t="shared" si="287"/>
        <v>#REF!</v>
      </c>
      <c r="AK309" s="643" t="e">
        <f t="shared" si="287"/>
        <v>#REF!</v>
      </c>
      <c r="AL309" s="643" t="e">
        <f t="shared" si="287"/>
        <v>#REF!</v>
      </c>
      <c r="AM309" s="506">
        <f>W309*AC309</f>
        <v>20262.400000000001</v>
      </c>
      <c r="AN309" s="506">
        <f>X309*AD309</f>
        <v>20406.263040000002</v>
      </c>
      <c r="AO309" s="506">
        <f>Y309*AE309</f>
        <v>20787.485703921222</v>
      </c>
      <c r="AP309" s="506">
        <f>Z309*AF309</f>
        <v>21446.880863245526</v>
      </c>
      <c r="AQ309" s="506">
        <f>AA309*AG309</f>
        <v>22366.166227653815</v>
      </c>
    </row>
    <row r="310" spans="2:43">
      <c r="V310" s="336"/>
      <c r="AB310"/>
      <c r="AH310"/>
      <c r="AI310"/>
      <c r="AJ310"/>
      <c r="AK310"/>
      <c r="AL310"/>
      <c r="AM310"/>
      <c r="AN310"/>
      <c r="AO310"/>
      <c r="AP310"/>
      <c r="AQ310"/>
    </row>
    <row r="311" spans="2:43">
      <c r="B311" s="42"/>
      <c r="C311" s="42"/>
      <c r="D311" s="25"/>
      <c r="E311" s="26"/>
      <c r="F311" s="26"/>
      <c r="G311" s="985" t="s">
        <v>54</v>
      </c>
      <c r="H311" s="986"/>
      <c r="I311" s="986"/>
      <c r="J311" s="986"/>
      <c r="K311" s="987"/>
      <c r="L311" s="804"/>
      <c r="M311" s="982" t="s">
        <v>95</v>
      </c>
      <c r="N311" s="988"/>
      <c r="O311" s="988"/>
      <c r="P311" s="988"/>
      <c r="Q311" s="988"/>
      <c r="R311" s="984"/>
      <c r="S311" s="43"/>
      <c r="T311" s="848" t="s">
        <v>357</v>
      </c>
      <c r="U311" s="849" t="s">
        <v>358</v>
      </c>
      <c r="V311" s="398" t="s">
        <v>425</v>
      </c>
      <c r="W311" s="982" t="s">
        <v>426</v>
      </c>
      <c r="X311" s="983"/>
      <c r="Y311" s="983"/>
      <c r="Z311" s="983"/>
      <c r="AA311" s="984"/>
      <c r="AB311"/>
      <c r="AC311" s="998" t="s">
        <v>348</v>
      </c>
      <c r="AD311" s="999"/>
      <c r="AE311" s="999"/>
      <c r="AF311" s="999"/>
      <c r="AG311" s="1000"/>
      <c r="AH311" s="1003" t="s">
        <v>351</v>
      </c>
      <c r="AI311" s="1004"/>
      <c r="AJ311" s="1004"/>
      <c r="AK311" s="1004"/>
      <c r="AL311" s="1004"/>
      <c r="AM311" s="1005" t="s">
        <v>354</v>
      </c>
      <c r="AN311" s="1006"/>
      <c r="AO311" s="1006"/>
      <c r="AP311" s="1006"/>
      <c r="AQ311" s="1006"/>
    </row>
    <row r="312" spans="2:43" ht="25.5" customHeight="1">
      <c r="B312" s="45" t="s">
        <v>56</v>
      </c>
      <c r="C312" s="45" t="s">
        <v>57</v>
      </c>
      <c r="D312" s="136" t="s">
        <v>58</v>
      </c>
      <c r="E312" s="47" t="s">
        <v>59</v>
      </c>
      <c r="F312" s="808" t="s">
        <v>60</v>
      </c>
      <c r="G312" s="48" t="s">
        <v>6</v>
      </c>
      <c r="H312" s="48" t="s">
        <v>7</v>
      </c>
      <c r="I312" s="48" t="s">
        <v>8</v>
      </c>
      <c r="J312" s="48" t="s">
        <v>9</v>
      </c>
      <c r="K312" s="48" t="s">
        <v>10</v>
      </c>
      <c r="L312" s="192"/>
      <c r="M312" s="355" t="s">
        <v>18</v>
      </c>
      <c r="N312" s="355" t="s">
        <v>17</v>
      </c>
      <c r="O312" s="355" t="s">
        <v>2</v>
      </c>
      <c r="P312" s="355" t="s">
        <v>3</v>
      </c>
      <c r="Q312" s="355" t="s">
        <v>1</v>
      </c>
      <c r="R312" s="356" t="s">
        <v>4</v>
      </c>
      <c r="S312" s="52"/>
      <c r="T312" s="345" t="s">
        <v>12</v>
      </c>
      <c r="U312" s="350" t="s">
        <v>12</v>
      </c>
      <c r="V312" s="345" t="s">
        <v>12</v>
      </c>
      <c r="W312" s="345" t="s">
        <v>12</v>
      </c>
      <c r="X312" s="345" t="s">
        <v>13</v>
      </c>
      <c r="Y312" s="345" t="s">
        <v>14</v>
      </c>
      <c r="Z312" s="345" t="s">
        <v>15</v>
      </c>
      <c r="AA312" s="345" t="s">
        <v>16</v>
      </c>
      <c r="AB312"/>
      <c r="AC312" s="48" t="s">
        <v>12</v>
      </c>
      <c r="AD312" s="48" t="s">
        <v>13</v>
      </c>
      <c r="AE312" s="48" t="s">
        <v>14</v>
      </c>
      <c r="AF312" s="48" t="s">
        <v>15</v>
      </c>
      <c r="AG312" s="48" t="s">
        <v>16</v>
      </c>
      <c r="AH312" s="48" t="s">
        <v>12</v>
      </c>
      <c r="AI312" s="48" t="s">
        <v>13</v>
      </c>
      <c r="AJ312" s="48" t="s">
        <v>14</v>
      </c>
      <c r="AK312" s="48" t="s">
        <v>15</v>
      </c>
      <c r="AL312" s="48" t="s">
        <v>16</v>
      </c>
      <c r="AM312" s="48" t="s">
        <v>12</v>
      </c>
      <c r="AN312" s="48" t="s">
        <v>13</v>
      </c>
      <c r="AO312" s="48" t="s">
        <v>14</v>
      </c>
      <c r="AP312" s="48" t="s">
        <v>15</v>
      </c>
      <c r="AQ312" s="48" t="s">
        <v>16</v>
      </c>
    </row>
    <row r="313" spans="2:43">
      <c r="B313" s="303" t="s">
        <v>330</v>
      </c>
      <c r="C313" s="303" t="s">
        <v>331</v>
      </c>
      <c r="D313" s="304" t="s">
        <v>332</v>
      </c>
      <c r="E313" s="305" t="s">
        <v>64</v>
      </c>
      <c r="F313" s="844" t="s">
        <v>65</v>
      </c>
      <c r="G313" s="307">
        <v>60.48</v>
      </c>
      <c r="H313" s="307">
        <v>80.650000000000006</v>
      </c>
      <c r="I313" s="307">
        <v>82.74</v>
      </c>
      <c r="J313" s="307">
        <v>84.72</v>
      </c>
      <c r="K313" s="307">
        <v>87.33</v>
      </c>
      <c r="L313" s="183"/>
      <c r="M313" s="304"/>
      <c r="N313" s="304"/>
      <c r="O313" s="304"/>
      <c r="P313" s="304"/>
      <c r="Q313" s="304"/>
      <c r="R313" s="308">
        <v>0.62</v>
      </c>
      <c r="S313" s="667"/>
      <c r="T313" s="307">
        <v>106.76532278200528</v>
      </c>
      <c r="U313" s="891">
        <f>T313*(1+'Labour comparison'!$J$16)</f>
        <v>109.38107319016441</v>
      </c>
      <c r="V313" s="889">
        <f>($M313*$M$8)+($N313*$N$8)+($O313*$O$8)+($P313*$P$8)+($Q313*$Q$8)+($R313*$R$8)</f>
        <v>93.900137700000016</v>
      </c>
      <c r="W313" s="890">
        <f>(M313*$W$6)+(N313*$X$6)+(O313*$Y$6)+(P313*$Z$6)+(Q313*$AA$6)+(R313*$AB$6)</f>
        <v>111.43404204823706</v>
      </c>
      <c r="X313" s="890">
        <f>W313*X$9</f>
        <v>112.22522374677956</v>
      </c>
      <c r="Y313" s="890">
        <f>X313*Y$9</f>
        <v>114.32177609798862</v>
      </c>
      <c r="Z313" s="890">
        <f>Y313*Z$9</f>
        <v>117.94815144891193</v>
      </c>
      <c r="AA313" s="890">
        <f>Z313*AA$9</f>
        <v>123.00380546580048</v>
      </c>
      <c r="AB313" s="225"/>
      <c r="AC313" s="490">
        <v>1200</v>
      </c>
      <c r="AD313" s="490">
        <v>1200</v>
      </c>
      <c r="AE313" s="490">
        <v>1200</v>
      </c>
      <c r="AF313" s="490">
        <v>1200</v>
      </c>
      <c r="AG313" s="490">
        <v>1200</v>
      </c>
      <c r="AH313" s="576" t="e">
        <f>AH$7*(($M313*$W$4*AC313)+($N313*$X$4*AC313)+($O313*$Y$4*AC313)+($P313*$Z$4*AC313)+($Q313*$AA$4*AC313)+($R313*$AB$4*AC313))</f>
        <v>#REF!</v>
      </c>
      <c r="AI313" s="576" t="e">
        <f t="shared" ref="AI313:AL313" si="292">AI$7*(($M313*$W$4*AD313)+($N313*$X$4*AD313)+($O313*$Y$4*AD313)+($P313*$Z$4*AD313)+($Q313*$AA$4*AD313)+($R313*$AB$4*AD313))</f>
        <v>#REF!</v>
      </c>
      <c r="AJ313" s="576" t="e">
        <f t="shared" si="292"/>
        <v>#REF!</v>
      </c>
      <c r="AK313" s="576" t="e">
        <f t="shared" si="292"/>
        <v>#REF!</v>
      </c>
      <c r="AL313" s="576" t="e">
        <f t="shared" si="292"/>
        <v>#REF!</v>
      </c>
      <c r="AM313" s="507">
        <f>W313*AC313</f>
        <v>133720.85045788446</v>
      </c>
      <c r="AN313" s="507">
        <f>X313*AD313</f>
        <v>134670.26849613548</v>
      </c>
      <c r="AO313" s="507">
        <f>Y313*AE313</f>
        <v>137186.13131758635</v>
      </c>
      <c r="AP313" s="507">
        <f>Z313*AF313</f>
        <v>141537.78173869432</v>
      </c>
      <c r="AQ313" s="507">
        <f>AA313*AG313</f>
        <v>147604.56655896059</v>
      </c>
    </row>
    <row r="314" spans="2:43">
      <c r="V314" s="336"/>
      <c r="AH314"/>
      <c r="AI314"/>
      <c r="AJ314"/>
      <c r="AK314"/>
      <c r="AL314"/>
      <c r="AM314"/>
      <c r="AN314"/>
      <c r="AO314"/>
      <c r="AP314"/>
      <c r="AQ314"/>
    </row>
    <row r="315" spans="2:43">
      <c r="B315" s="42"/>
      <c r="C315" s="42"/>
      <c r="D315" s="25"/>
      <c r="E315" s="26"/>
      <c r="F315" s="26"/>
      <c r="G315" s="985" t="s">
        <v>54</v>
      </c>
      <c r="H315" s="986"/>
      <c r="I315" s="986"/>
      <c r="J315" s="986"/>
      <c r="K315" s="987"/>
      <c r="L315" s="26"/>
      <c r="M315" s="982" t="s">
        <v>95</v>
      </c>
      <c r="N315" s="988"/>
      <c r="O315" s="988"/>
      <c r="P315" s="988"/>
      <c r="Q315" s="988"/>
      <c r="R315" s="984"/>
      <c r="S315" s="43"/>
      <c r="T315" s="836" t="s">
        <v>357</v>
      </c>
      <c r="U315" s="853" t="s">
        <v>358</v>
      </c>
      <c r="V315" s="398" t="s">
        <v>425</v>
      </c>
      <c r="W315" s="982" t="s">
        <v>426</v>
      </c>
      <c r="X315" s="983"/>
      <c r="Y315" s="983"/>
      <c r="Z315" s="983"/>
      <c r="AA315" s="984"/>
      <c r="AB315"/>
      <c r="AC315" s="998" t="s">
        <v>348</v>
      </c>
      <c r="AD315" s="999"/>
      <c r="AE315" s="999"/>
      <c r="AF315" s="999"/>
      <c r="AG315" s="1000"/>
      <c r="AH315" s="1003" t="s">
        <v>351</v>
      </c>
      <c r="AI315" s="1004"/>
      <c r="AJ315" s="1004"/>
      <c r="AK315" s="1004"/>
      <c r="AL315" s="1004"/>
      <c r="AM315" s="1005" t="s">
        <v>354</v>
      </c>
      <c r="AN315" s="1006"/>
      <c r="AO315" s="1006"/>
      <c r="AP315" s="1006"/>
      <c r="AQ315" s="1006"/>
    </row>
    <row r="316" spans="2:43" ht="30" customHeight="1">
      <c r="B316" s="45" t="s">
        <v>56</v>
      </c>
      <c r="C316" s="45" t="s">
        <v>57</v>
      </c>
      <c r="D316" s="136" t="s">
        <v>58</v>
      </c>
      <c r="E316" s="47" t="s">
        <v>59</v>
      </c>
      <c r="F316" s="808" t="s">
        <v>60</v>
      </c>
      <c r="G316" s="48" t="s">
        <v>6</v>
      </c>
      <c r="H316" s="48" t="s">
        <v>7</v>
      </c>
      <c r="I316" s="48" t="s">
        <v>8</v>
      </c>
      <c r="J316" s="48" t="s">
        <v>9</v>
      </c>
      <c r="K316" s="48" t="s">
        <v>10</v>
      </c>
      <c r="L316" s="192"/>
      <c r="M316" s="355" t="s">
        <v>18</v>
      </c>
      <c r="N316" s="355" t="s">
        <v>17</v>
      </c>
      <c r="O316" s="355" t="s">
        <v>2</v>
      </c>
      <c r="P316" s="355" t="s">
        <v>3</v>
      </c>
      <c r="Q316" s="355" t="s">
        <v>1</v>
      </c>
      <c r="R316" s="356" t="s">
        <v>4</v>
      </c>
      <c r="S316" s="52"/>
      <c r="T316" s="350" t="s">
        <v>12</v>
      </c>
      <c r="U316" s="825" t="s">
        <v>12</v>
      </c>
      <c r="V316" s="350" t="s">
        <v>12</v>
      </c>
      <c r="W316" s="350" t="s">
        <v>12</v>
      </c>
      <c r="X316" s="350" t="s">
        <v>13</v>
      </c>
      <c r="Y316" s="350" t="s">
        <v>14</v>
      </c>
      <c r="Z316" s="350" t="s">
        <v>15</v>
      </c>
      <c r="AA316" s="350" t="s">
        <v>16</v>
      </c>
      <c r="AB316"/>
      <c r="AC316" s="48" t="s">
        <v>12</v>
      </c>
      <c r="AD316" s="48" t="s">
        <v>13</v>
      </c>
      <c r="AE316" s="48" t="s">
        <v>14</v>
      </c>
      <c r="AF316" s="48" t="s">
        <v>15</v>
      </c>
      <c r="AG316" s="48" t="s">
        <v>16</v>
      </c>
      <c r="AH316" s="48" t="s">
        <v>12</v>
      </c>
      <c r="AI316" s="48" t="s">
        <v>13</v>
      </c>
      <c r="AJ316" s="48" t="s">
        <v>14</v>
      </c>
      <c r="AK316" s="48" t="s">
        <v>15</v>
      </c>
      <c r="AL316" s="48" t="s">
        <v>16</v>
      </c>
      <c r="AM316" s="48" t="s">
        <v>12</v>
      </c>
      <c r="AN316" s="48" t="s">
        <v>13</v>
      </c>
      <c r="AO316" s="48" t="s">
        <v>14</v>
      </c>
      <c r="AP316" s="48" t="s">
        <v>15</v>
      </c>
      <c r="AQ316" s="48" t="s">
        <v>16</v>
      </c>
    </row>
    <row r="317" spans="2:43">
      <c r="B317" s="57" t="s">
        <v>333</v>
      </c>
      <c r="C317" s="57" t="s">
        <v>334</v>
      </c>
      <c r="D317" s="85" t="s">
        <v>335</v>
      </c>
      <c r="E317" s="86" t="s">
        <v>336</v>
      </c>
      <c r="F317" s="822" t="s">
        <v>65</v>
      </c>
      <c r="G317" s="118">
        <v>162.97999999999999</v>
      </c>
      <c r="H317" s="118">
        <v>676.21</v>
      </c>
      <c r="I317" s="118">
        <v>693.75</v>
      </c>
      <c r="J317" s="118">
        <v>710.41</v>
      </c>
      <c r="K317" s="118">
        <v>732.23</v>
      </c>
      <c r="L317" s="190"/>
      <c r="M317" s="111">
        <v>3</v>
      </c>
      <c r="N317" s="111"/>
      <c r="O317" s="111"/>
      <c r="P317" s="111">
        <v>1.2</v>
      </c>
      <c r="Q317" s="111"/>
      <c r="R317" s="89"/>
      <c r="S317" s="90"/>
      <c r="T317" s="118">
        <v>637.84692427723019</v>
      </c>
      <c r="U317" s="789">
        <f>T317*(1+'Labour comparison'!$J$16)</f>
        <v>653.47417392202226</v>
      </c>
      <c r="V317" s="888">
        <f>($M317*$M$8)+($N317*$N$8)+($O317*$O$8)+($P317*$P$8)+($Q317*$Q$8)+($R317*$R$8)</f>
        <v>527.12983799999995</v>
      </c>
      <c r="W317" s="880">
        <f>(M317*$W$6)+(N317*$X$6)+(O317*$Y$6)+(P317*$Z$6)+(Q317*$AA$6)+(R317*$AB$6)</f>
        <v>594.72208935620654</v>
      </c>
      <c r="X317" s="880">
        <f t="shared" ref="X317:AA320" si="293">W317*X$9</f>
        <v>598.94461619063566</v>
      </c>
      <c r="Y317" s="880">
        <f t="shared" si="293"/>
        <v>610.13388987969358</v>
      </c>
      <c r="Z317" s="880">
        <f t="shared" si="293"/>
        <v>629.48780979365824</v>
      </c>
      <c r="AA317" s="880">
        <f t="shared" si="293"/>
        <v>656.46977208023247</v>
      </c>
      <c r="AB317" s="225"/>
      <c r="AC317" s="489">
        <v>250</v>
      </c>
      <c r="AD317" s="489">
        <v>250</v>
      </c>
      <c r="AE317" s="489">
        <v>250</v>
      </c>
      <c r="AF317" s="489">
        <v>250</v>
      </c>
      <c r="AG317" s="489">
        <v>250</v>
      </c>
      <c r="AH317" s="523" t="e">
        <f>AH$7*(($M317*$W$4*AC317)+($N317*$X$4*AC317)+($O317*$Y$4*AC317)+($P317*$Z$4*AC317)+($Q317*$AA$4*AC317)+($R317*$AB$4*AC317))</f>
        <v>#REF!</v>
      </c>
      <c r="AI317" s="523" t="e">
        <f t="shared" ref="AI317:AL317" si="294">AI$7*(($M317*$W$4*AD317)+($N317*$X$4*AD317)+($O317*$Y$4*AD317)+($P317*$Z$4*AD317)+($Q317*$AA$4*AD317)+($R317*$AB$4*AD317))</f>
        <v>#REF!</v>
      </c>
      <c r="AJ317" s="523" t="e">
        <f t="shared" si="294"/>
        <v>#REF!</v>
      </c>
      <c r="AK317" s="523" t="e">
        <f t="shared" si="294"/>
        <v>#REF!</v>
      </c>
      <c r="AL317" s="523" t="e">
        <f t="shared" si="294"/>
        <v>#REF!</v>
      </c>
      <c r="AM317" s="504">
        <f t="shared" ref="AM317:AQ320" si="295">W317*AC317</f>
        <v>148680.52233905165</v>
      </c>
      <c r="AN317" s="504">
        <f t="shared" si="295"/>
        <v>149736.1540476589</v>
      </c>
      <c r="AO317" s="504">
        <f t="shared" si="295"/>
        <v>152533.47246992341</v>
      </c>
      <c r="AP317" s="504">
        <f t="shared" si="295"/>
        <v>157371.95244841455</v>
      </c>
      <c r="AQ317" s="504">
        <f t="shared" si="295"/>
        <v>164117.44302005813</v>
      </c>
    </row>
    <row r="318" spans="2:43">
      <c r="B318" s="62"/>
      <c r="C318" s="62"/>
      <c r="D318" s="92" t="s">
        <v>337</v>
      </c>
      <c r="E318" s="93" t="s">
        <v>336</v>
      </c>
      <c r="F318" s="125" t="s">
        <v>65</v>
      </c>
      <c r="G318" s="94">
        <v>0</v>
      </c>
      <c r="H318" s="94">
        <v>313.12</v>
      </c>
      <c r="I318" s="94">
        <v>321.25</v>
      </c>
      <c r="J318" s="94">
        <v>328.96</v>
      </c>
      <c r="K318" s="94">
        <v>339.07</v>
      </c>
      <c r="L318" s="76"/>
      <c r="M318" s="311">
        <v>1.2</v>
      </c>
      <c r="N318" s="311"/>
      <c r="O318" s="311"/>
      <c r="P318" s="311"/>
      <c r="Q318" s="311"/>
      <c r="R318" s="777"/>
      <c r="S318" s="61"/>
      <c r="T318" s="260">
        <v>153.03815460076717</v>
      </c>
      <c r="U318" s="816">
        <f>T318*(1+'Labour comparison'!$J$16)</f>
        <v>156.78758938848597</v>
      </c>
      <c r="V318" s="889">
        <f>($M318*$M$8)+($N318*$N$8)+($O318*$O$8)+($P318*$P$8)+($Q318*$Q$8)+($R318*$R$8)</f>
        <v>125.71844400000001</v>
      </c>
      <c r="W318" s="890">
        <f>(M318*$W$6)+(N318*$X$6)+(O318*$Y$6)+(P318*$Z$6)+(Q318*$AA$6)+(R318*$AB$6)</f>
        <v>137.82191393473656</v>
      </c>
      <c r="X318" s="890">
        <f t="shared" si="293"/>
        <v>138.80044952367319</v>
      </c>
      <c r="Y318" s="890">
        <f t="shared" si="293"/>
        <v>141.39347094151717</v>
      </c>
      <c r="Z318" s="890">
        <f t="shared" si="293"/>
        <v>145.8785814366893</v>
      </c>
      <c r="AA318" s="890">
        <f t="shared" si="293"/>
        <v>152.13142751489045</v>
      </c>
      <c r="AB318" s="225"/>
      <c r="AC318" s="760">
        <v>950</v>
      </c>
      <c r="AD318" s="760">
        <v>950</v>
      </c>
      <c r="AE318" s="760">
        <v>950</v>
      </c>
      <c r="AF318" s="760">
        <v>950</v>
      </c>
      <c r="AG318" s="760">
        <v>950</v>
      </c>
      <c r="AH318" s="611" t="e">
        <f t="shared" ref="AH318:AH320" si="296">AH$7*(($M318*$W$4*AC318)+($N318*$X$4*AC318)+($O318*$Y$4*AC318)+($P318*$Z$4*AC318)+($Q318*$AA$4*AC318)+($R318*$AB$4*AC318))</f>
        <v>#REF!</v>
      </c>
      <c r="AI318" s="611" t="e">
        <f t="shared" ref="AI318:AI320" si="297">AI$7*(($M318*$W$4*AD318)+($N318*$X$4*AD318)+($O318*$Y$4*AD318)+($P318*$Z$4*AD318)+($Q318*$AA$4*AD318)+($R318*$AB$4*AD318))</f>
        <v>#REF!</v>
      </c>
      <c r="AJ318" s="611" t="e">
        <f t="shared" ref="AJ318:AJ320" si="298">AJ$7*(($M318*$W$4*AE318)+($N318*$X$4*AE318)+($O318*$Y$4*AE318)+($P318*$Z$4*AE318)+($Q318*$AA$4*AE318)+($R318*$AB$4*AE318))</f>
        <v>#REF!</v>
      </c>
      <c r="AK318" s="611" t="e">
        <f t="shared" ref="AK318:AK320" si="299">AK$7*(($M318*$W$4*AF318)+($N318*$X$4*AF318)+($O318*$Y$4*AF318)+($P318*$Z$4*AF318)+($Q318*$AA$4*AF318)+($R318*$AB$4*AF318))</f>
        <v>#REF!</v>
      </c>
      <c r="AL318" s="611" t="e">
        <f t="shared" ref="AL318:AL320" si="300">AL$7*(($M318*$W$4*AG318)+($N318*$X$4*AG318)+($O318*$Y$4*AG318)+($P318*$Z$4*AG318)+($Q318*$AA$4*AG318)+($R318*$AB$4*AG318))</f>
        <v>#REF!</v>
      </c>
      <c r="AM318" s="528">
        <f t="shared" si="295"/>
        <v>130930.81823799973</v>
      </c>
      <c r="AN318" s="528">
        <f t="shared" si="295"/>
        <v>131860.42704748953</v>
      </c>
      <c r="AO318" s="528">
        <f t="shared" si="295"/>
        <v>134323.7973944413</v>
      </c>
      <c r="AP318" s="528">
        <f t="shared" si="295"/>
        <v>138584.65236485485</v>
      </c>
      <c r="AQ318" s="528">
        <f t="shared" si="295"/>
        <v>144524.85613914594</v>
      </c>
    </row>
    <row r="319" spans="2:43">
      <c r="B319" s="62"/>
      <c r="C319" s="57" t="s">
        <v>540</v>
      </c>
      <c r="D319" s="85" t="s">
        <v>338</v>
      </c>
      <c r="E319" s="107" t="s">
        <v>336</v>
      </c>
      <c r="F319" s="124" t="s">
        <v>65</v>
      </c>
      <c r="G319" s="88">
        <v>0</v>
      </c>
      <c r="H319" s="88">
        <v>0</v>
      </c>
      <c r="I319" s="88">
        <v>0</v>
      </c>
      <c r="J319" s="88">
        <v>0</v>
      </c>
      <c r="K319" s="88">
        <v>0</v>
      </c>
      <c r="L319" s="76"/>
      <c r="M319" s="180">
        <v>1.75</v>
      </c>
      <c r="N319" s="180"/>
      <c r="O319" s="180">
        <v>1.25</v>
      </c>
      <c r="P319" s="180"/>
      <c r="Q319" s="180"/>
      <c r="R319" s="776"/>
      <c r="S319" s="61"/>
      <c r="T319" s="186">
        <v>446.40997112879228</v>
      </c>
      <c r="U319" s="815">
        <f>T319*(1+'Labour comparison'!$J$16)</f>
        <v>457.34701542144768</v>
      </c>
      <c r="V319" s="886">
        <f>($M319*$M$8)+($N319*$N$8)+($O319*$O$8)+($P319*$P$8)+($Q319*$Q$8)+($R319*$R$8)</f>
        <v>379.77446624999999</v>
      </c>
      <c r="W319" s="348">
        <f>(M319*$W$6)+(N319*$X$6)+(O319*$Y$6)+(P319*$Z$6)+(Q319*$AA$6)+(R319*$AB$6)</f>
        <v>416.37144310970098</v>
      </c>
      <c r="X319" s="348">
        <f t="shared" si="293"/>
        <v>419.32768035577988</v>
      </c>
      <c r="Y319" s="348">
        <f t="shared" si="293"/>
        <v>427.16141331549852</v>
      </c>
      <c r="Z319" s="348">
        <f t="shared" si="293"/>
        <v>440.71130444722087</v>
      </c>
      <c r="AA319" s="348">
        <f t="shared" si="293"/>
        <v>459.60167152162018</v>
      </c>
      <c r="AB319" s="225"/>
      <c r="AC319" s="491">
        <v>5</v>
      </c>
      <c r="AD319" s="491">
        <v>5</v>
      </c>
      <c r="AE319" s="491">
        <v>5</v>
      </c>
      <c r="AF319" s="491">
        <v>5</v>
      </c>
      <c r="AG319" s="491">
        <v>5</v>
      </c>
      <c r="AH319" s="558" t="e">
        <f t="shared" si="296"/>
        <v>#REF!</v>
      </c>
      <c r="AI319" s="558" t="e">
        <f t="shared" si="297"/>
        <v>#REF!</v>
      </c>
      <c r="AJ319" s="558" t="e">
        <f t="shared" si="298"/>
        <v>#REF!</v>
      </c>
      <c r="AK319" s="558" t="e">
        <f t="shared" si="299"/>
        <v>#REF!</v>
      </c>
      <c r="AL319" s="558" t="e">
        <f t="shared" si="300"/>
        <v>#REF!</v>
      </c>
      <c r="AM319" s="505">
        <f t="shared" si="295"/>
        <v>2081.8572155485049</v>
      </c>
      <c r="AN319" s="505">
        <f t="shared" si="295"/>
        <v>2096.6384017788996</v>
      </c>
      <c r="AO319" s="505">
        <f t="shared" si="295"/>
        <v>2135.8070665774926</v>
      </c>
      <c r="AP319" s="505">
        <f t="shared" si="295"/>
        <v>2203.5565222361042</v>
      </c>
      <c r="AQ319" s="505">
        <f t="shared" si="295"/>
        <v>2298.0083576081011</v>
      </c>
    </row>
    <row r="320" spans="2:43">
      <c r="B320" s="81"/>
      <c r="C320" s="81"/>
      <c r="D320" s="280" t="s">
        <v>339</v>
      </c>
      <c r="E320" s="106" t="s">
        <v>336</v>
      </c>
      <c r="F320" s="126" t="s">
        <v>65</v>
      </c>
      <c r="G320" s="96">
        <v>0</v>
      </c>
      <c r="H320" s="96">
        <v>0</v>
      </c>
      <c r="I320" s="96">
        <v>0</v>
      </c>
      <c r="J320" s="96">
        <v>0</v>
      </c>
      <c r="K320" s="96">
        <v>0</v>
      </c>
      <c r="L320" s="76"/>
      <c r="M320" s="311">
        <v>0.5</v>
      </c>
      <c r="N320" s="311"/>
      <c r="O320" s="311"/>
      <c r="P320" s="311"/>
      <c r="Q320" s="311"/>
      <c r="R320" s="777"/>
      <c r="S320" s="61"/>
      <c r="T320" s="260">
        <v>63.765897750319667</v>
      </c>
      <c r="U320" s="816">
        <f>T320*(1+'Labour comparison'!$J$16)</f>
        <v>65.328162245202492</v>
      </c>
      <c r="V320" s="889">
        <f>($M320*$M$8)+($N320*$N$8)+($O320*$O$8)+($P320*$P$8)+($Q320*$Q$8)+($R320*$R$8)</f>
        <v>52.382685000000002</v>
      </c>
      <c r="W320" s="890">
        <f>(M320*$W$6)+(N320*$X$6)+(O320*$Y$6)+(P320*$Z$6)+(Q320*$AA$6)+(R320*$AB$6)</f>
        <v>57.425797472806906</v>
      </c>
      <c r="X320" s="890">
        <f t="shared" si="293"/>
        <v>57.833520634863838</v>
      </c>
      <c r="Y320" s="890">
        <f t="shared" si="293"/>
        <v>58.913946225632152</v>
      </c>
      <c r="Z320" s="890">
        <f t="shared" si="293"/>
        <v>60.782742265287212</v>
      </c>
      <c r="AA320" s="890">
        <f t="shared" si="293"/>
        <v>63.38809479787102</v>
      </c>
      <c r="AB320" s="225"/>
      <c r="AC320" s="529">
        <v>45</v>
      </c>
      <c r="AD320" s="529">
        <v>45</v>
      </c>
      <c r="AE320" s="529">
        <v>45</v>
      </c>
      <c r="AF320" s="529">
        <v>45</v>
      </c>
      <c r="AG320" s="529">
        <v>45</v>
      </c>
      <c r="AH320" s="611" t="e">
        <f t="shared" si="296"/>
        <v>#REF!</v>
      </c>
      <c r="AI320" s="611" t="e">
        <f t="shared" si="297"/>
        <v>#REF!</v>
      </c>
      <c r="AJ320" s="611" t="e">
        <f t="shared" si="298"/>
        <v>#REF!</v>
      </c>
      <c r="AK320" s="611" t="e">
        <f t="shared" si="299"/>
        <v>#REF!</v>
      </c>
      <c r="AL320" s="611" t="e">
        <f t="shared" si="300"/>
        <v>#REF!</v>
      </c>
      <c r="AM320" s="528">
        <f t="shared" si="295"/>
        <v>2584.160886276311</v>
      </c>
      <c r="AN320" s="528">
        <f t="shared" si="295"/>
        <v>2602.5084285688727</v>
      </c>
      <c r="AO320" s="528">
        <f t="shared" si="295"/>
        <v>2651.1275801534471</v>
      </c>
      <c r="AP320" s="528">
        <f t="shared" si="295"/>
        <v>2735.2234019379243</v>
      </c>
      <c r="AQ320" s="528">
        <f t="shared" si="295"/>
        <v>2852.4642659041961</v>
      </c>
    </row>
    <row r="321" spans="2:43">
      <c r="B321" s="191"/>
      <c r="C321" s="191"/>
      <c r="D321" s="192"/>
      <c r="E321" s="140"/>
      <c r="F321" s="25"/>
      <c r="G321" s="193"/>
      <c r="H321" s="193"/>
      <c r="I321" s="193"/>
      <c r="J321" s="193"/>
      <c r="K321" s="193"/>
      <c r="L321" s="76"/>
      <c r="M321" s="370"/>
      <c r="N321" s="370"/>
      <c r="O321" s="370"/>
      <c r="P321" s="370"/>
      <c r="Q321" s="370"/>
      <c r="R321" s="370"/>
      <c r="S321" s="194"/>
      <c r="T321" s="187"/>
      <c r="U321" s="187"/>
      <c r="V321" s="336"/>
      <c r="W321" s="187"/>
      <c r="X321" s="193"/>
      <c r="Y321" s="193"/>
      <c r="Z321" s="193"/>
      <c r="AA321" s="193"/>
      <c r="AB321" s="193"/>
      <c r="AH321"/>
      <c r="AI321"/>
      <c r="AJ321"/>
      <c r="AK321"/>
      <c r="AL321"/>
      <c r="AM321"/>
      <c r="AN321"/>
      <c r="AO321"/>
      <c r="AP321"/>
      <c r="AQ321"/>
    </row>
    <row r="322" spans="2:43">
      <c r="B322" s="42"/>
      <c r="C322" s="42"/>
      <c r="D322" s="25"/>
      <c r="E322" s="26"/>
      <c r="F322" s="26"/>
      <c r="G322" s="989" t="s">
        <v>54</v>
      </c>
      <c r="H322" s="990"/>
      <c r="I322" s="990"/>
      <c r="J322" s="990"/>
      <c r="K322" s="991"/>
      <c r="L322" s="26"/>
      <c r="M322" s="992" t="s">
        <v>95</v>
      </c>
      <c r="N322" s="993"/>
      <c r="O322" s="993"/>
      <c r="P322" s="993"/>
      <c r="Q322" s="993"/>
      <c r="R322" s="994"/>
      <c r="S322" s="43"/>
      <c r="T322" s="836" t="s">
        <v>357</v>
      </c>
      <c r="U322" s="853" t="s">
        <v>358</v>
      </c>
      <c r="V322" s="398" t="s">
        <v>425</v>
      </c>
      <c r="W322" s="982" t="s">
        <v>426</v>
      </c>
      <c r="X322" s="983"/>
      <c r="Y322" s="983"/>
      <c r="Z322" s="983"/>
      <c r="AA322" s="984"/>
      <c r="AB322"/>
      <c r="AC322" s="998" t="s">
        <v>348</v>
      </c>
      <c r="AD322" s="999"/>
      <c r="AE322" s="999"/>
      <c r="AF322" s="999"/>
      <c r="AG322" s="1000"/>
      <c r="AH322" s="1003" t="s">
        <v>351</v>
      </c>
      <c r="AI322" s="1004"/>
      <c r="AJ322" s="1004"/>
      <c r="AK322" s="1004"/>
      <c r="AL322" s="1004"/>
      <c r="AM322" s="1005" t="s">
        <v>354</v>
      </c>
      <c r="AN322" s="1006"/>
      <c r="AO322" s="1006"/>
      <c r="AP322" s="1006"/>
      <c r="AQ322" s="1006"/>
    </row>
    <row r="323" spans="2:43" ht="31.5" customHeight="1">
      <c r="B323" s="44" t="s">
        <v>56</v>
      </c>
      <c r="C323" s="44" t="s">
        <v>57</v>
      </c>
      <c r="D323" s="46" t="s">
        <v>58</v>
      </c>
      <c r="E323" s="83" t="s">
        <v>59</v>
      </c>
      <c r="F323" s="821" t="s">
        <v>60</v>
      </c>
      <c r="G323" s="248" t="s">
        <v>6</v>
      </c>
      <c r="H323" s="248" t="s">
        <v>7</v>
      </c>
      <c r="I323" s="248" t="s">
        <v>8</v>
      </c>
      <c r="J323" s="248" t="s">
        <v>9</v>
      </c>
      <c r="K323" s="248" t="s">
        <v>10</v>
      </c>
      <c r="L323" s="49"/>
      <c r="M323" s="355" t="s">
        <v>18</v>
      </c>
      <c r="N323" s="355" t="s">
        <v>17</v>
      </c>
      <c r="O323" s="355" t="s">
        <v>2</v>
      </c>
      <c r="P323" s="355" t="s">
        <v>3</v>
      </c>
      <c r="Q323" s="355" t="s">
        <v>1</v>
      </c>
      <c r="R323" s="356" t="s">
        <v>4</v>
      </c>
      <c r="S323" s="52"/>
      <c r="T323" s="345" t="s">
        <v>12</v>
      </c>
      <c r="U323" s="825" t="s">
        <v>12</v>
      </c>
      <c r="V323" s="345" t="s">
        <v>12</v>
      </c>
      <c r="W323" s="345" t="s">
        <v>12</v>
      </c>
      <c r="X323" s="345" t="s">
        <v>13</v>
      </c>
      <c r="Y323" s="345" t="s">
        <v>14</v>
      </c>
      <c r="Z323" s="345" t="s">
        <v>15</v>
      </c>
      <c r="AA323" s="345" t="s">
        <v>16</v>
      </c>
      <c r="AB323"/>
      <c r="AC323" s="248" t="s">
        <v>12</v>
      </c>
      <c r="AD323" s="248" t="s">
        <v>13</v>
      </c>
      <c r="AE323" s="248" t="s">
        <v>14</v>
      </c>
      <c r="AF323" s="248" t="s">
        <v>15</v>
      </c>
      <c r="AG323" s="248" t="s">
        <v>16</v>
      </c>
      <c r="AH323" s="248" t="s">
        <v>12</v>
      </c>
      <c r="AI323" s="248" t="s">
        <v>13</v>
      </c>
      <c r="AJ323" s="248" t="s">
        <v>14</v>
      </c>
      <c r="AK323" s="248" t="s">
        <v>15</v>
      </c>
      <c r="AL323" s="248" t="s">
        <v>16</v>
      </c>
      <c r="AM323" s="248" t="s">
        <v>12</v>
      </c>
      <c r="AN323" s="248" t="s">
        <v>13</v>
      </c>
      <c r="AO323" s="248" t="s">
        <v>14</v>
      </c>
      <c r="AP323" s="248" t="s">
        <v>15</v>
      </c>
      <c r="AQ323" s="248" t="s">
        <v>16</v>
      </c>
    </row>
    <row r="324" spans="2:43" ht="15" customHeight="1">
      <c r="B324" s="57" t="s">
        <v>340</v>
      </c>
      <c r="C324" s="895" t="s">
        <v>341</v>
      </c>
      <c r="D324" s="120" t="s">
        <v>37</v>
      </c>
      <c r="E324" s="86" t="s">
        <v>64</v>
      </c>
      <c r="F324" s="822" t="s">
        <v>70</v>
      </c>
      <c r="G324" s="118">
        <v>0</v>
      </c>
      <c r="H324" s="118">
        <v>0</v>
      </c>
      <c r="I324" s="118">
        <v>0</v>
      </c>
      <c r="J324" s="118">
        <v>0</v>
      </c>
      <c r="K324" s="118">
        <v>0</v>
      </c>
      <c r="L324" s="190"/>
      <c r="M324" s="170" t="s">
        <v>71</v>
      </c>
      <c r="N324" s="170"/>
      <c r="O324" s="111"/>
      <c r="P324" s="111"/>
      <c r="Q324" s="111"/>
      <c r="R324" s="89"/>
      <c r="S324" s="90"/>
      <c r="T324" s="118">
        <v>127.53179550063933</v>
      </c>
      <c r="U324" s="789">
        <f>T324*(1+'Labour comparison'!$J$16)</f>
        <v>130.65632449040498</v>
      </c>
      <c r="V324" s="869">
        <f>M8</f>
        <v>104.76537</v>
      </c>
      <c r="W324" s="880">
        <f>W6</f>
        <v>114.85159494561381</v>
      </c>
      <c r="X324" s="880">
        <f t="shared" ref="X324:AA329" si="301">W324*X$9</f>
        <v>115.66704126972768</v>
      </c>
      <c r="Y324" s="880">
        <f t="shared" si="301"/>
        <v>117.8278924512643</v>
      </c>
      <c r="Z324" s="880">
        <f t="shared" si="301"/>
        <v>121.56548453057442</v>
      </c>
      <c r="AA324" s="880">
        <f t="shared" si="301"/>
        <v>126.77618959574204</v>
      </c>
      <c r="AB324" s="225"/>
      <c r="AC324" s="622">
        <v>0</v>
      </c>
      <c r="AD324" s="623">
        <v>5</v>
      </c>
      <c r="AE324" s="624">
        <v>0</v>
      </c>
      <c r="AF324" s="623">
        <v>0</v>
      </c>
      <c r="AG324" s="624">
        <v>5</v>
      </c>
      <c r="AH324" s="602" t="e">
        <f>AH$7*(AC324*$W$4)</f>
        <v>#REF!</v>
      </c>
      <c r="AI324" s="602" t="e">
        <f t="shared" ref="AI324:AL324" si="302">AI$7*(AD324*$W$4)</f>
        <v>#REF!</v>
      </c>
      <c r="AJ324" s="602" t="e">
        <f t="shared" si="302"/>
        <v>#REF!</v>
      </c>
      <c r="AK324" s="602" t="e">
        <f t="shared" si="302"/>
        <v>#REF!</v>
      </c>
      <c r="AL324" s="602" t="e">
        <f t="shared" si="302"/>
        <v>#REF!</v>
      </c>
      <c r="AM324" s="513" t="e">
        <f>AH$324*W$324</f>
        <v>#REF!</v>
      </c>
      <c r="AN324" s="513" t="e">
        <f t="shared" ref="AN324:AP324" si="303">AI$324*X$324</f>
        <v>#REF!</v>
      </c>
      <c r="AO324" s="513" t="e">
        <f t="shared" si="303"/>
        <v>#REF!</v>
      </c>
      <c r="AP324" s="513" t="e">
        <f t="shared" si="303"/>
        <v>#REF!</v>
      </c>
      <c r="AQ324" s="513" t="e">
        <f t="shared" ref="AQ324" si="304">AL$324*AA$324</f>
        <v>#REF!</v>
      </c>
    </row>
    <row r="325" spans="2:43">
      <c r="B325" s="62"/>
      <c r="C325" s="62"/>
      <c r="D325" s="133" t="s">
        <v>25</v>
      </c>
      <c r="E325" s="93" t="s">
        <v>64</v>
      </c>
      <c r="F325" s="125" t="s">
        <v>70</v>
      </c>
      <c r="G325" s="94">
        <v>0</v>
      </c>
      <c r="H325" s="94">
        <v>0</v>
      </c>
      <c r="I325" s="94">
        <v>0</v>
      </c>
      <c r="J325" s="94">
        <v>0</v>
      </c>
      <c r="K325" s="94">
        <v>0</v>
      </c>
      <c r="L325" s="76"/>
      <c r="M325" s="236"/>
      <c r="N325" s="236" t="s">
        <v>71</v>
      </c>
      <c r="O325" s="180"/>
      <c r="P325" s="180"/>
      <c r="Q325" s="180"/>
      <c r="R325" s="533"/>
      <c r="S325" s="61"/>
      <c r="T325" s="186">
        <v>174.24337592070339</v>
      </c>
      <c r="U325" s="815">
        <f>T325*(1+'Labour comparison'!$J$16)</f>
        <v>178.51233863076061</v>
      </c>
      <c r="V325" s="870">
        <f>N8</f>
        <v>104.76537</v>
      </c>
      <c r="W325" s="348">
        <f>X6</f>
        <v>114.85159494561381</v>
      </c>
      <c r="X325" s="348">
        <f t="shared" si="301"/>
        <v>115.66704126972768</v>
      </c>
      <c r="Y325" s="348">
        <f t="shared" si="301"/>
        <v>117.8278924512643</v>
      </c>
      <c r="Z325" s="348">
        <f t="shared" si="301"/>
        <v>121.56548453057442</v>
      </c>
      <c r="AA325" s="348">
        <f t="shared" si="301"/>
        <v>126.77618959574204</v>
      </c>
      <c r="AB325" s="225"/>
      <c r="AC325" s="619">
        <v>0</v>
      </c>
      <c r="AD325" s="620">
        <v>2</v>
      </c>
      <c r="AE325" s="621">
        <v>0</v>
      </c>
      <c r="AF325" s="620">
        <v>0</v>
      </c>
      <c r="AG325" s="621">
        <v>2</v>
      </c>
      <c r="AH325" s="602" t="e">
        <f>AH$7*(AC325*$X$4)</f>
        <v>#REF!</v>
      </c>
      <c r="AI325" s="602" t="e">
        <f t="shared" ref="AI325:AL325" si="305">AI$7*(AD325*$X$4)</f>
        <v>#REF!</v>
      </c>
      <c r="AJ325" s="602" t="e">
        <f t="shared" si="305"/>
        <v>#REF!</v>
      </c>
      <c r="AK325" s="602" t="e">
        <f t="shared" si="305"/>
        <v>#REF!</v>
      </c>
      <c r="AL325" s="602" t="e">
        <f t="shared" si="305"/>
        <v>#REF!</v>
      </c>
      <c r="AM325" s="513" t="e">
        <f>AH$325*W$325</f>
        <v>#REF!</v>
      </c>
      <c r="AN325" s="513" t="e">
        <f t="shared" ref="AN325:AQ325" si="306">AI$325*X$325</f>
        <v>#REF!</v>
      </c>
      <c r="AO325" s="513" t="e">
        <f t="shared" si="306"/>
        <v>#REF!</v>
      </c>
      <c r="AP325" s="513" t="e">
        <f t="shared" si="306"/>
        <v>#REF!</v>
      </c>
      <c r="AQ325" s="513" t="e">
        <f t="shared" si="306"/>
        <v>#REF!</v>
      </c>
    </row>
    <row r="326" spans="2:43">
      <c r="B326" s="62"/>
      <c r="C326" s="62"/>
      <c r="D326" s="133" t="s">
        <v>5</v>
      </c>
      <c r="E326" s="93" t="s">
        <v>64</v>
      </c>
      <c r="F326" s="125" t="s">
        <v>70</v>
      </c>
      <c r="G326" s="94">
        <v>0</v>
      </c>
      <c r="H326" s="94">
        <v>0</v>
      </c>
      <c r="I326" s="94">
        <v>0</v>
      </c>
      <c r="J326" s="94">
        <v>0</v>
      </c>
      <c r="K326" s="94">
        <v>0</v>
      </c>
      <c r="L326" s="76"/>
      <c r="M326" s="180"/>
      <c r="N326" s="180"/>
      <c r="O326" s="180"/>
      <c r="P326" s="180"/>
      <c r="Q326" s="180"/>
      <c r="R326" s="237" t="s">
        <v>71</v>
      </c>
      <c r="S326" s="61"/>
      <c r="T326" s="186">
        <v>172.20213351936337</v>
      </c>
      <c r="U326" s="815">
        <f>T326*(1+'Labour comparison'!$J$16)</f>
        <v>176.42108579058777</v>
      </c>
      <c r="V326" s="870">
        <f>R8</f>
        <v>151.45183500000002</v>
      </c>
      <c r="W326" s="348">
        <f>AB6</f>
        <v>179.73232588425333</v>
      </c>
      <c r="X326" s="348">
        <f t="shared" si="301"/>
        <v>181.00842539803153</v>
      </c>
      <c r="Y326" s="348">
        <f t="shared" si="301"/>
        <v>184.38996144836869</v>
      </c>
      <c r="Z326" s="348">
        <f t="shared" si="301"/>
        <v>190.23895394985789</v>
      </c>
      <c r="AA326" s="348">
        <f t="shared" si="301"/>
        <v>198.39323462225877</v>
      </c>
      <c r="AB326" s="225"/>
      <c r="AC326" s="614">
        <v>0</v>
      </c>
      <c r="AD326" s="486">
        <v>350</v>
      </c>
      <c r="AE326" s="613">
        <v>0</v>
      </c>
      <c r="AF326" s="486">
        <v>0</v>
      </c>
      <c r="AG326" s="613">
        <v>350</v>
      </c>
      <c r="AH326" s="602" t="e">
        <f>AH$7*(AC326*$AB$4)</f>
        <v>#REF!</v>
      </c>
      <c r="AI326" s="602" t="e">
        <f t="shared" ref="AI326:AL326" si="307">AI$7*(AD326*$AB$4)</f>
        <v>#REF!</v>
      </c>
      <c r="AJ326" s="602" t="e">
        <f t="shared" si="307"/>
        <v>#REF!</v>
      </c>
      <c r="AK326" s="602" t="e">
        <f t="shared" si="307"/>
        <v>#REF!</v>
      </c>
      <c r="AL326" s="602" t="e">
        <f t="shared" si="307"/>
        <v>#REF!</v>
      </c>
      <c r="AM326" s="514">
        <f t="shared" ref="AM326:AQ329" si="308">W326*AC326</f>
        <v>0</v>
      </c>
      <c r="AN326" s="513">
        <f t="shared" si="308"/>
        <v>63352.948889311039</v>
      </c>
      <c r="AO326" s="514">
        <f t="shared" si="308"/>
        <v>0</v>
      </c>
      <c r="AP326" s="513">
        <f t="shared" si="308"/>
        <v>0</v>
      </c>
      <c r="AQ326" s="615">
        <f t="shared" si="308"/>
        <v>69437.632117790577</v>
      </c>
    </row>
    <row r="327" spans="2:43">
      <c r="B327" s="62"/>
      <c r="C327" s="62"/>
      <c r="D327" s="133" t="s">
        <v>175</v>
      </c>
      <c r="E327" s="93" t="s">
        <v>64</v>
      </c>
      <c r="F327" s="125" t="s">
        <v>70</v>
      </c>
      <c r="G327" s="94">
        <v>0</v>
      </c>
      <c r="H327" s="94">
        <v>0</v>
      </c>
      <c r="I327" s="94">
        <v>0</v>
      </c>
      <c r="J327" s="94">
        <v>0</v>
      </c>
      <c r="K327" s="94">
        <v>0</v>
      </c>
      <c r="L327" s="76"/>
      <c r="M327" s="180"/>
      <c r="N327" s="180"/>
      <c r="O327" s="236" t="s">
        <v>71</v>
      </c>
      <c r="P327" s="180"/>
      <c r="Q327" s="180"/>
      <c r="R327" s="533"/>
      <c r="S327" s="61"/>
      <c r="T327" s="186">
        <v>178.58346320213872</v>
      </c>
      <c r="U327" s="815">
        <f>T327*(1+'Labour comparison'!$J$16)</f>
        <v>182.95875805059111</v>
      </c>
      <c r="V327" s="870">
        <f>O8</f>
        <v>157.14805499999997</v>
      </c>
      <c r="W327" s="348">
        <f>Y6</f>
        <v>172.30492156390147</v>
      </c>
      <c r="X327" s="348">
        <f t="shared" si="301"/>
        <v>173.52828650700519</v>
      </c>
      <c r="Y327" s="348">
        <f t="shared" si="301"/>
        <v>176.77008122062881</v>
      </c>
      <c r="Z327" s="348">
        <f t="shared" si="301"/>
        <v>182.37736521497254</v>
      </c>
      <c r="AA327" s="348">
        <f t="shared" si="301"/>
        <v>190.19467178325732</v>
      </c>
      <c r="AB327" s="225"/>
      <c r="AC327" s="614">
        <v>0</v>
      </c>
      <c r="AD327" s="486">
        <v>40</v>
      </c>
      <c r="AE327" s="613">
        <v>0</v>
      </c>
      <c r="AF327" s="486">
        <v>0</v>
      </c>
      <c r="AG327" s="613">
        <v>40</v>
      </c>
      <c r="AH327" s="602" t="e">
        <f>AH$7*(AC327*$Y$4)</f>
        <v>#REF!</v>
      </c>
      <c r="AI327" s="602" t="e">
        <f t="shared" ref="AI327:AL327" si="309">AI$7*(AD327*$Y$4)</f>
        <v>#REF!</v>
      </c>
      <c r="AJ327" s="602" t="e">
        <f t="shared" si="309"/>
        <v>#REF!</v>
      </c>
      <c r="AK327" s="602" t="e">
        <f t="shared" si="309"/>
        <v>#REF!</v>
      </c>
      <c r="AL327" s="602" t="e">
        <f t="shared" si="309"/>
        <v>#REF!</v>
      </c>
      <c r="AM327" s="514">
        <f t="shared" si="308"/>
        <v>0</v>
      </c>
      <c r="AN327" s="513">
        <f t="shared" si="308"/>
        <v>6941.1314602802076</v>
      </c>
      <c r="AO327" s="514">
        <f t="shared" si="308"/>
        <v>0</v>
      </c>
      <c r="AP327" s="513">
        <f t="shared" si="308"/>
        <v>0</v>
      </c>
      <c r="AQ327" s="615">
        <f t="shared" si="308"/>
        <v>7607.7868713302923</v>
      </c>
    </row>
    <row r="328" spans="2:43">
      <c r="B328" s="62"/>
      <c r="C328" s="62"/>
      <c r="D328" s="133" t="s">
        <v>20</v>
      </c>
      <c r="E328" s="93" t="s">
        <v>64</v>
      </c>
      <c r="F328" s="125" t="s">
        <v>70</v>
      </c>
      <c r="G328" s="94">
        <v>0</v>
      </c>
      <c r="H328" s="94">
        <v>0</v>
      </c>
      <c r="I328" s="94">
        <v>0</v>
      </c>
      <c r="J328" s="94">
        <v>0</v>
      </c>
      <c r="K328" s="94">
        <v>0</v>
      </c>
      <c r="L328" s="76"/>
      <c r="M328" s="180"/>
      <c r="N328" s="180"/>
      <c r="O328" s="180"/>
      <c r="P328" s="236" t="s">
        <v>71</v>
      </c>
      <c r="Q328" s="180"/>
      <c r="R328" s="533"/>
      <c r="S328" s="61"/>
      <c r="T328" s="186">
        <v>212.70961481276012</v>
      </c>
      <c r="U328" s="815">
        <f>T328*(1+'Labour comparison'!$J$16)</f>
        <v>217.92100037567275</v>
      </c>
      <c r="V328" s="870">
        <f>P8</f>
        <v>177.36143999999996</v>
      </c>
      <c r="W328" s="348">
        <f>Z6</f>
        <v>208.47275376613754</v>
      </c>
      <c r="X328" s="348">
        <f t="shared" si="301"/>
        <v>209.95291031787715</v>
      </c>
      <c r="Y328" s="348">
        <f t="shared" si="301"/>
        <v>213.87517710491716</v>
      </c>
      <c r="Z328" s="348">
        <f t="shared" si="301"/>
        <v>220.65946350161244</v>
      </c>
      <c r="AA328" s="348">
        <f t="shared" si="301"/>
        <v>230.1176694108386</v>
      </c>
      <c r="AB328" s="225"/>
      <c r="AC328" s="614">
        <v>0</v>
      </c>
      <c r="AD328" s="486">
        <v>15</v>
      </c>
      <c r="AE328" s="613">
        <v>0</v>
      </c>
      <c r="AF328" s="486">
        <v>0</v>
      </c>
      <c r="AG328" s="613">
        <v>15</v>
      </c>
      <c r="AH328" s="602" t="e">
        <f>AH$7*(AC328*$Z$4)</f>
        <v>#REF!</v>
      </c>
      <c r="AI328" s="602" t="e">
        <f t="shared" ref="AI328:AL328" si="310">AI$7*(AD328*$Z$4)</f>
        <v>#REF!</v>
      </c>
      <c r="AJ328" s="602" t="e">
        <f t="shared" si="310"/>
        <v>#REF!</v>
      </c>
      <c r="AK328" s="602" t="e">
        <f t="shared" si="310"/>
        <v>#REF!</v>
      </c>
      <c r="AL328" s="602" t="e">
        <f t="shared" si="310"/>
        <v>#REF!</v>
      </c>
      <c r="AM328" s="514">
        <f t="shared" si="308"/>
        <v>0</v>
      </c>
      <c r="AN328" s="513">
        <f t="shared" si="308"/>
        <v>3149.2936547681575</v>
      </c>
      <c r="AO328" s="514">
        <f t="shared" si="308"/>
        <v>0</v>
      </c>
      <c r="AP328" s="513">
        <f t="shared" si="308"/>
        <v>0</v>
      </c>
      <c r="AQ328" s="615">
        <f t="shared" si="308"/>
        <v>3451.7650411625791</v>
      </c>
    </row>
    <row r="329" spans="2:43">
      <c r="B329" s="62"/>
      <c r="C329" s="62"/>
      <c r="D329" s="133" t="s">
        <v>176</v>
      </c>
      <c r="E329" s="93" t="s">
        <v>64</v>
      </c>
      <c r="F329" s="125" t="s">
        <v>70</v>
      </c>
      <c r="G329" s="94">
        <v>0</v>
      </c>
      <c r="H329" s="94">
        <v>0</v>
      </c>
      <c r="I329" s="94">
        <v>0</v>
      </c>
      <c r="J329" s="94">
        <v>0</v>
      </c>
      <c r="K329" s="94">
        <v>0</v>
      </c>
      <c r="L329" s="76"/>
      <c r="M329" s="180"/>
      <c r="N329" s="180"/>
      <c r="O329" s="180"/>
      <c r="P329" s="180"/>
      <c r="Q329" s="236" t="s">
        <v>71</v>
      </c>
      <c r="R329" s="533"/>
      <c r="S329" s="61"/>
      <c r="T329" s="186">
        <v>239.25091780307636</v>
      </c>
      <c r="U329" s="815">
        <f>T329*(1+'Labour comparison'!$J$16)</f>
        <v>245.11256528925173</v>
      </c>
      <c r="V329" s="870">
        <f>Q8</f>
        <v>196.43763000000001</v>
      </c>
      <c r="W329" s="348">
        <f>AA6</f>
        <v>215.36050509576629</v>
      </c>
      <c r="X329" s="348">
        <f t="shared" si="301"/>
        <v>216.88956468194624</v>
      </c>
      <c r="Y329" s="348">
        <f t="shared" si="301"/>
        <v>220.94141961798678</v>
      </c>
      <c r="Z329" s="348">
        <f t="shared" si="301"/>
        <v>227.94985270438252</v>
      </c>
      <c r="AA329" s="348">
        <f t="shared" si="301"/>
        <v>237.72054918683847</v>
      </c>
      <c r="AB329" s="225"/>
      <c r="AC329" s="614">
        <v>0</v>
      </c>
      <c r="AD329" s="486">
        <v>5</v>
      </c>
      <c r="AE329" s="613">
        <v>0</v>
      </c>
      <c r="AF329" s="486">
        <v>0</v>
      </c>
      <c r="AG329" s="613">
        <v>5</v>
      </c>
      <c r="AH329" s="602" t="e">
        <f>AH$7*(AC329*$AA$4)</f>
        <v>#REF!</v>
      </c>
      <c r="AI329" s="602" t="e">
        <f t="shared" ref="AI329:AL329" si="311">AI$7*(AD329*$AA$4)</f>
        <v>#REF!</v>
      </c>
      <c r="AJ329" s="602" t="e">
        <f t="shared" si="311"/>
        <v>#REF!</v>
      </c>
      <c r="AK329" s="602" t="e">
        <f t="shared" si="311"/>
        <v>#REF!</v>
      </c>
      <c r="AL329" s="602" t="e">
        <f t="shared" si="311"/>
        <v>#REF!</v>
      </c>
      <c r="AM329" s="514">
        <f t="shared" si="308"/>
        <v>0</v>
      </c>
      <c r="AN329" s="513">
        <f t="shared" si="308"/>
        <v>1084.4478234097312</v>
      </c>
      <c r="AO329" s="514">
        <f t="shared" si="308"/>
        <v>0</v>
      </c>
      <c r="AP329" s="513">
        <f t="shared" si="308"/>
        <v>0</v>
      </c>
      <c r="AQ329" s="615">
        <f t="shared" si="308"/>
        <v>1188.6027459341924</v>
      </c>
    </row>
    <row r="330" spans="2:43">
      <c r="B330" s="62"/>
      <c r="C330" s="62"/>
      <c r="D330" s="133" t="s">
        <v>27</v>
      </c>
      <c r="E330" s="93" t="s">
        <v>64</v>
      </c>
      <c r="F330" s="125" t="s">
        <v>65</v>
      </c>
      <c r="G330" s="130">
        <v>0</v>
      </c>
      <c r="H330" s="130">
        <v>0</v>
      </c>
      <c r="I330" s="130">
        <v>0</v>
      </c>
      <c r="J330" s="130">
        <v>0</v>
      </c>
      <c r="K330" s="130">
        <v>0</v>
      </c>
      <c r="L330" s="76"/>
      <c r="M330" s="180"/>
      <c r="N330" s="180"/>
      <c r="O330" s="180"/>
      <c r="P330" s="180"/>
      <c r="Q330" s="180"/>
      <c r="R330" s="533"/>
      <c r="S330" s="61"/>
      <c r="T330" s="253">
        <v>0.71961782154044762</v>
      </c>
      <c r="U330" s="833">
        <v>0.71961782154044762</v>
      </c>
      <c r="V330" s="253">
        <f>U330</f>
        <v>0.71961782154044762</v>
      </c>
      <c r="W330" s="390">
        <v>0.71961782154044762</v>
      </c>
      <c r="X330" s="390">
        <v>0.71961782154044762</v>
      </c>
      <c r="Y330" s="390">
        <v>0.71961782154044762</v>
      </c>
      <c r="Z330" s="390">
        <v>0.71961782154044762</v>
      </c>
      <c r="AA330" s="390">
        <v>0.71961782154044762</v>
      </c>
      <c r="AB330" s="195"/>
      <c r="AC330" s="300"/>
      <c r="AD330" s="404"/>
      <c r="AE330" s="155"/>
      <c r="AF330" s="404"/>
      <c r="AG330" s="155"/>
      <c r="AH330" s="602">
        <f>IF(F330="Hourly Rate",AC330*W$4,($M330*$W$4*AC330)+($N330*$X$4*AC330)+($O330*$Y$4*AC330)+($P330*$Z$4*AC330)+($Q330*$AA$4*AC330)+($R330*$AB$4*AC330))</f>
        <v>0</v>
      </c>
      <c r="AI330" s="716">
        <v>5000</v>
      </c>
      <c r="AJ330" s="602" t="e">
        <f t="shared" si="287"/>
        <v>#REF!</v>
      </c>
      <c r="AK330" s="716" t="e">
        <f t="shared" si="287"/>
        <v>#REF!</v>
      </c>
      <c r="AL330" s="602">
        <v>5000</v>
      </c>
      <c r="AM330" s="730">
        <f>AH330+(AH330*$W$330)</f>
        <v>0</v>
      </c>
      <c r="AN330" s="730">
        <f t="shared" ref="AN330:AQ330" si="312">AI330+(AI330*$W$330)</f>
        <v>8598.0891077022388</v>
      </c>
      <c r="AO330" s="730" t="e">
        <f t="shared" si="312"/>
        <v>#REF!</v>
      </c>
      <c r="AP330" s="730" t="e">
        <f t="shared" si="312"/>
        <v>#REF!</v>
      </c>
      <c r="AQ330" s="730">
        <f t="shared" si="312"/>
        <v>8598.0891077022388</v>
      </c>
    </row>
    <row r="331" spans="2:43">
      <c r="B331" s="62"/>
      <c r="C331" s="62"/>
      <c r="D331" s="133" t="s">
        <v>178</v>
      </c>
      <c r="E331" s="93" t="s">
        <v>64</v>
      </c>
      <c r="F331" s="125" t="s">
        <v>65</v>
      </c>
      <c r="G331" s="130">
        <v>0</v>
      </c>
      <c r="H331" s="130">
        <v>0</v>
      </c>
      <c r="I331" s="130">
        <v>0</v>
      </c>
      <c r="J331" s="130">
        <v>0</v>
      </c>
      <c r="K331" s="130">
        <v>0</v>
      </c>
      <c r="L331" s="76"/>
      <c r="M331" s="180"/>
      <c r="N331" s="180"/>
      <c r="O331" s="180"/>
      <c r="P331" s="180"/>
      <c r="Q331" s="180"/>
      <c r="R331" s="533"/>
      <c r="S331" s="61"/>
      <c r="T331" s="253">
        <v>0.55889567721915312</v>
      </c>
      <c r="U331" s="833">
        <v>0.55889567721915312</v>
      </c>
      <c r="V331" s="253">
        <f>U331</f>
        <v>0.55889567721915312</v>
      </c>
      <c r="W331" s="390">
        <v>0.55889567721915312</v>
      </c>
      <c r="X331" s="390">
        <v>0.55889567721915312</v>
      </c>
      <c r="Y331" s="390">
        <v>0.55889567721915312</v>
      </c>
      <c r="Z331" s="390">
        <v>0.55889567721915312</v>
      </c>
      <c r="AA331" s="390">
        <v>0.55889567721915312</v>
      </c>
      <c r="AB331" s="195"/>
      <c r="AC331" s="300"/>
      <c r="AD331" s="404"/>
      <c r="AE331" s="155"/>
      <c r="AF331" s="404"/>
      <c r="AG331" s="155"/>
      <c r="AH331" s="602">
        <f>IF(F331="Hourly Rate",AC331*W$4,($M331*$W$4*AC331)+($N331*$X$4*AC331)+($O331*$Y$4*AC331)+($P331*$Z$4*AC331)+($Q331*$AA$4*AC331)+($R331*$AB$4*AC331))</f>
        <v>0</v>
      </c>
      <c r="AI331" s="716">
        <v>1500</v>
      </c>
      <c r="AJ331" s="602" t="e">
        <f t="shared" si="287"/>
        <v>#REF!</v>
      </c>
      <c r="AK331" s="716" t="e">
        <f t="shared" si="287"/>
        <v>#REF!</v>
      </c>
      <c r="AL331" s="602">
        <v>1500</v>
      </c>
      <c r="AM331" s="730">
        <f>AH331+(AH331*$W$331)</f>
        <v>0</v>
      </c>
      <c r="AN331" s="730">
        <f t="shared" ref="AN331:AQ331" si="313">AI331+(AI331*$W$331)</f>
        <v>2338.3435158287298</v>
      </c>
      <c r="AO331" s="730" t="e">
        <f t="shared" si="313"/>
        <v>#REF!</v>
      </c>
      <c r="AP331" s="730" t="e">
        <f t="shared" si="313"/>
        <v>#REF!</v>
      </c>
      <c r="AQ331" s="730">
        <f t="shared" si="313"/>
        <v>2338.3435158287298</v>
      </c>
    </row>
    <row r="332" spans="2:43">
      <c r="B332" s="81"/>
      <c r="C332" s="81"/>
      <c r="D332" s="150" t="s">
        <v>179</v>
      </c>
      <c r="E332" s="106"/>
      <c r="F332" s="126"/>
      <c r="G332" s="313"/>
      <c r="H332" s="313"/>
      <c r="I332" s="538"/>
      <c r="J332" s="313"/>
      <c r="K332" s="539"/>
      <c r="L332" s="76"/>
      <c r="M332" s="311"/>
      <c r="N332" s="311"/>
      <c r="O332" s="311"/>
      <c r="P332" s="311"/>
      <c r="Q332" s="311"/>
      <c r="R332" s="534"/>
      <c r="S332" s="61"/>
      <c r="T332" s="351"/>
      <c r="U332" s="834"/>
      <c r="V332" s="887"/>
      <c r="W332" s="351"/>
      <c r="X332" s="313"/>
      <c r="Y332" s="538"/>
      <c r="Z332" s="313"/>
      <c r="AA332" s="539"/>
      <c r="AB332" s="195"/>
      <c r="AC332" s="616"/>
      <c r="AD332" s="302"/>
      <c r="AE332" s="296"/>
      <c r="AF332" s="302"/>
      <c r="AG332" s="296"/>
      <c r="AH332" s="611"/>
      <c r="AI332" s="717"/>
      <c r="AJ332" s="611"/>
      <c r="AK332" s="717"/>
      <c r="AL332" s="611"/>
      <c r="AM332" s="617"/>
      <c r="AN332" s="528"/>
      <c r="AO332" s="617"/>
      <c r="AP332" s="528"/>
      <c r="AQ332" s="618"/>
    </row>
    <row r="333" spans="2:43">
      <c r="V333" s="336"/>
      <c r="AC333"/>
      <c r="AD333"/>
      <c r="AE333"/>
      <c r="AF333"/>
      <c r="AG333"/>
      <c r="AH333"/>
      <c r="AI333"/>
      <c r="AJ333"/>
      <c r="AK333"/>
      <c r="AL333"/>
      <c r="AM333"/>
      <c r="AN333"/>
      <c r="AO333"/>
      <c r="AP333"/>
      <c r="AQ333"/>
    </row>
    <row r="334" spans="2:43">
      <c r="B334" s="42"/>
      <c r="C334" s="42"/>
      <c r="D334" s="25"/>
      <c r="E334" s="26"/>
      <c r="F334" s="26"/>
      <c r="G334" s="985" t="s">
        <v>54</v>
      </c>
      <c r="H334" s="986"/>
      <c r="I334" s="986"/>
      <c r="J334" s="986"/>
      <c r="K334" s="987"/>
      <c r="L334" s="26"/>
      <c r="M334" s="982" t="s">
        <v>95</v>
      </c>
      <c r="N334" s="988"/>
      <c r="O334" s="988"/>
      <c r="P334" s="988"/>
      <c r="Q334" s="988"/>
      <c r="R334" s="984"/>
      <c r="S334" s="43"/>
      <c r="T334" s="836" t="s">
        <v>357</v>
      </c>
      <c r="U334" s="853" t="s">
        <v>358</v>
      </c>
      <c r="V334" s="398" t="s">
        <v>425</v>
      </c>
      <c r="W334" s="982" t="s">
        <v>426</v>
      </c>
      <c r="X334" s="983"/>
      <c r="Y334" s="983"/>
      <c r="Z334" s="983"/>
      <c r="AA334" s="984"/>
      <c r="AB334"/>
      <c r="AC334" s="1001" t="s">
        <v>348</v>
      </c>
      <c r="AD334" s="1001"/>
      <c r="AE334" s="1001"/>
      <c r="AF334" s="1001"/>
      <c r="AG334" s="1001"/>
      <c r="AH334" s="1023" t="s">
        <v>351</v>
      </c>
      <c r="AI334" s="1023"/>
      <c r="AJ334" s="1023"/>
      <c r="AK334" s="1023"/>
      <c r="AL334" s="1023"/>
      <c r="AM334" s="1024" t="s">
        <v>354</v>
      </c>
      <c r="AN334" s="1024"/>
      <c r="AO334" s="1024"/>
      <c r="AP334" s="1024"/>
      <c r="AQ334" s="1024"/>
    </row>
    <row r="335" spans="2:43" ht="27.75" customHeight="1">
      <c r="B335" s="45" t="s">
        <v>56</v>
      </c>
      <c r="C335" s="45" t="s">
        <v>57</v>
      </c>
      <c r="D335" s="136" t="s">
        <v>58</v>
      </c>
      <c r="E335" s="47" t="s">
        <v>59</v>
      </c>
      <c r="F335" s="808" t="s">
        <v>60</v>
      </c>
      <c r="G335" s="48" t="s">
        <v>6</v>
      </c>
      <c r="H335" s="48" t="s">
        <v>7</v>
      </c>
      <c r="I335" s="48" t="s">
        <v>8</v>
      </c>
      <c r="J335" s="48" t="s">
        <v>9</v>
      </c>
      <c r="K335" s="48" t="s">
        <v>10</v>
      </c>
      <c r="L335" s="192"/>
      <c r="M335" s="355" t="s">
        <v>18</v>
      </c>
      <c r="N335" s="355" t="s">
        <v>17</v>
      </c>
      <c r="O335" s="355" t="s">
        <v>2</v>
      </c>
      <c r="P335" s="355" t="s">
        <v>3</v>
      </c>
      <c r="Q335" s="355" t="s">
        <v>1</v>
      </c>
      <c r="R335" s="356" t="s">
        <v>4</v>
      </c>
      <c r="S335" s="52"/>
      <c r="T335" s="345" t="s">
        <v>12</v>
      </c>
      <c r="U335" s="825" t="s">
        <v>12</v>
      </c>
      <c r="V335" s="345" t="s">
        <v>12</v>
      </c>
      <c r="W335" s="345" t="s">
        <v>12</v>
      </c>
      <c r="X335" s="345" t="s">
        <v>13</v>
      </c>
      <c r="Y335" s="345" t="s">
        <v>14</v>
      </c>
      <c r="Z335" s="345" t="s">
        <v>15</v>
      </c>
      <c r="AA335" s="345" t="s">
        <v>16</v>
      </c>
      <c r="AB335"/>
      <c r="AC335" s="48" t="s">
        <v>12</v>
      </c>
      <c r="AD335" s="48" t="s">
        <v>13</v>
      </c>
      <c r="AE335" s="48" t="s">
        <v>14</v>
      </c>
      <c r="AF335" s="48" t="s">
        <v>15</v>
      </c>
      <c r="AG335" s="48" t="s">
        <v>16</v>
      </c>
      <c r="AH335" s="48" t="s">
        <v>12</v>
      </c>
      <c r="AI335" s="48" t="s">
        <v>13</v>
      </c>
      <c r="AJ335" s="48" t="s">
        <v>14</v>
      </c>
      <c r="AK335" s="48" t="s">
        <v>15</v>
      </c>
      <c r="AL335" s="48" t="s">
        <v>16</v>
      </c>
      <c r="AM335" s="48" t="s">
        <v>12</v>
      </c>
      <c r="AN335" s="48" t="s">
        <v>13</v>
      </c>
      <c r="AO335" s="48" t="s">
        <v>14</v>
      </c>
      <c r="AP335" s="48" t="s">
        <v>15</v>
      </c>
      <c r="AQ335" s="48" t="s">
        <v>16</v>
      </c>
    </row>
    <row r="336" spans="2:43" ht="12.75" customHeight="1">
      <c r="B336" s="57" t="s">
        <v>342</v>
      </c>
      <c r="C336" s="57" t="s">
        <v>343</v>
      </c>
      <c r="D336" s="97" t="s">
        <v>344</v>
      </c>
      <c r="E336" s="107" t="s">
        <v>64</v>
      </c>
      <c r="F336" s="124" t="s">
        <v>70</v>
      </c>
      <c r="G336" s="128">
        <v>0</v>
      </c>
      <c r="H336" s="128">
        <v>0</v>
      </c>
      <c r="I336" s="128">
        <v>0</v>
      </c>
      <c r="J336" s="128">
        <v>0</v>
      </c>
      <c r="K336" s="128">
        <v>0</v>
      </c>
      <c r="L336" s="76"/>
      <c r="M336" s="111"/>
      <c r="N336" s="111"/>
      <c r="O336" s="170" t="s">
        <v>71</v>
      </c>
      <c r="P336" s="111"/>
      <c r="Q336" s="111"/>
      <c r="R336" s="89"/>
      <c r="S336" s="61"/>
      <c r="T336" s="118">
        <v>178.58346320213872</v>
      </c>
      <c r="U336" s="789">
        <f>T336*(1+'Labour comparison'!$J$16)</f>
        <v>182.95875805059111</v>
      </c>
      <c r="V336" s="888">
        <f>O8</f>
        <v>157.14805499999997</v>
      </c>
      <c r="W336" s="880">
        <f>Y6</f>
        <v>172.30492156390147</v>
      </c>
      <c r="X336" s="348">
        <f t="shared" ref="X336:AA339" si="314">W336*X$9</f>
        <v>173.52828650700519</v>
      </c>
      <c r="Y336" s="348">
        <f t="shared" si="314"/>
        <v>176.77008122062881</v>
      </c>
      <c r="Z336" s="348">
        <f t="shared" si="314"/>
        <v>182.37736521497254</v>
      </c>
      <c r="AA336" s="348">
        <f t="shared" si="314"/>
        <v>190.19467178325732</v>
      </c>
      <c r="AB336" s="225"/>
      <c r="AC336" s="486">
        <v>5</v>
      </c>
      <c r="AD336" s="486">
        <v>5</v>
      </c>
      <c r="AE336" s="486">
        <v>5</v>
      </c>
      <c r="AF336" s="486">
        <v>5</v>
      </c>
      <c r="AG336" s="486">
        <v>5</v>
      </c>
      <c r="AH336" s="602" t="e">
        <f>AH$7*(AC336*$Y$4)</f>
        <v>#REF!</v>
      </c>
      <c r="AI336" s="602" t="e">
        <f t="shared" ref="AI336:AL336" si="315">AI$7*(AD336*$Y$4)</f>
        <v>#REF!</v>
      </c>
      <c r="AJ336" s="602" t="e">
        <f t="shared" si="315"/>
        <v>#REF!</v>
      </c>
      <c r="AK336" s="602" t="e">
        <f t="shared" si="315"/>
        <v>#REF!</v>
      </c>
      <c r="AL336" s="602" t="e">
        <f t="shared" si="315"/>
        <v>#REF!</v>
      </c>
      <c r="AM336" s="513">
        <f t="shared" ref="AM336:AQ339" si="316">W336*AC336</f>
        <v>861.52460781950731</v>
      </c>
      <c r="AN336" s="513">
        <f t="shared" si="316"/>
        <v>867.64143253502596</v>
      </c>
      <c r="AO336" s="513">
        <f t="shared" si="316"/>
        <v>883.850406103144</v>
      </c>
      <c r="AP336" s="513">
        <f t="shared" si="316"/>
        <v>911.88682607486271</v>
      </c>
      <c r="AQ336" s="513">
        <f t="shared" si="316"/>
        <v>950.97335891628654</v>
      </c>
    </row>
    <row r="337" spans="2:43" ht="12.75" customHeight="1">
      <c r="B337" s="62"/>
      <c r="C337" s="62"/>
      <c r="D337" s="92" t="s">
        <v>5</v>
      </c>
      <c r="E337" s="93" t="s">
        <v>64</v>
      </c>
      <c r="F337" s="125" t="s">
        <v>70</v>
      </c>
      <c r="G337" s="130">
        <v>0</v>
      </c>
      <c r="H337" s="130">
        <v>0</v>
      </c>
      <c r="I337" s="130">
        <v>0</v>
      </c>
      <c r="J337" s="130">
        <v>0</v>
      </c>
      <c r="K337" s="130">
        <v>0</v>
      </c>
      <c r="L337" s="76"/>
      <c r="M337" s="180"/>
      <c r="N337" s="180"/>
      <c r="O337" s="180"/>
      <c r="P337" s="180"/>
      <c r="Q337" s="180"/>
      <c r="R337" s="237" t="s">
        <v>71</v>
      </c>
      <c r="S337" s="61"/>
      <c r="T337" s="186">
        <v>172.20213351936337</v>
      </c>
      <c r="U337" s="815">
        <f>T337*(1+'Labour comparison'!$J$16)</f>
        <v>176.42108579058777</v>
      </c>
      <c r="V337" s="886">
        <f>R8</f>
        <v>151.45183500000002</v>
      </c>
      <c r="W337" s="348">
        <f>AB6</f>
        <v>179.73232588425333</v>
      </c>
      <c r="X337" s="348">
        <f t="shared" si="314"/>
        <v>181.00842539803153</v>
      </c>
      <c r="Y337" s="348">
        <f t="shared" si="314"/>
        <v>184.38996144836869</v>
      </c>
      <c r="Z337" s="348">
        <f t="shared" si="314"/>
        <v>190.23895394985789</v>
      </c>
      <c r="AA337" s="348">
        <f t="shared" si="314"/>
        <v>198.39323462225877</v>
      </c>
      <c r="AB337" s="225"/>
      <c r="AC337" s="486">
        <v>50</v>
      </c>
      <c r="AD337" s="486">
        <v>50</v>
      </c>
      <c r="AE337" s="486">
        <v>50</v>
      </c>
      <c r="AF337" s="486">
        <v>50</v>
      </c>
      <c r="AG337" s="486">
        <v>50</v>
      </c>
      <c r="AH337" s="602" t="e">
        <f>AH$7*(AC337*$AB$4)</f>
        <v>#REF!</v>
      </c>
      <c r="AI337" s="602" t="e">
        <f t="shared" ref="AI337:AL337" si="317">AI$7*(AD337*$AB$4)</f>
        <v>#REF!</v>
      </c>
      <c r="AJ337" s="602" t="e">
        <f t="shared" si="317"/>
        <v>#REF!</v>
      </c>
      <c r="AK337" s="602" t="e">
        <f t="shared" si="317"/>
        <v>#REF!</v>
      </c>
      <c r="AL337" s="602" t="e">
        <f t="shared" si="317"/>
        <v>#REF!</v>
      </c>
      <c r="AM337" s="513">
        <f t="shared" si="316"/>
        <v>8986.6162942126666</v>
      </c>
      <c r="AN337" s="513">
        <f t="shared" si="316"/>
        <v>9050.421269901577</v>
      </c>
      <c r="AO337" s="513">
        <f t="shared" si="316"/>
        <v>9219.4980724184352</v>
      </c>
      <c r="AP337" s="513">
        <f t="shared" si="316"/>
        <v>9511.9476974928948</v>
      </c>
      <c r="AQ337" s="513">
        <f t="shared" si="316"/>
        <v>9919.6617311129394</v>
      </c>
    </row>
    <row r="338" spans="2:43" ht="12.75" customHeight="1">
      <c r="B338" s="62"/>
      <c r="C338" s="62"/>
      <c r="D338" s="92" t="s">
        <v>345</v>
      </c>
      <c r="E338" s="93" t="s">
        <v>64</v>
      </c>
      <c r="F338" s="125" t="s">
        <v>70</v>
      </c>
      <c r="G338" s="130">
        <v>0</v>
      </c>
      <c r="H338" s="130">
        <v>0</v>
      </c>
      <c r="I338" s="130">
        <v>0</v>
      </c>
      <c r="J338" s="130">
        <v>0</v>
      </c>
      <c r="K338" s="130">
        <v>0</v>
      </c>
      <c r="L338" s="76"/>
      <c r="M338" s="180"/>
      <c r="N338" s="180"/>
      <c r="O338" s="180"/>
      <c r="P338" s="236" t="s">
        <v>71</v>
      </c>
      <c r="Q338" s="180"/>
      <c r="R338" s="776"/>
      <c r="S338" s="61"/>
      <c r="T338" s="186">
        <v>212.70961481276012</v>
      </c>
      <c r="U338" s="815">
        <f>T338*(1+'Labour comparison'!$J$16)</f>
        <v>217.92100037567275</v>
      </c>
      <c r="V338" s="886">
        <f>P8</f>
        <v>177.36143999999996</v>
      </c>
      <c r="W338" s="348">
        <f>Z6</f>
        <v>208.47275376613754</v>
      </c>
      <c r="X338" s="348">
        <f t="shared" si="314"/>
        <v>209.95291031787715</v>
      </c>
      <c r="Y338" s="348">
        <f t="shared" si="314"/>
        <v>213.87517710491716</v>
      </c>
      <c r="Z338" s="348">
        <f t="shared" si="314"/>
        <v>220.65946350161244</v>
      </c>
      <c r="AA338" s="348">
        <f t="shared" si="314"/>
        <v>230.1176694108386</v>
      </c>
      <c r="AB338" s="225"/>
      <c r="AC338" s="486">
        <v>10</v>
      </c>
      <c r="AD338" s="486">
        <v>10</v>
      </c>
      <c r="AE338" s="486">
        <v>10</v>
      </c>
      <c r="AF338" s="486">
        <v>10</v>
      </c>
      <c r="AG338" s="486">
        <v>10</v>
      </c>
      <c r="AH338" s="602" t="e">
        <f>AH$7*(AC338*$Z$4)</f>
        <v>#REF!</v>
      </c>
      <c r="AI338" s="602" t="e">
        <f t="shared" ref="AI338:AL338" si="318">AI$7*(AD338*$Z$4)</f>
        <v>#REF!</v>
      </c>
      <c r="AJ338" s="602" t="e">
        <f t="shared" si="318"/>
        <v>#REF!</v>
      </c>
      <c r="AK338" s="602" t="e">
        <f t="shared" si="318"/>
        <v>#REF!</v>
      </c>
      <c r="AL338" s="602" t="e">
        <f t="shared" si="318"/>
        <v>#REF!</v>
      </c>
      <c r="AM338" s="513">
        <f t="shared" si="316"/>
        <v>2084.7275376613752</v>
      </c>
      <c r="AN338" s="513">
        <f t="shared" si="316"/>
        <v>2099.5291031787715</v>
      </c>
      <c r="AO338" s="513">
        <f t="shared" si="316"/>
        <v>2138.7517710491716</v>
      </c>
      <c r="AP338" s="513">
        <f t="shared" si="316"/>
        <v>2206.5946350161244</v>
      </c>
      <c r="AQ338" s="513">
        <f t="shared" si="316"/>
        <v>2301.1766941083861</v>
      </c>
    </row>
    <row r="339" spans="2:43" ht="12.75" customHeight="1">
      <c r="B339" s="62"/>
      <c r="C339" s="62"/>
      <c r="D339" s="92" t="s">
        <v>176</v>
      </c>
      <c r="E339" s="93" t="s">
        <v>64</v>
      </c>
      <c r="F339" s="125" t="s">
        <v>70</v>
      </c>
      <c r="G339" s="130">
        <v>0</v>
      </c>
      <c r="H339" s="130">
        <v>0</v>
      </c>
      <c r="I339" s="130">
        <v>0</v>
      </c>
      <c r="J339" s="130">
        <v>0</v>
      </c>
      <c r="K339" s="130">
        <v>0</v>
      </c>
      <c r="L339" s="76"/>
      <c r="M339" s="180"/>
      <c r="N339" s="180"/>
      <c r="O339" s="180"/>
      <c r="P339" s="180"/>
      <c r="Q339" s="236" t="s">
        <v>71</v>
      </c>
      <c r="R339" s="776"/>
      <c r="S339" s="61"/>
      <c r="T339" s="186">
        <v>239.25091780307636</v>
      </c>
      <c r="U339" s="815">
        <f>T339*(1+'Labour comparison'!$J$16)</f>
        <v>245.11256528925173</v>
      </c>
      <c r="V339" s="886">
        <f>Q8</f>
        <v>196.43763000000001</v>
      </c>
      <c r="W339" s="348">
        <f>AA6</f>
        <v>215.36050509576629</v>
      </c>
      <c r="X339" s="348">
        <f t="shared" si="314"/>
        <v>216.88956468194624</v>
      </c>
      <c r="Y339" s="348">
        <f t="shared" si="314"/>
        <v>220.94141961798678</v>
      </c>
      <c r="Z339" s="348">
        <f t="shared" si="314"/>
        <v>227.94985270438252</v>
      </c>
      <c r="AA339" s="348">
        <f t="shared" si="314"/>
        <v>237.72054918683847</v>
      </c>
      <c r="AB339" s="225"/>
      <c r="AC339" s="486">
        <v>1</v>
      </c>
      <c r="AD339" s="486">
        <v>1</v>
      </c>
      <c r="AE339" s="486">
        <v>1</v>
      </c>
      <c r="AF339" s="486">
        <v>1</v>
      </c>
      <c r="AG339" s="486">
        <v>1</v>
      </c>
      <c r="AH339" s="602" t="e">
        <f>AH$7*(AC339*$AA$4)</f>
        <v>#REF!</v>
      </c>
      <c r="AI339" s="602" t="e">
        <f t="shared" ref="AI339:AL339" si="319">AI$7*(AD339*$AA$4)</f>
        <v>#REF!</v>
      </c>
      <c r="AJ339" s="602" t="e">
        <f t="shared" si="319"/>
        <v>#REF!</v>
      </c>
      <c r="AK339" s="602" t="e">
        <f t="shared" si="319"/>
        <v>#REF!</v>
      </c>
      <c r="AL339" s="602" t="e">
        <f t="shared" si="319"/>
        <v>#REF!</v>
      </c>
      <c r="AM339" s="513">
        <f t="shared" si="316"/>
        <v>215.36050509576629</v>
      </c>
      <c r="AN339" s="513">
        <f t="shared" si="316"/>
        <v>216.88956468194624</v>
      </c>
      <c r="AO339" s="513">
        <f t="shared" si="316"/>
        <v>220.94141961798678</v>
      </c>
      <c r="AP339" s="513">
        <f t="shared" si="316"/>
        <v>227.94985270438252</v>
      </c>
      <c r="AQ339" s="513">
        <f t="shared" si="316"/>
        <v>237.72054918683847</v>
      </c>
    </row>
    <row r="340" spans="2:43" ht="12.75" customHeight="1">
      <c r="B340" s="62"/>
      <c r="C340" s="62"/>
      <c r="D340" s="92" t="s">
        <v>27</v>
      </c>
      <c r="E340" s="93" t="s">
        <v>177</v>
      </c>
      <c r="F340" s="125" t="s">
        <v>346</v>
      </c>
      <c r="G340" s="130">
        <v>0</v>
      </c>
      <c r="H340" s="130">
        <v>0</v>
      </c>
      <c r="I340" s="130">
        <v>0</v>
      </c>
      <c r="J340" s="130">
        <v>0</v>
      </c>
      <c r="K340" s="130">
        <v>0</v>
      </c>
      <c r="L340" s="76"/>
      <c r="M340" s="180"/>
      <c r="N340" s="180"/>
      <c r="O340" s="180"/>
      <c r="P340" s="180"/>
      <c r="Q340" s="180"/>
      <c r="R340" s="776"/>
      <c r="S340" s="61"/>
      <c r="T340" s="253">
        <v>0.71961782154044762</v>
      </c>
      <c r="U340" s="833">
        <v>0.71961782154044762</v>
      </c>
      <c r="V340" s="253">
        <f>U340</f>
        <v>0.71961782154044762</v>
      </c>
      <c r="W340" s="390">
        <v>0.71961782154044762</v>
      </c>
      <c r="X340" s="390">
        <v>0.71961782154044762</v>
      </c>
      <c r="Y340" s="390">
        <v>0.71961782154044762</v>
      </c>
      <c r="Z340" s="390">
        <v>0.71961782154044762</v>
      </c>
      <c r="AA340" s="390">
        <v>0.71961782154044762</v>
      </c>
      <c r="AB340" s="195"/>
      <c r="AC340" s="301"/>
      <c r="AD340" s="301"/>
      <c r="AE340" s="301"/>
      <c r="AF340" s="301"/>
      <c r="AG340" s="301"/>
      <c r="AH340" s="602">
        <v>2000</v>
      </c>
      <c r="AI340" s="602">
        <v>2000</v>
      </c>
      <c r="AJ340" s="602">
        <v>2000</v>
      </c>
      <c r="AK340" s="602">
        <v>2000</v>
      </c>
      <c r="AL340" s="602">
        <v>2000</v>
      </c>
      <c r="AM340" s="731">
        <f>AH340+(AH340*$W$340)</f>
        <v>3439.235643080895</v>
      </c>
      <c r="AN340" s="731">
        <f t="shared" ref="AN340:AQ340" si="320">AI340+(AI340*$W$340)</f>
        <v>3439.235643080895</v>
      </c>
      <c r="AO340" s="731">
        <f t="shared" si="320"/>
        <v>3439.235643080895</v>
      </c>
      <c r="AP340" s="731">
        <f t="shared" si="320"/>
        <v>3439.235643080895</v>
      </c>
      <c r="AQ340" s="731">
        <f t="shared" si="320"/>
        <v>3439.235643080895</v>
      </c>
    </row>
    <row r="341" spans="2:43" ht="12.75" customHeight="1">
      <c r="B341" s="62"/>
      <c r="C341" s="62"/>
      <c r="D341" s="92" t="s">
        <v>233</v>
      </c>
      <c r="E341" s="93" t="s">
        <v>64</v>
      </c>
      <c r="F341" s="125" t="s">
        <v>346</v>
      </c>
      <c r="G341" s="130">
        <v>0</v>
      </c>
      <c r="H341" s="130">
        <v>0</v>
      </c>
      <c r="I341" s="130">
        <v>0</v>
      </c>
      <c r="J341" s="130">
        <v>0</v>
      </c>
      <c r="K341" s="130">
        <v>0</v>
      </c>
      <c r="L341" s="76"/>
      <c r="M341" s="180"/>
      <c r="N341" s="180"/>
      <c r="O341" s="180"/>
      <c r="P341" s="180"/>
      <c r="Q341" s="180"/>
      <c r="R341" s="776"/>
      <c r="S341" s="61"/>
      <c r="T341" s="253">
        <v>0.55889567721915312</v>
      </c>
      <c r="U341" s="833">
        <v>0.55889567721915312</v>
      </c>
      <c r="V341" s="253">
        <f>U341</f>
        <v>0.55889567721915312</v>
      </c>
      <c r="W341" s="390">
        <v>0.55889567721915312</v>
      </c>
      <c r="X341" s="390">
        <v>0.55889567721915312</v>
      </c>
      <c r="Y341" s="390">
        <v>0.55889567721915312</v>
      </c>
      <c r="Z341" s="390">
        <v>0.55889567721915312</v>
      </c>
      <c r="AA341" s="390">
        <v>0.55889567721915312</v>
      </c>
      <c r="AB341" s="195"/>
      <c r="AC341" s="301"/>
      <c r="AD341" s="301"/>
      <c r="AE341" s="301"/>
      <c r="AF341" s="301"/>
      <c r="AG341" s="301"/>
      <c r="AH341" s="602">
        <v>2000</v>
      </c>
      <c r="AI341" s="602">
        <v>2000</v>
      </c>
      <c r="AJ341" s="602">
        <v>2000</v>
      </c>
      <c r="AK341" s="602">
        <v>2000</v>
      </c>
      <c r="AL341" s="602">
        <v>2000</v>
      </c>
      <c r="AM341" s="731">
        <f>AH341+(AH341*$W$341)</f>
        <v>3117.7913544383064</v>
      </c>
      <c r="AN341" s="731">
        <f t="shared" ref="AN341:AQ341" si="321">AI341+(AI341*$W$341)</f>
        <v>3117.7913544383064</v>
      </c>
      <c r="AO341" s="731">
        <f t="shared" si="321"/>
        <v>3117.7913544383064</v>
      </c>
      <c r="AP341" s="731">
        <f t="shared" si="321"/>
        <v>3117.7913544383064</v>
      </c>
      <c r="AQ341" s="731">
        <f t="shared" si="321"/>
        <v>3117.7913544383064</v>
      </c>
    </row>
    <row r="342" spans="2:43" ht="12.75" customHeight="1">
      <c r="B342" s="81"/>
      <c r="C342" s="81"/>
      <c r="D342" s="150" t="s">
        <v>179</v>
      </c>
      <c r="E342" s="106"/>
      <c r="F342" s="126"/>
      <c r="G342" s="312">
        <v>0</v>
      </c>
      <c r="H342" s="312">
        <v>0</v>
      </c>
      <c r="I342" s="312">
        <v>0</v>
      </c>
      <c r="J342" s="312">
        <v>0</v>
      </c>
      <c r="K342" s="312">
        <v>0</v>
      </c>
      <c r="L342" s="76"/>
      <c r="M342" s="311"/>
      <c r="N342" s="311"/>
      <c r="O342" s="311"/>
      <c r="P342" s="311"/>
      <c r="Q342" s="311"/>
      <c r="R342" s="777"/>
      <c r="S342" s="61"/>
      <c r="T342" s="260"/>
      <c r="U342" s="263"/>
      <c r="V342" s="337"/>
      <c r="W342" s="260"/>
      <c r="X342" s="96"/>
      <c r="Y342" s="189"/>
      <c r="Z342" s="96"/>
      <c r="AA342" s="119"/>
      <c r="AB342" s="193"/>
      <c r="AC342" s="302"/>
      <c r="AD342" s="302"/>
      <c r="AE342" s="302"/>
      <c r="AF342" s="302"/>
      <c r="AG342" s="302"/>
      <c r="AH342" s="718"/>
      <c r="AI342" s="718"/>
      <c r="AJ342" s="718"/>
      <c r="AK342" s="718"/>
      <c r="AL342" s="718"/>
      <c r="AM342" s="70"/>
      <c r="AN342" s="70"/>
      <c r="AO342" s="70"/>
      <c r="AP342" s="70"/>
      <c r="AQ342" s="70"/>
    </row>
    <row r="343" spans="2:43" ht="12.75" customHeight="1">
      <c r="B343" s="71"/>
      <c r="C343" s="71"/>
      <c r="D343" s="292"/>
      <c r="E343" s="140"/>
      <c r="F343" s="25"/>
      <c r="G343" s="909"/>
      <c r="H343" s="293"/>
      <c r="I343" s="293"/>
      <c r="J343" s="293"/>
      <c r="K343" s="910"/>
      <c r="L343" s="76"/>
      <c r="M343" s="180"/>
      <c r="N343" s="365"/>
      <c r="O343" s="365"/>
      <c r="P343" s="365"/>
      <c r="Q343" s="365"/>
      <c r="R343" s="366"/>
      <c r="S343" s="61"/>
      <c r="T343" s="187"/>
      <c r="U343" s="187"/>
      <c r="V343" s="908"/>
      <c r="W343" s="187"/>
      <c r="X343" s="193"/>
      <c r="Y343" s="193"/>
      <c r="Z343" s="193"/>
      <c r="AA343" s="911"/>
      <c r="AB343" s="193"/>
      <c r="AC343" s="616"/>
      <c r="AD343" s="296"/>
      <c r="AE343" s="296"/>
      <c r="AF343" s="296"/>
      <c r="AG343" s="912"/>
      <c r="AH343" s="913"/>
      <c r="AI343" s="914"/>
      <c r="AJ343" s="914"/>
      <c r="AK343" s="914"/>
      <c r="AL343" s="914"/>
      <c r="AM343" s="315"/>
      <c r="AN343" s="316"/>
      <c r="AO343" s="316"/>
      <c r="AP343" s="316"/>
      <c r="AQ343" s="316"/>
    </row>
    <row r="344" spans="2:43" ht="12.75" customHeight="1">
      <c r="B344" s="71"/>
      <c r="C344" s="71"/>
      <c r="D344" s="292"/>
      <c r="E344" s="140"/>
      <c r="F344" s="25"/>
      <c r="G344" s="909"/>
      <c r="H344" s="293"/>
      <c r="I344" s="293"/>
      <c r="J344" s="293"/>
      <c r="K344" s="910"/>
      <c r="L344" s="76"/>
      <c r="M344" s="180"/>
      <c r="N344" s="365"/>
      <c r="O344" s="365"/>
      <c r="P344" s="365"/>
      <c r="Q344" s="365"/>
      <c r="R344" s="366"/>
      <c r="S344" s="61"/>
      <c r="T344" s="187"/>
      <c r="U344" s="187"/>
      <c r="V344" s="908"/>
      <c r="W344" s="187"/>
      <c r="X344" s="193"/>
      <c r="Y344" s="193"/>
      <c r="Z344" s="193"/>
      <c r="AA344" s="911"/>
      <c r="AB344" s="193"/>
      <c r="AC344" s="616"/>
      <c r="AD344" s="296"/>
      <c r="AE344" s="296"/>
      <c r="AF344" s="296"/>
      <c r="AG344" s="912"/>
      <c r="AH344" s="913"/>
      <c r="AI344" s="914"/>
      <c r="AJ344" s="914"/>
      <c r="AK344" s="914"/>
      <c r="AL344" s="914"/>
      <c r="AM344" s="315"/>
      <c r="AN344" s="316"/>
      <c r="AO344" s="316"/>
      <c r="AP344" s="316"/>
      <c r="AQ344" s="316"/>
    </row>
    <row r="345" spans="2:43" ht="22.8">
      <c r="B345" s="406" t="s">
        <v>427</v>
      </c>
      <c r="C345" s="42"/>
      <c r="D345" s="25"/>
      <c r="E345" s="26"/>
      <c r="F345" s="26"/>
      <c r="G345" s="985" t="s">
        <v>54</v>
      </c>
      <c r="H345" s="986"/>
      <c r="I345" s="986"/>
      <c r="J345" s="986"/>
      <c r="K345" s="987"/>
      <c r="L345" s="26"/>
      <c r="M345" s="982" t="s">
        <v>55</v>
      </c>
      <c r="N345" s="988"/>
      <c r="O345" s="988"/>
      <c r="P345" s="988"/>
      <c r="Q345" s="988"/>
      <c r="R345" s="984"/>
      <c r="S345" s="26"/>
      <c r="T345" s="830" t="s">
        <v>357</v>
      </c>
      <c r="U345" s="853" t="s">
        <v>358</v>
      </c>
      <c r="V345" s="398" t="s">
        <v>425</v>
      </c>
      <c r="W345" s="992" t="s">
        <v>426</v>
      </c>
      <c r="X345" s="993"/>
      <c r="Y345" s="993"/>
      <c r="Z345" s="993"/>
      <c r="AA345" s="994"/>
      <c r="AC345" s="998" t="s">
        <v>348</v>
      </c>
      <c r="AD345" s="999"/>
      <c r="AE345" s="999"/>
      <c r="AF345" s="999"/>
      <c r="AG345" s="1000"/>
      <c r="AH345" s="1003" t="s">
        <v>351</v>
      </c>
      <c r="AI345" s="1004"/>
      <c r="AJ345" s="1004"/>
      <c r="AK345" s="1004"/>
      <c r="AL345" s="1004"/>
      <c r="AM345" s="1005" t="s">
        <v>354</v>
      </c>
      <c r="AN345" s="1006"/>
      <c r="AO345" s="1006"/>
      <c r="AP345" s="1006"/>
      <c r="AQ345" s="1006"/>
    </row>
    <row r="346" spans="2:43">
      <c r="B346" s="44" t="s">
        <v>56</v>
      </c>
      <c r="C346" s="45" t="s">
        <v>57</v>
      </c>
      <c r="D346" s="46" t="s">
        <v>58</v>
      </c>
      <c r="E346" s="47" t="s">
        <v>59</v>
      </c>
      <c r="F346" s="821" t="s">
        <v>60</v>
      </c>
      <c r="G346" s="48" t="s">
        <v>6</v>
      </c>
      <c r="H346" s="48" t="s">
        <v>7</v>
      </c>
      <c r="I346" s="48" t="s">
        <v>8</v>
      </c>
      <c r="J346" s="48" t="s">
        <v>9</v>
      </c>
      <c r="K346" s="48" t="s">
        <v>10</v>
      </c>
      <c r="L346" s="192"/>
      <c r="M346" s="355" t="s">
        <v>18</v>
      </c>
      <c r="N346" s="355" t="s">
        <v>17</v>
      </c>
      <c r="O346" s="355" t="s">
        <v>2</v>
      </c>
      <c r="P346" s="355" t="s">
        <v>3</v>
      </c>
      <c r="Q346" s="355" t="s">
        <v>1</v>
      </c>
      <c r="R346" s="356" t="s">
        <v>4</v>
      </c>
      <c r="S346" s="192"/>
      <c r="T346" s="345" t="s">
        <v>12</v>
      </c>
      <c r="U346" s="814" t="s">
        <v>12</v>
      </c>
      <c r="V346" s="345" t="s">
        <v>12</v>
      </c>
      <c r="W346" s="345" t="s">
        <v>12</v>
      </c>
      <c r="X346" s="345" t="s">
        <v>13</v>
      </c>
      <c r="Y346" s="345" t="s">
        <v>14</v>
      </c>
      <c r="Z346" s="345" t="s">
        <v>15</v>
      </c>
      <c r="AA346" s="345" t="s">
        <v>16</v>
      </c>
      <c r="AC346" s="48" t="s">
        <v>12</v>
      </c>
      <c r="AD346" s="48" t="s">
        <v>13</v>
      </c>
      <c r="AE346" s="48" t="s">
        <v>14</v>
      </c>
      <c r="AF346" s="48" t="s">
        <v>15</v>
      </c>
      <c r="AG346" s="48" t="s">
        <v>16</v>
      </c>
      <c r="AH346" s="48" t="s">
        <v>12</v>
      </c>
      <c r="AI346" s="48" t="s">
        <v>13</v>
      </c>
      <c r="AJ346" s="48" t="s">
        <v>14</v>
      </c>
      <c r="AK346" s="48" t="s">
        <v>15</v>
      </c>
      <c r="AL346" s="48" t="s">
        <v>16</v>
      </c>
      <c r="AM346" s="48" t="s">
        <v>12</v>
      </c>
      <c r="AN346" s="48" t="s">
        <v>13</v>
      </c>
      <c r="AO346" s="48" t="s">
        <v>14</v>
      </c>
      <c r="AP346" s="48" t="s">
        <v>15</v>
      </c>
      <c r="AQ346" s="48" t="s">
        <v>16</v>
      </c>
    </row>
    <row r="347" spans="2:43" ht="32.25" customHeight="1">
      <c r="B347" s="57" t="s">
        <v>379</v>
      </c>
      <c r="C347" s="286" t="s">
        <v>380</v>
      </c>
      <c r="D347" s="85" t="s">
        <v>381</v>
      </c>
      <c r="E347" s="86" t="s">
        <v>64</v>
      </c>
      <c r="F347" s="822" t="s">
        <v>65</v>
      </c>
      <c r="G347" s="118">
        <v>45.1</v>
      </c>
      <c r="H347" s="118">
        <v>80.650000000000006</v>
      </c>
      <c r="I347" s="118">
        <v>82.74</v>
      </c>
      <c r="J347" s="118">
        <v>84.72</v>
      </c>
      <c r="K347" s="118">
        <v>87.33</v>
      </c>
      <c r="L347" s="190"/>
      <c r="M347" s="287"/>
      <c r="N347" s="287"/>
      <c r="O347" s="287"/>
      <c r="P347" s="287"/>
      <c r="Q347" s="287"/>
      <c r="R347" s="287"/>
      <c r="S347" s="190"/>
      <c r="T347" s="856">
        <v>17.122883202515908</v>
      </c>
      <c r="U347" s="188">
        <f>T347*(1+'Labour comparison'!$J$16)</f>
        <v>17.542393840977546</v>
      </c>
      <c r="V347" s="346">
        <v>17.54</v>
      </c>
      <c r="W347" s="334">
        <f>V347</f>
        <v>17.54</v>
      </c>
      <c r="X347" s="334">
        <f>W347*X$9</f>
        <v>17.664534</v>
      </c>
      <c r="Y347" s="334">
        <f>X347*Y$9</f>
        <v>17.994536641601105</v>
      </c>
      <c r="Z347" s="334">
        <f>Y347*Z$9</f>
        <v>18.565337291797935</v>
      </c>
      <c r="AA347" s="334">
        <f>Z347*AA$9</f>
        <v>19.361110018213438</v>
      </c>
      <c r="AC347" s="629">
        <v>144000</v>
      </c>
      <c r="AD347" s="636">
        <v>138240</v>
      </c>
      <c r="AE347" s="636">
        <v>132710.39999999999</v>
      </c>
      <c r="AF347" s="636">
        <v>127401.984</v>
      </c>
      <c r="AG347" s="636">
        <v>122305.90463999999</v>
      </c>
      <c r="AH347" s="628">
        <v>1425715.2</v>
      </c>
      <c r="AI347" s="628" t="e">
        <f>$AH347*AI$7</f>
        <v>#REF!</v>
      </c>
      <c r="AJ347" s="628" t="e">
        <f>$AH347*AJ$7</f>
        <v>#REF!</v>
      </c>
      <c r="AK347" s="628" t="e">
        <f>$AH347*AK$7</f>
        <v>#REF!</v>
      </c>
      <c r="AL347" s="628" t="e">
        <f>$AH347*AL$7</f>
        <v>#REF!</v>
      </c>
      <c r="AM347" s="504">
        <f>W347*AC347</f>
        <v>2525760</v>
      </c>
      <c r="AN347" s="504">
        <f>X347*AD347</f>
        <v>2441945.18016</v>
      </c>
      <c r="AO347" s="504">
        <f>Y347*AE347</f>
        <v>2388062.155521539</v>
      </c>
      <c r="AP347" s="504">
        <f>Z347*AF347</f>
        <v>2365260.804604244</v>
      </c>
      <c r="AQ347" s="504">
        <f>AA347*AG347</f>
        <v>2367978.0756121613</v>
      </c>
    </row>
    <row r="348" spans="2:43">
      <c r="B348" s="62"/>
      <c r="C348" s="62"/>
      <c r="D348" s="92"/>
      <c r="E348" s="93"/>
      <c r="F348" s="125"/>
      <c r="G348" s="94"/>
      <c r="H348" s="94"/>
      <c r="I348" s="94"/>
      <c r="J348" s="94"/>
      <c r="K348" s="94"/>
      <c r="L348" s="76"/>
      <c r="M348" s="289"/>
      <c r="N348" s="289"/>
      <c r="O348" s="289"/>
      <c r="P348" s="289"/>
      <c r="Q348" s="289"/>
      <c r="R348" s="289"/>
      <c r="S348" s="76"/>
      <c r="T348" s="865"/>
      <c r="U348" s="188">
        <f>T348*(1+'Labour comparison'!$J$16)</f>
        <v>0</v>
      </c>
      <c r="V348" s="346"/>
      <c r="W348" s="186"/>
      <c r="X348" s="94"/>
      <c r="Y348" s="404"/>
      <c r="Z348" s="301"/>
      <c r="AA348" s="301"/>
      <c r="AC348" s="631"/>
      <c r="AD348" s="632"/>
      <c r="AE348" s="630"/>
      <c r="AF348" s="630"/>
      <c r="AG348" s="630"/>
      <c r="AH348" s="722"/>
      <c r="AI348" s="723"/>
      <c r="AJ348" s="724"/>
      <c r="AK348" s="724"/>
      <c r="AL348" s="724"/>
      <c r="AM348" s="186"/>
      <c r="AN348" s="94"/>
      <c r="AO348" s="404"/>
      <c r="AP348" s="404"/>
      <c r="AQ348" s="404"/>
    </row>
    <row r="349" spans="2:43">
      <c r="B349" s="62"/>
      <c r="C349" s="57" t="s">
        <v>382</v>
      </c>
      <c r="D349" s="97" t="s">
        <v>383</v>
      </c>
      <c r="E349" s="107" t="s">
        <v>64</v>
      </c>
      <c r="F349" s="124" t="s">
        <v>65</v>
      </c>
      <c r="G349" s="88">
        <v>45.1</v>
      </c>
      <c r="H349" s="88">
        <v>80.650000000000006</v>
      </c>
      <c r="I349" s="88">
        <v>82.74</v>
      </c>
      <c r="J349" s="88">
        <v>84.72</v>
      </c>
      <c r="K349" s="88">
        <v>87.33</v>
      </c>
      <c r="L349" s="76"/>
      <c r="M349" s="287"/>
      <c r="N349" s="287"/>
      <c r="O349" s="287"/>
      <c r="P349" s="287"/>
      <c r="Q349" s="287"/>
      <c r="R349" s="287"/>
      <c r="S349" s="76"/>
      <c r="T349" s="864">
        <v>17.122883202515908</v>
      </c>
      <c r="U349" s="782">
        <f>T349*(1+'Labour comparison'!$J$16)</f>
        <v>17.542393840977546</v>
      </c>
      <c r="V349" s="347">
        <v>17.54</v>
      </c>
      <c r="W349" s="334">
        <f>V349</f>
        <v>17.54</v>
      </c>
      <c r="X349" s="334">
        <f>W349*X$9</f>
        <v>17.664534</v>
      </c>
      <c r="Y349" s="334">
        <f>X349*Y$9</f>
        <v>17.994536641601105</v>
      </c>
      <c r="Z349" s="334">
        <f>Y349*Z$9</f>
        <v>18.565337291797935</v>
      </c>
      <c r="AA349" s="334">
        <f>Z349*AA$9</f>
        <v>19.361110018213438</v>
      </c>
      <c r="AC349" s="633">
        <v>43000</v>
      </c>
      <c r="AD349" s="633">
        <v>41280</v>
      </c>
      <c r="AE349" s="633">
        <v>39628.800000000003</v>
      </c>
      <c r="AF349" s="633">
        <v>38043.648000000001</v>
      </c>
      <c r="AG349" s="633">
        <v>36521.90208</v>
      </c>
      <c r="AH349" s="628">
        <v>425734.40000000002</v>
      </c>
      <c r="AI349" s="628" t="e">
        <f>$AH349*AI$7</f>
        <v>#REF!</v>
      </c>
      <c r="AJ349" s="628" t="e">
        <f>$AH349*AJ$7</f>
        <v>#REF!</v>
      </c>
      <c r="AK349" s="628" t="e">
        <f>$AH349*AK$7</f>
        <v>#REF!</v>
      </c>
      <c r="AL349" s="628" t="e">
        <f>$AH349*AL$7</f>
        <v>#REF!</v>
      </c>
      <c r="AM349" s="504">
        <f>W349*AC349</f>
        <v>754220</v>
      </c>
      <c r="AN349" s="504">
        <f>X349*AD349</f>
        <v>729191.96351999999</v>
      </c>
      <c r="AO349" s="504">
        <f>Y349*AE349</f>
        <v>713101.89366268192</v>
      </c>
      <c r="AP349" s="504">
        <f>Z349*AF349</f>
        <v>706293.15693043394</v>
      </c>
      <c r="AQ349" s="504">
        <f>AA349*AG349</f>
        <v>707104.56424529816</v>
      </c>
    </row>
    <row r="350" spans="2:43">
      <c r="B350" s="62"/>
      <c r="C350" s="62"/>
      <c r="D350" s="92"/>
      <c r="E350" s="93"/>
      <c r="F350" s="125"/>
      <c r="G350" s="94"/>
      <c r="H350" s="94"/>
      <c r="I350" s="94"/>
      <c r="J350" s="94"/>
      <c r="K350" s="94"/>
      <c r="L350" s="76"/>
      <c r="M350" s="289"/>
      <c r="N350" s="289"/>
      <c r="O350" s="289"/>
      <c r="P350" s="289"/>
      <c r="Q350" s="289"/>
      <c r="R350" s="289"/>
      <c r="S350" s="76"/>
      <c r="T350" s="865"/>
      <c r="U350" s="188">
        <f>T350*(1+'Labour comparison'!$J$16)</f>
        <v>0</v>
      </c>
      <c r="V350" s="346"/>
      <c r="W350" s="186"/>
      <c r="X350" s="94"/>
      <c r="Y350" s="404"/>
      <c r="Z350" s="301"/>
      <c r="AA350" s="301"/>
      <c r="AC350" s="631"/>
      <c r="AD350" s="632"/>
      <c r="AE350" s="630"/>
      <c r="AF350" s="630"/>
      <c r="AG350" s="630"/>
      <c r="AH350" s="722"/>
      <c r="AI350" s="723"/>
      <c r="AJ350" s="724"/>
      <c r="AK350" s="724"/>
      <c r="AL350" s="724"/>
      <c r="AM350" s="186"/>
      <c r="AN350" s="94"/>
      <c r="AO350" s="404"/>
      <c r="AP350" s="404"/>
      <c r="AQ350" s="404"/>
    </row>
    <row r="351" spans="2:43">
      <c r="B351" s="62"/>
      <c r="C351" s="57" t="s">
        <v>384</v>
      </c>
      <c r="D351" s="97" t="s">
        <v>385</v>
      </c>
      <c r="E351" s="107" t="s">
        <v>386</v>
      </c>
      <c r="F351" s="124" t="s">
        <v>65</v>
      </c>
      <c r="G351" s="88">
        <v>74.83</v>
      </c>
      <c r="H351" s="88">
        <v>444.64</v>
      </c>
      <c r="I351" s="88">
        <v>456.17</v>
      </c>
      <c r="J351" s="88">
        <v>467.13</v>
      </c>
      <c r="K351" s="88">
        <v>481.48</v>
      </c>
      <c r="L351" s="76"/>
      <c r="M351" s="287"/>
      <c r="N351" s="287"/>
      <c r="O351" s="287"/>
      <c r="P351" s="287">
        <v>3.4</v>
      </c>
      <c r="Q351" s="287"/>
      <c r="R351" s="287"/>
      <c r="S351" s="76"/>
      <c r="T351" s="864">
        <v>723.21269036338424</v>
      </c>
      <c r="U351" s="782">
        <f>T351*(1+'Labour comparison'!$J$16)</f>
        <v>740.93140127728714</v>
      </c>
      <c r="V351" s="869">
        <f>($M351*$M$8)+($N351*$N$8)+($O351*$O$8)+($P351*$P$8)+($Q351*$Q$8)+($R351*$R$8)</f>
        <v>603.0288959999998</v>
      </c>
      <c r="W351" s="121">
        <f>(M351*$W$6)+(N351*$X$6)+(O351*$Y$6)+(P351*$Z$6)+(Q351*$AA$6)+(R351*$AB$6)</f>
        <v>708.80736280486758</v>
      </c>
      <c r="X351" s="121">
        <f>W351*X$9</f>
        <v>713.83989508078218</v>
      </c>
      <c r="Y351" s="121">
        <f>X351*Y$9</f>
        <v>727.17560215671824</v>
      </c>
      <c r="Z351" s="121">
        <f>Y351*Z$9</f>
        <v>750.24217590548221</v>
      </c>
      <c r="AA351" s="121">
        <f>Z351*AA$9</f>
        <v>782.40007599685111</v>
      </c>
      <c r="AC351" s="634">
        <v>86</v>
      </c>
      <c r="AD351" s="634">
        <v>82.56</v>
      </c>
      <c r="AE351" s="634">
        <v>79.257599999999996</v>
      </c>
      <c r="AF351" s="634">
        <v>76.087295999999995</v>
      </c>
      <c r="AG351" s="634">
        <v>73.043804159999993</v>
      </c>
      <c r="AH351" s="523" t="e">
        <f>AH$7*(($M351*$W$4*AC351)+($N351*$X$4*AC351)+($O351*$Y$4*AC351)+($P351*$Z$4*AC351)+($Q351*$AA$4*AC351)+($R351*$AB$4*AC351))</f>
        <v>#REF!</v>
      </c>
      <c r="AI351" s="523" t="e">
        <f>AI$7*(($M351*$W$4*AD351)+($N351*$X$4*AD351)+($O351*$Y$4*AD351)+($P351*$Z$4*AD351)+($Q351*$AA$4*AD351)+($R351*$AB$4*AD351))</f>
        <v>#REF!</v>
      </c>
      <c r="AJ351" s="523" t="e">
        <f>AJ$7*(($M351*$W$4*AE351)+($N351*$X$4*AE351)+($O351*$Y$4*AE351)+($P351*$Z$4*AE351)+($Q351*$AA$4*AE351)+($R351*$AB$4*AE351))</f>
        <v>#REF!</v>
      </c>
      <c r="AK351" s="523" t="e">
        <f>AK$7*(($M351*$W$4*AF351)+($N351*$X$4*AF351)+($O351*$Y$4*AF351)+($P351*$Z$4*AF351)+($Q351*$AA$4*AF351)+($R351*$AB$4*AF351))</f>
        <v>#REF!</v>
      </c>
      <c r="AL351" s="523" t="e">
        <f>AL$7*(($M351*$W$4*AG351)+($N351*$X$4*AG351)+($O351*$Y$4*AG351)+($P351*$Z$4*AG351)+($Q351*$AA$4*AG351)+($R351*$AB$4*AG351))</f>
        <v>#REF!</v>
      </c>
      <c r="AM351" s="504">
        <f>W351*AC351</f>
        <v>60957.433201218613</v>
      </c>
      <c r="AN351" s="504">
        <f>X351*AD351</f>
        <v>58934.621737869376</v>
      </c>
      <c r="AO351" s="504">
        <f>Y351*AE351</f>
        <v>57634.193005496309</v>
      </c>
      <c r="AP351" s="504">
        <f>Z351*AF351</f>
        <v>57083.898509804487</v>
      </c>
      <c r="AQ351" s="504">
        <f>AA351*AG351</f>
        <v>57149.477925883104</v>
      </c>
    </row>
    <row r="352" spans="2:43">
      <c r="B352" s="62"/>
      <c r="C352" s="81"/>
      <c r="D352" s="280"/>
      <c r="E352" s="106"/>
      <c r="F352" s="126"/>
      <c r="G352" s="96"/>
      <c r="H352" s="96"/>
      <c r="I352" s="96"/>
      <c r="J352" s="96"/>
      <c r="K352" s="96"/>
      <c r="L352" s="76"/>
      <c r="M352" s="290"/>
      <c r="N352" s="290"/>
      <c r="O352" s="290"/>
      <c r="P352" s="290"/>
      <c r="Q352" s="290"/>
      <c r="R352" s="290"/>
      <c r="S352" s="76"/>
      <c r="T352" s="865"/>
      <c r="U352" s="263">
        <f>T352*(1+'Labour comparison'!$J$16)</f>
        <v>0</v>
      </c>
      <c r="V352" s="545"/>
      <c r="W352" s="260"/>
      <c r="X352" s="295"/>
      <c r="Y352" s="295"/>
      <c r="Z352" s="295"/>
      <c r="AA352" s="295"/>
      <c r="AC352" s="638"/>
      <c r="AD352" s="639"/>
      <c r="AE352" s="639"/>
      <c r="AF352" s="639"/>
      <c r="AG352" s="639"/>
      <c r="AH352" s="637"/>
      <c r="AI352" s="657"/>
      <c r="AJ352" s="657"/>
      <c r="AK352" s="657"/>
      <c r="AL352" s="657"/>
      <c r="AM352" s="186"/>
      <c r="AN352" s="123"/>
      <c r="AO352" s="123"/>
      <c r="AP352" s="123"/>
      <c r="AQ352" s="123"/>
    </row>
    <row r="353" spans="2:43">
      <c r="B353" s="62"/>
      <c r="C353" s="57" t="s">
        <v>387</v>
      </c>
      <c r="D353" s="97" t="s">
        <v>388</v>
      </c>
      <c r="E353" s="107" t="s">
        <v>386</v>
      </c>
      <c r="F353" s="124" t="s">
        <v>65</v>
      </c>
      <c r="G353" s="88">
        <v>0</v>
      </c>
      <c r="H353" s="88">
        <v>326.94</v>
      </c>
      <c r="I353" s="88">
        <v>335.42</v>
      </c>
      <c r="J353" s="88">
        <v>343.48</v>
      </c>
      <c r="K353" s="88">
        <v>354.03</v>
      </c>
      <c r="L353" s="76"/>
      <c r="M353" s="287"/>
      <c r="N353" s="287"/>
      <c r="O353" s="287"/>
      <c r="P353" s="287">
        <v>2.2000000000000002</v>
      </c>
      <c r="Q353" s="287"/>
      <c r="R353" s="287"/>
      <c r="S353" s="76"/>
      <c r="T353" s="864">
        <v>467.9611525880722</v>
      </c>
      <c r="U353" s="188">
        <f>T353*(1+'Labour comparison'!$J$16)</f>
        <v>479.42620082647994</v>
      </c>
      <c r="V353" s="870">
        <f>($M353*$M$8)+($N353*$N$8)+($O353*$O$8)+($P353*$P$8)+($Q353*$Q$8)+($R353*$R$8)</f>
        <v>390.19516799999997</v>
      </c>
      <c r="W353" s="123">
        <f>(M353*$W$6)+(N353*$X$6)+(O353*$Y$6)+(P353*$Z$6)+(Q353*$AA$6)+(R353*$AB$6)</f>
        <v>458.64005828550262</v>
      </c>
      <c r="X353" s="123">
        <f>W353*X$9</f>
        <v>461.89640269932971</v>
      </c>
      <c r="Y353" s="123">
        <f>X353*Y$9</f>
        <v>470.52538963081776</v>
      </c>
      <c r="Z353" s="123">
        <f>Y353*Z$9</f>
        <v>485.45081970354738</v>
      </c>
      <c r="AA353" s="123">
        <f>Z353*AA$9</f>
        <v>506.25887270384493</v>
      </c>
      <c r="AC353" s="635">
        <v>12</v>
      </c>
      <c r="AD353" s="635">
        <v>11.52</v>
      </c>
      <c r="AE353" s="635">
        <v>11.059199999999999</v>
      </c>
      <c r="AF353" s="635">
        <v>10.616831999999999</v>
      </c>
      <c r="AG353" s="635">
        <v>10.192158719999998</v>
      </c>
      <c r="AH353" s="523" t="e">
        <f t="shared" ref="AH353:AL355" si="322">AH$7*(($M353*$W$4*AC353)+($N353*$X$4*AC353)+($O353*$Y$4*AC353)+($P353*$Z$4*AC353)+($Q353*$AA$4*AC353)+($R353*$AB$4*AC353))</f>
        <v>#REF!</v>
      </c>
      <c r="AI353" s="523" t="e">
        <f t="shared" si="322"/>
        <v>#REF!</v>
      </c>
      <c r="AJ353" s="523" t="e">
        <f t="shared" si="322"/>
        <v>#REF!</v>
      </c>
      <c r="AK353" s="523" t="e">
        <f t="shared" si="322"/>
        <v>#REF!</v>
      </c>
      <c r="AL353" s="523" t="e">
        <f t="shared" si="322"/>
        <v>#REF!</v>
      </c>
      <c r="AM353" s="504">
        <f>W353*AC353</f>
        <v>5503.6806994260314</v>
      </c>
      <c r="AN353" s="504">
        <f>X353*AD353</f>
        <v>5321.0465590962785</v>
      </c>
      <c r="AO353" s="504">
        <f>Y353*AE353</f>
        <v>5203.6343890051394</v>
      </c>
      <c r="AP353" s="504">
        <f>Z353*AF353</f>
        <v>5153.9497970548518</v>
      </c>
      <c r="AQ353" s="504">
        <f>AA353*AG353</f>
        <v>5159.8707840058623</v>
      </c>
    </row>
    <row r="354" spans="2:43">
      <c r="B354" s="62"/>
      <c r="C354" s="62"/>
      <c r="D354" s="92"/>
      <c r="E354" s="93"/>
      <c r="F354" s="125"/>
      <c r="G354" s="94"/>
      <c r="H354" s="94"/>
      <c r="I354" s="94"/>
      <c r="J354" s="94"/>
      <c r="K354" s="94"/>
      <c r="L354" s="76"/>
      <c r="M354" s="289"/>
      <c r="N354" s="289"/>
      <c r="O354" s="289"/>
      <c r="P354" s="289"/>
      <c r="Q354" s="289"/>
      <c r="R354" s="289"/>
      <c r="S354" s="76"/>
      <c r="T354" s="865"/>
      <c r="U354" s="188">
        <f>T354*(1+'Labour comparison'!$J$16)</f>
        <v>0</v>
      </c>
      <c r="V354" s="346"/>
      <c r="W354" s="186"/>
      <c r="X354" s="123"/>
      <c r="Y354" s="123"/>
      <c r="Z354" s="123"/>
      <c r="AA354" s="123"/>
      <c r="AC354" s="631"/>
      <c r="AD354" s="635"/>
      <c r="AE354" s="635"/>
      <c r="AF354" s="635"/>
      <c r="AG354" s="635"/>
      <c r="AH354" s="637" t="e">
        <f t="shared" si="322"/>
        <v>#REF!</v>
      </c>
      <c r="AI354" s="657" t="e">
        <f t="shared" si="322"/>
        <v>#REF!</v>
      </c>
      <c r="AJ354" s="657" t="e">
        <f t="shared" si="322"/>
        <v>#REF!</v>
      </c>
      <c r="AK354" s="657" t="e">
        <f t="shared" si="322"/>
        <v>#REF!</v>
      </c>
      <c r="AL354" s="657" t="e">
        <f t="shared" si="322"/>
        <v>#REF!</v>
      </c>
      <c r="AM354" s="186"/>
      <c r="AN354" s="123"/>
      <c r="AO354" s="123"/>
      <c r="AP354" s="123"/>
      <c r="AQ354" s="123"/>
    </row>
    <row r="355" spans="2:43">
      <c r="B355" s="62"/>
      <c r="C355" s="57" t="s">
        <v>389</v>
      </c>
      <c r="D355" s="97" t="s">
        <v>390</v>
      </c>
      <c r="E355" s="107" t="s">
        <v>386</v>
      </c>
      <c r="F355" s="124" t="s">
        <v>65</v>
      </c>
      <c r="G355" s="88">
        <v>0</v>
      </c>
      <c r="H355" s="88">
        <v>0</v>
      </c>
      <c r="I355" s="88">
        <v>0</v>
      </c>
      <c r="J355" s="88">
        <v>0</v>
      </c>
      <c r="K355" s="88">
        <v>0</v>
      </c>
      <c r="L355" s="76"/>
      <c r="M355" s="287"/>
      <c r="N355" s="287"/>
      <c r="O355" s="287"/>
      <c r="P355" s="287">
        <v>4.0999999999999996</v>
      </c>
      <c r="Q355" s="287"/>
      <c r="R355" s="287"/>
      <c r="S355" s="76"/>
      <c r="T355" s="860">
        <v>872.10942073231649</v>
      </c>
      <c r="U355" s="782">
        <f>T355*(1+'Labour comparison'!$J$16)</f>
        <v>893.47610154025824</v>
      </c>
      <c r="V355" s="869">
        <f>($M355*$M$8)+($N355*$N$8)+($O355*$O$8)+($P355*$P$8)+($Q355*$Q$8)+($R355*$R$8)</f>
        <v>727.1819039999998</v>
      </c>
      <c r="W355" s="121">
        <f>(M355*$W$6)+(N355*$X$6)+(O355*$Y$6)+(P355*$Z$6)+(Q355*$AA$6)+(R355*$AB$6)</f>
        <v>854.73829044116383</v>
      </c>
      <c r="X355" s="121">
        <f>W355*X$9</f>
        <v>860.80693230329621</v>
      </c>
      <c r="Y355" s="121">
        <f>X355*Y$9</f>
        <v>876.88822613016032</v>
      </c>
      <c r="Z355" s="121">
        <f>Y355*Z$9</f>
        <v>904.70380035661094</v>
      </c>
      <c r="AA355" s="121">
        <f>Z355*AA$9</f>
        <v>943.48244458443821</v>
      </c>
      <c r="AC355" s="634">
        <v>10</v>
      </c>
      <c r="AD355" s="634">
        <v>9.6</v>
      </c>
      <c r="AE355" s="634">
        <v>9.2159999999999993</v>
      </c>
      <c r="AF355" s="634">
        <v>8.8473600000000001</v>
      </c>
      <c r="AG355" s="634">
        <v>8.4934656000000004</v>
      </c>
      <c r="AH355" s="523" t="e">
        <f t="shared" si="322"/>
        <v>#REF!</v>
      </c>
      <c r="AI355" s="523" t="e">
        <f t="shared" si="322"/>
        <v>#REF!</v>
      </c>
      <c r="AJ355" s="523" t="e">
        <f t="shared" si="322"/>
        <v>#REF!</v>
      </c>
      <c r="AK355" s="523" t="e">
        <f t="shared" si="322"/>
        <v>#REF!</v>
      </c>
      <c r="AL355" s="523" t="e">
        <f t="shared" si="322"/>
        <v>#REF!</v>
      </c>
      <c r="AM355" s="504">
        <f>W355*AC355</f>
        <v>8547.3829044116392</v>
      </c>
      <c r="AN355" s="504">
        <f>X355*AD355</f>
        <v>8263.746550111644</v>
      </c>
      <c r="AO355" s="504">
        <f>Y355*AE355</f>
        <v>8081.4018920155568</v>
      </c>
      <c r="AP355" s="504">
        <f>Z355*AF355</f>
        <v>8004.2402151230654</v>
      </c>
      <c r="AQ355" s="504">
        <f>AA355*AG355</f>
        <v>8013.4356872818325</v>
      </c>
    </row>
    <row r="356" spans="2:43">
      <c r="B356" s="81"/>
      <c r="C356" s="284"/>
      <c r="D356" s="285"/>
      <c r="E356" s="101"/>
      <c r="F356" s="126"/>
      <c r="G356" s="96"/>
      <c r="H356" s="96"/>
      <c r="I356" s="96"/>
      <c r="J356" s="96"/>
      <c r="K356" s="96"/>
      <c r="L356" s="76"/>
      <c r="M356" s="290"/>
      <c r="N356" s="290"/>
      <c r="O356" s="290"/>
      <c r="P356" s="290"/>
      <c r="Q356" s="290"/>
      <c r="R356" s="290"/>
      <c r="S356" s="76"/>
      <c r="T356" s="260"/>
      <c r="U356" s="263"/>
      <c r="V356" s="260"/>
      <c r="W356" s="260"/>
      <c r="X356" s="96"/>
      <c r="Y356" s="405"/>
      <c r="Z356" s="302"/>
      <c r="AA356" s="302"/>
      <c r="AC356" s="260"/>
      <c r="AD356" s="96"/>
      <c r="AE356" s="405"/>
      <c r="AF356" s="405"/>
      <c r="AG356" s="405"/>
      <c r="AH356" s="640"/>
      <c r="AI356" s="727"/>
      <c r="AJ356" s="721"/>
      <c r="AK356" s="721"/>
      <c r="AL356" s="721"/>
      <c r="AM356" s="260"/>
      <c r="AN356" s="96"/>
      <c r="AO356" s="405"/>
      <c r="AP356" s="405"/>
      <c r="AQ356" s="405"/>
    </row>
    <row r="357" spans="2:43">
      <c r="S357" s="27"/>
      <c r="T357" s="339"/>
      <c r="U357" s="339"/>
      <c r="V357" s="339"/>
      <c r="W357" s="339"/>
      <c r="X357" s="155"/>
      <c r="Y357" s="155"/>
    </row>
    <row r="358" spans="2:43">
      <c r="B358" s="42"/>
      <c r="C358" s="42"/>
      <c r="D358" s="25"/>
      <c r="E358" s="26"/>
      <c r="F358" s="26"/>
      <c r="G358" s="985" t="s">
        <v>54</v>
      </c>
      <c r="H358" s="986"/>
      <c r="I358" s="986"/>
      <c r="J358" s="986"/>
      <c r="K358" s="987"/>
      <c r="L358" s="26"/>
      <c r="M358" s="982" t="s">
        <v>95</v>
      </c>
      <c r="N358" s="988"/>
      <c r="O358" s="988"/>
      <c r="P358" s="988"/>
      <c r="Q358" s="988"/>
      <c r="R358" s="984"/>
      <c r="S358" s="26"/>
      <c r="T358" s="836" t="s">
        <v>357</v>
      </c>
      <c r="U358" s="849" t="s">
        <v>358</v>
      </c>
      <c r="V358" s="398" t="s">
        <v>425</v>
      </c>
      <c r="W358" s="982" t="s">
        <v>426</v>
      </c>
      <c r="X358" s="983"/>
      <c r="Y358" s="983"/>
      <c r="Z358" s="983"/>
      <c r="AA358" s="984"/>
      <c r="AC358" s="1001" t="s">
        <v>348</v>
      </c>
      <c r="AD358" s="1001"/>
      <c r="AE358" s="1001"/>
      <c r="AF358" s="1001"/>
      <c r="AG358" s="1001"/>
      <c r="AH358" s="1023" t="s">
        <v>351</v>
      </c>
      <c r="AI358" s="1023"/>
      <c r="AJ358" s="1023"/>
      <c r="AK358" s="1023"/>
      <c r="AL358" s="1023"/>
      <c r="AM358" s="1024" t="s">
        <v>354</v>
      </c>
      <c r="AN358" s="1024"/>
      <c r="AO358" s="1024"/>
      <c r="AP358" s="1024"/>
      <c r="AQ358" s="1024"/>
    </row>
    <row r="359" spans="2:43">
      <c r="B359" s="44" t="s">
        <v>56</v>
      </c>
      <c r="C359" s="44" t="s">
        <v>57</v>
      </c>
      <c r="D359" s="46" t="s">
        <v>58</v>
      </c>
      <c r="E359" s="83" t="s">
        <v>59</v>
      </c>
      <c r="F359" s="821" t="s">
        <v>60</v>
      </c>
      <c r="G359" s="248" t="s">
        <v>6</v>
      </c>
      <c r="H359" s="248" t="s">
        <v>7</v>
      </c>
      <c r="I359" s="248" t="s">
        <v>8</v>
      </c>
      <c r="J359" s="248" t="s">
        <v>9</v>
      </c>
      <c r="K359" s="248" t="s">
        <v>10</v>
      </c>
      <c r="L359" s="192"/>
      <c r="M359" s="363" t="s">
        <v>18</v>
      </c>
      <c r="N359" s="363" t="s">
        <v>17</v>
      </c>
      <c r="O359" s="363" t="s">
        <v>2</v>
      </c>
      <c r="P359" s="363" t="s">
        <v>3</v>
      </c>
      <c r="Q359" s="363" t="s">
        <v>1</v>
      </c>
      <c r="R359" s="364" t="s">
        <v>4</v>
      </c>
      <c r="S359" s="192"/>
      <c r="T359" s="350" t="s">
        <v>12</v>
      </c>
      <c r="U359" s="825" t="s">
        <v>12</v>
      </c>
      <c r="V359" s="350" t="s">
        <v>12</v>
      </c>
      <c r="W359" s="350" t="s">
        <v>12</v>
      </c>
      <c r="X359" s="350" t="s">
        <v>13</v>
      </c>
      <c r="Y359" s="350" t="s">
        <v>14</v>
      </c>
      <c r="Z359" s="350" t="s">
        <v>15</v>
      </c>
      <c r="AA359" s="350" t="s">
        <v>16</v>
      </c>
      <c r="AC359" s="48" t="s">
        <v>12</v>
      </c>
      <c r="AD359" s="48" t="s">
        <v>13</v>
      </c>
      <c r="AE359" s="48" t="s">
        <v>14</v>
      </c>
      <c r="AF359" s="48" t="s">
        <v>15</v>
      </c>
      <c r="AG359" s="48" t="s">
        <v>16</v>
      </c>
      <c r="AH359" s="248" t="s">
        <v>12</v>
      </c>
      <c r="AI359" s="48" t="s">
        <v>13</v>
      </c>
      <c r="AJ359" s="48" t="s">
        <v>14</v>
      </c>
      <c r="AK359" s="48" t="s">
        <v>15</v>
      </c>
      <c r="AL359" s="48" t="s">
        <v>16</v>
      </c>
      <c r="AM359" s="48" t="s">
        <v>12</v>
      </c>
      <c r="AN359" s="48" t="s">
        <v>13</v>
      </c>
      <c r="AO359" s="48" t="s">
        <v>14</v>
      </c>
      <c r="AP359" s="48" t="s">
        <v>15</v>
      </c>
      <c r="AQ359" s="48" t="s">
        <v>16</v>
      </c>
    </row>
    <row r="360" spans="2:43" ht="26.4">
      <c r="B360" s="57" t="s">
        <v>391</v>
      </c>
      <c r="C360" s="286" t="s">
        <v>392</v>
      </c>
      <c r="D360" s="85" t="s">
        <v>393</v>
      </c>
      <c r="E360" s="86" t="s">
        <v>64</v>
      </c>
      <c r="F360" s="822" t="s">
        <v>65</v>
      </c>
      <c r="G360" s="118">
        <v>0</v>
      </c>
      <c r="H360" s="118">
        <v>0</v>
      </c>
      <c r="I360" s="118">
        <v>0</v>
      </c>
      <c r="J360" s="118">
        <v>0</v>
      </c>
      <c r="K360" s="118">
        <v>0</v>
      </c>
      <c r="L360" s="190"/>
      <c r="M360" s="287">
        <v>0.2</v>
      </c>
      <c r="N360" s="287"/>
      <c r="O360" s="287"/>
      <c r="P360" s="287"/>
      <c r="Q360" s="287"/>
      <c r="R360" s="287">
        <v>2.2999999999999998</v>
      </c>
      <c r="S360" s="190"/>
      <c r="T360" s="856">
        <v>421.57126619466362</v>
      </c>
      <c r="U360" s="782">
        <f>T360*(1+'Labour comparison'!$J$16)</f>
        <v>431.89976221643286</v>
      </c>
      <c r="V360" s="866">
        <f>($M360*$M$8)+($N360*$N$8)+($O360*$O$8)+($P360*$P$8)+($Q360*$Q$8)+($R360*$R$8)</f>
        <v>369.29229450000003</v>
      </c>
      <c r="W360" s="121">
        <f>(M360*$W$6)+(N360*$X$6)+(O360*$Y$6)+(P360*$Z$6)+(Q360*$AA$6)+(R360*$AB$6)</f>
        <v>436.35466852290534</v>
      </c>
      <c r="X360" s="121">
        <f t="shared" ref="X360:AA361" si="323">W360*X$9</f>
        <v>439.452786669418</v>
      </c>
      <c r="Y360" s="121">
        <f t="shared" si="323"/>
        <v>447.66248982150086</v>
      </c>
      <c r="Z360" s="121">
        <f t="shared" si="323"/>
        <v>461.86269099078805</v>
      </c>
      <c r="AA360" s="121">
        <f t="shared" si="323"/>
        <v>481.65967755034364</v>
      </c>
      <c r="AC360" s="641">
        <v>35</v>
      </c>
      <c r="AD360" s="641">
        <v>36.4</v>
      </c>
      <c r="AE360" s="641">
        <v>37.856000000000002</v>
      </c>
      <c r="AF360" s="641">
        <v>39.370240000000003</v>
      </c>
      <c r="AG360" s="693">
        <v>42.519859199999999</v>
      </c>
      <c r="AH360" s="523" t="e">
        <f>AH$7*(($M360*$W$4*AC360)+($N360*$X$4*AC360)+($O360*$Y$4*AC360)+($P360*$Z$4*AC360)+($Q360*$AA$4*AC360)+($R360*$AB$4*AC360))</f>
        <v>#REF!</v>
      </c>
      <c r="AI360" s="523" t="e">
        <f>AI$7*(($M360*$W$4*AD360)+($N360*$X$4*AD360)+($O360*$Y$4*AD360)+($P360*$Z$4*AD360)+($Q360*$AA$4*AD360)+($R360*$AB$4*AD360))</f>
        <v>#REF!</v>
      </c>
      <c r="AJ360" s="523" t="e">
        <f>AJ$7*(($M360*$W$4*AE360)+($N360*$X$4*AE360)+($O360*$Y$4*AE360)+($P360*$Z$4*AE360)+($Q360*$AA$4*AE360)+($R360*$AB$4*AE360))</f>
        <v>#REF!</v>
      </c>
      <c r="AK360" s="523" t="e">
        <f>AK$7*(($M360*$W$4*AF360)+($N360*$X$4*AF360)+($O360*$Y$4*AF360)+($P360*$Z$4*AF360)+($Q360*$AA$4*AF360)+($R360*$AB$4*AF360))</f>
        <v>#REF!</v>
      </c>
      <c r="AL360" s="523" t="e">
        <f>AL$7*(($M360*$W$4*AG360)+($N360*$X$4*AG360)+($O360*$Y$4*AG360)+($P360*$Z$4*AG360)+($Q360*$AA$4*AG360)+($R360*$AB$4*AG360))</f>
        <v>#REF!</v>
      </c>
      <c r="AM360" s="504">
        <f t="shared" ref="AM360:AQ361" si="324">W360*AC360</f>
        <v>15272.413398301687</v>
      </c>
      <c r="AN360" s="504">
        <f t="shared" si="324"/>
        <v>15996.081434766815</v>
      </c>
      <c r="AO360" s="504">
        <f t="shared" si="324"/>
        <v>16946.711214682739</v>
      </c>
      <c r="AP360" s="504">
        <f t="shared" si="324"/>
        <v>18183.644991353165</v>
      </c>
      <c r="AQ360" s="504">
        <f t="shared" si="324"/>
        <v>20480.101671758013</v>
      </c>
    </row>
    <row r="361" spans="2:43">
      <c r="B361" s="62"/>
      <c r="C361" s="288"/>
      <c r="D361" s="102" t="s">
        <v>394</v>
      </c>
      <c r="E361" s="103" t="s">
        <v>64</v>
      </c>
      <c r="F361" s="824" t="s">
        <v>65</v>
      </c>
      <c r="G361" s="94">
        <v>0</v>
      </c>
      <c r="H361" s="94">
        <v>0</v>
      </c>
      <c r="I361" s="94">
        <v>0</v>
      </c>
      <c r="J361" s="94">
        <v>0</v>
      </c>
      <c r="K361" s="94">
        <v>0</v>
      </c>
      <c r="L361" s="190"/>
      <c r="M361" s="289">
        <v>0.2</v>
      </c>
      <c r="N361" s="289"/>
      <c r="O361" s="289"/>
      <c r="P361" s="289"/>
      <c r="Q361" s="289"/>
      <c r="R361" s="532">
        <v>2.2999999999999998</v>
      </c>
      <c r="S361" s="190"/>
      <c r="T361" s="860">
        <v>680.53163429142035</v>
      </c>
      <c r="U361" s="188">
        <f>T361*(1+'Labour comparison'!$J$16)</f>
        <v>697.20465933156015</v>
      </c>
      <c r="V361" s="867">
        <f>($M361*$M$8)+($N361*$N$8)+($O361*$O$8)+($P361*$P$8)+($Q361*$Q$8)+($R361*$R$9)</f>
        <v>613.12974884999994</v>
      </c>
      <c r="W361" s="247">
        <f>(M361*$W$6)+(N361*$X$6)+(O361*$Y$6)+(P361*$Z$6)+(Q361*$AA$6)+(R361*$AB$7)</f>
        <v>682.70848232993751</v>
      </c>
      <c r="X361" s="247">
        <f t="shared" si="323"/>
        <v>687.55571255448012</v>
      </c>
      <c r="Y361" s="247">
        <f t="shared" si="323"/>
        <v>700.40038773192373</v>
      </c>
      <c r="Z361" s="247">
        <f t="shared" si="323"/>
        <v>722.61763092512899</v>
      </c>
      <c r="AA361" s="247">
        <f t="shared" si="323"/>
        <v>753.5914502142216</v>
      </c>
      <c r="AC361" s="642">
        <v>20</v>
      </c>
      <c r="AD361" s="642">
        <v>20.8</v>
      </c>
      <c r="AE361" s="642">
        <v>21.632000000000001</v>
      </c>
      <c r="AF361" s="642">
        <v>22.49728</v>
      </c>
      <c r="AG361" s="694">
        <v>23.397171199999999</v>
      </c>
      <c r="AH361" s="558" t="e">
        <f>AH$7*(($M361*$W$4*AC361)+($N361*$X$4*AC361)+($O361*$Y$4*AC361)+($P361*$Z$4*AC361)+($Q361*$AA$4*AC361)+($R361*$AB$5*AC361))</f>
        <v>#REF!</v>
      </c>
      <c r="AI361" s="558" t="e">
        <f>AI$7*(($M361*$W$4*AD361)+($N361*$X$4*AD361)+($O361*$Y$4*AD361)+($P361*$Z$4*AD361)+($Q361*$AA$4*AD361)+($R361*$AB$5*AD361))</f>
        <v>#REF!</v>
      </c>
      <c r="AJ361" s="558" t="e">
        <f>AJ$7*(($M361*$W$4*AE361)+($N361*$X$4*AE361)+($O361*$Y$4*AE361)+($P361*$Z$4*AE361)+($Q361*$AA$4*AE361)+($R361*$AB$5*AE361))</f>
        <v>#REF!</v>
      </c>
      <c r="AK361" s="558" t="e">
        <f>AK$7*(($M361*$W$4*AF361)+($N361*$X$4*AF361)+($O361*$Y$4*AF361)+($P361*$Z$4*AF361)+($Q361*$AA$4*AF361)+($R361*$AB$5*AF361))</f>
        <v>#REF!</v>
      </c>
      <c r="AL361" s="558" t="e">
        <f>AL$7*(($M361*$W$4*AG361)+($N361*$X$4*AG361)+($O361*$Y$4*AG361)+($P361*$Z$4*AG361)+($Q361*$AA$4*AG361)+($R361*$AB$5*AG361))</f>
        <v>#REF!</v>
      </c>
      <c r="AM361" s="505">
        <f t="shared" si="324"/>
        <v>13654.16964659875</v>
      </c>
      <c r="AN361" s="505">
        <f t="shared" si="324"/>
        <v>14301.158821133187</v>
      </c>
      <c r="AO361" s="505">
        <f t="shared" si="324"/>
        <v>15151.061187416975</v>
      </c>
      <c r="AP361" s="505">
        <f t="shared" si="324"/>
        <v>16256.931175859287</v>
      </c>
      <c r="AQ361" s="505">
        <f t="shared" si="324"/>
        <v>17631.90817551842</v>
      </c>
    </row>
    <row r="362" spans="2:43">
      <c r="B362" s="62"/>
      <c r="C362" s="288"/>
      <c r="D362" s="102"/>
      <c r="E362" s="103"/>
      <c r="F362" s="824"/>
      <c r="G362" s="94"/>
      <c r="H362" s="94"/>
      <c r="I362" s="94"/>
      <c r="J362" s="94"/>
      <c r="K362" s="94"/>
      <c r="L362" s="190"/>
      <c r="M362" s="289"/>
      <c r="N362" s="289"/>
      <c r="O362" s="289"/>
      <c r="P362" s="289"/>
      <c r="Q362" s="289"/>
      <c r="R362" s="289"/>
      <c r="S362" s="190"/>
      <c r="T362" s="865"/>
      <c r="U362" s="188"/>
      <c r="V362" s="815"/>
      <c r="W362" s="186"/>
      <c r="X362" s="123"/>
      <c r="Y362" s="123"/>
      <c r="Z362" s="123"/>
      <c r="AA362" s="123"/>
      <c r="AC362" s="123"/>
      <c r="AD362" s="123"/>
      <c r="AE362" s="123"/>
      <c r="AF362" s="123"/>
      <c r="AG362" s="695"/>
      <c r="AH362" s="696"/>
      <c r="AI362" s="728"/>
      <c r="AJ362" s="696"/>
      <c r="AK362" s="696"/>
      <c r="AL362" s="696"/>
      <c r="AM362" s="123"/>
      <c r="AN362" s="123"/>
      <c r="AO362" s="123"/>
      <c r="AP362" s="123"/>
      <c r="AQ362" s="123"/>
    </row>
    <row r="363" spans="2:43">
      <c r="B363" s="62"/>
      <c r="C363" s="794" t="s">
        <v>395</v>
      </c>
      <c r="D363" s="113" t="s">
        <v>396</v>
      </c>
      <c r="E363" s="107" t="s">
        <v>64</v>
      </c>
      <c r="F363" s="124" t="s">
        <v>65</v>
      </c>
      <c r="G363" s="88">
        <v>0</v>
      </c>
      <c r="H363" s="88">
        <v>0</v>
      </c>
      <c r="I363" s="88">
        <v>0</v>
      </c>
      <c r="J363" s="88">
        <v>0</v>
      </c>
      <c r="K363" s="88">
        <v>0</v>
      </c>
      <c r="L363" s="76"/>
      <c r="M363" s="287">
        <v>0.2</v>
      </c>
      <c r="N363" s="287"/>
      <c r="O363" s="287"/>
      <c r="P363" s="287"/>
      <c r="Q363" s="287"/>
      <c r="R363" s="287">
        <v>2.2999999999999998</v>
      </c>
      <c r="S363" s="76"/>
      <c r="T363" s="864">
        <v>421.57126619466362</v>
      </c>
      <c r="U363" s="782">
        <f>T363*(1+'Labour comparison'!$J$16)</f>
        <v>431.89976221643286</v>
      </c>
      <c r="V363" s="866">
        <f>($M363*$M$8)+($N363*$N$8)+($O363*$O$8)+($P363*$P$8)+($Q363*$Q$8)+($R363*$R$8)</f>
        <v>369.29229450000003</v>
      </c>
      <c r="W363" s="121">
        <f>(M363*$W$6)+(N363*$X$6)+(O363*$Y$6)+(P363*$Z$6)+(Q363*$AA$6)+(R363*$AB$6)</f>
        <v>436.35466852290534</v>
      </c>
      <c r="X363" s="121">
        <f t="shared" ref="X363:AA364" si="325">W363*X$9</f>
        <v>439.452786669418</v>
      </c>
      <c r="Y363" s="121">
        <f t="shared" si="325"/>
        <v>447.66248982150086</v>
      </c>
      <c r="Z363" s="121">
        <f t="shared" si="325"/>
        <v>461.86269099078805</v>
      </c>
      <c r="AA363" s="121">
        <f t="shared" si="325"/>
        <v>481.65967755034364</v>
      </c>
      <c r="AC363" s="641">
        <v>15</v>
      </c>
      <c r="AD363" s="641">
        <v>14.4</v>
      </c>
      <c r="AE363" s="641">
        <v>13.824</v>
      </c>
      <c r="AF363" s="641">
        <v>13.271039999999999</v>
      </c>
      <c r="AG363" s="641">
        <v>12.740198399999999</v>
      </c>
      <c r="AH363" s="558" t="e">
        <f>AH$7*(($M363*$W$4*AC363)+($N363*$X$4*AC363)+($O363*$Y$4*AC363)+($P363*$Z$4*AC363)+($Q363*$AA$4*AC363)+($R363*$AB$4*AC363))</f>
        <v>#REF!</v>
      </c>
      <c r="AI363" s="558" t="e">
        <f>AI$7*(($M363*$W$4*AD363)+($N363*$X$4*AD363)+($O363*$Y$4*AD363)+($P363*$Z$4*AD363)+($Q363*$AA$4*AD363)+($R363*$AB$4*AD363))</f>
        <v>#REF!</v>
      </c>
      <c r="AJ363" s="558" t="e">
        <f>AJ$7*(($M363*$W$4*AE363)+($N363*$X$4*AE363)+($O363*$Y$4*AE363)+($P363*$Z$4*AE363)+($Q363*$AA$4*AE363)+($R363*$AB$4*AE363))</f>
        <v>#REF!</v>
      </c>
      <c r="AK363" s="558" t="e">
        <f>AK$7*(($M363*$W$4*AF363)+($N363*$X$4*AF363)+($O363*$Y$4*AF363)+($P363*$Z$4*AF363)+($Q363*$AA$4*AF363)+($R363*$AB$4*AF363))</f>
        <v>#REF!</v>
      </c>
      <c r="AL363" s="558" t="e">
        <f>AL$7*(($M363*$W$4*AG363)+($N363*$X$4*AG363)+($O363*$Y$4*AG363)+($P363*$Z$4*AG363)+($Q363*$AA$4*AG363)+($R363*$AB$4*AG363))</f>
        <v>#REF!</v>
      </c>
      <c r="AM363" s="504">
        <f t="shared" ref="AM363:AQ364" si="326">W363*AC363</f>
        <v>6545.3200278435797</v>
      </c>
      <c r="AN363" s="504">
        <f t="shared" si="326"/>
        <v>6328.120128039619</v>
      </c>
      <c r="AO363" s="504">
        <f t="shared" si="326"/>
        <v>6188.4862592924273</v>
      </c>
      <c r="AP363" s="504">
        <f t="shared" si="326"/>
        <v>6129.3982466463876</v>
      </c>
      <c r="AQ363" s="504">
        <f t="shared" si="326"/>
        <v>6136.4398532714031</v>
      </c>
    </row>
    <row r="364" spans="2:43">
      <c r="B364" s="62"/>
      <c r="C364" s="795"/>
      <c r="D364" s="114" t="s">
        <v>397</v>
      </c>
      <c r="E364" s="93" t="s">
        <v>64</v>
      </c>
      <c r="F364" s="125" t="s">
        <v>65</v>
      </c>
      <c r="G364" s="94">
        <v>0</v>
      </c>
      <c r="H364" s="94">
        <v>0</v>
      </c>
      <c r="I364" s="94">
        <v>0</v>
      </c>
      <c r="J364" s="94">
        <v>0</v>
      </c>
      <c r="K364" s="94">
        <v>0</v>
      </c>
      <c r="L364" s="76"/>
      <c r="M364" s="289">
        <v>0.2</v>
      </c>
      <c r="N364" s="289"/>
      <c r="O364" s="289"/>
      <c r="P364" s="289"/>
      <c r="Q364" s="289"/>
      <c r="R364" s="532">
        <v>2.2999999999999998</v>
      </c>
      <c r="S364" s="76"/>
      <c r="T364" s="860">
        <v>680.53163429142035</v>
      </c>
      <c r="U364" s="188">
        <f>T364*(1+'Labour comparison'!$J$16)</f>
        <v>697.20465933156015</v>
      </c>
      <c r="V364" s="867">
        <f>($M364*$M$8)+($N364*$N$8)+($O364*$O$8)+($P364*$P$8)+($Q364*$Q$8)+($R364*$R$9)</f>
        <v>613.12974884999994</v>
      </c>
      <c r="W364" s="247">
        <f>(M364*$W$6)+(N364*$X$6)+(O364*$Y$6)+(P364*$Z$6)+(Q364*$AA$6)+(R364*$AB$7)</f>
        <v>682.70848232993751</v>
      </c>
      <c r="X364" s="247">
        <f t="shared" si="325"/>
        <v>687.55571255448012</v>
      </c>
      <c r="Y364" s="247">
        <f t="shared" si="325"/>
        <v>700.40038773192373</v>
      </c>
      <c r="Z364" s="247">
        <f t="shared" si="325"/>
        <v>722.61763092512899</v>
      </c>
      <c r="AA364" s="247">
        <f t="shared" si="325"/>
        <v>753.5914502142216</v>
      </c>
      <c r="AC364" s="642">
        <v>3</v>
      </c>
      <c r="AD364" s="642">
        <v>2.88</v>
      </c>
      <c r="AE364" s="642">
        <v>4</v>
      </c>
      <c r="AF364" s="642">
        <v>3.84</v>
      </c>
      <c r="AG364" s="642">
        <v>5</v>
      </c>
      <c r="AH364" s="558" t="e">
        <f>AH$7*(($M364*$W$4*AC364)+($N364*$X$4*AC364)+($O364*$Y$4*AC364)+($P364*$Z$4*AC364)+($Q364*$AA$4*AC364)+($R364*$AB$5*AC364))</f>
        <v>#REF!</v>
      </c>
      <c r="AI364" s="558" t="e">
        <f>AI$7*(($M364*$W$4*AD364)+($N364*$X$4*AD364)+($O364*$Y$4*AD364)+($P364*$Z$4*AD364)+($Q364*$AA$4*AD364)+($R364*$AB$5*AD364))</f>
        <v>#REF!</v>
      </c>
      <c r="AJ364" s="558" t="e">
        <f>AJ$7*(($M364*$W$4*AE364)+($N364*$X$4*AE364)+($O364*$Y$4*AE364)+($P364*$Z$4*AE364)+($Q364*$AA$4*AE364)+($R364*$AB$5*AE364))</f>
        <v>#REF!</v>
      </c>
      <c r="AK364" s="558" t="e">
        <f>AK$7*(($M364*$W$4*AF364)+($N364*$X$4*AF364)+($O364*$Y$4*AF364)+($P364*$Z$4*AF364)+($Q364*$AA$4*AF364)+($R364*$AB$5*AF364))</f>
        <v>#REF!</v>
      </c>
      <c r="AL364" s="558" t="e">
        <f>AL$7*(($M364*$W$4*AG364)+($N364*$X$4*AG364)+($O364*$Y$4*AG364)+($P364*$Z$4*AG364)+($Q364*$AA$4*AG364)+($R364*$AB$5*AG364))</f>
        <v>#REF!</v>
      </c>
      <c r="AM364" s="505">
        <f t="shared" si="326"/>
        <v>2048.1254469898126</v>
      </c>
      <c r="AN364" s="505">
        <f t="shared" si="326"/>
        <v>1980.1604521569027</v>
      </c>
      <c r="AO364" s="505">
        <f t="shared" si="326"/>
        <v>2801.6015509276949</v>
      </c>
      <c r="AP364" s="505">
        <f t="shared" si="326"/>
        <v>2774.8517027524954</v>
      </c>
      <c r="AQ364" s="505">
        <f t="shared" si="326"/>
        <v>3767.9572510711077</v>
      </c>
    </row>
    <row r="365" spans="2:43">
      <c r="B365" s="62"/>
      <c r="C365" s="795"/>
      <c r="D365" s="114"/>
      <c r="E365" s="93"/>
      <c r="F365" s="125"/>
      <c r="G365" s="94"/>
      <c r="H365" s="94"/>
      <c r="I365" s="94"/>
      <c r="J365" s="94"/>
      <c r="K365" s="94"/>
      <c r="L365" s="76"/>
      <c r="M365" s="289"/>
      <c r="N365" s="289"/>
      <c r="O365" s="289"/>
      <c r="P365" s="289"/>
      <c r="Q365" s="289"/>
      <c r="R365" s="289"/>
      <c r="S365" s="76"/>
      <c r="T365" s="865"/>
      <c r="U365" s="188"/>
      <c r="V365" s="815"/>
      <c r="W365" s="186"/>
      <c r="X365" s="123"/>
      <c r="Y365" s="123"/>
      <c r="Z365" s="123"/>
      <c r="AA365" s="123"/>
      <c r="AC365" s="123"/>
      <c r="AD365" s="123"/>
      <c r="AE365" s="123"/>
      <c r="AF365" s="123"/>
      <c r="AG365" s="123"/>
      <c r="AH365" s="657"/>
      <c r="AI365" s="657"/>
      <c r="AJ365" s="657"/>
      <c r="AK365" s="657"/>
      <c r="AL365" s="657"/>
      <c r="AM365" s="123"/>
      <c r="AN365" s="123"/>
      <c r="AO365" s="123"/>
      <c r="AP365" s="123"/>
      <c r="AQ365" s="123"/>
    </row>
    <row r="366" spans="2:43" ht="26.4">
      <c r="B366" s="62"/>
      <c r="C366" s="57" t="s">
        <v>398</v>
      </c>
      <c r="D366" s="97" t="s">
        <v>399</v>
      </c>
      <c r="E366" s="107" t="s">
        <v>64</v>
      </c>
      <c r="F366" s="124" t="s">
        <v>65</v>
      </c>
      <c r="G366" s="88">
        <v>0</v>
      </c>
      <c r="H366" s="88">
        <v>0</v>
      </c>
      <c r="I366" s="88">
        <v>0</v>
      </c>
      <c r="J366" s="88">
        <v>0</v>
      </c>
      <c r="K366" s="88">
        <v>0</v>
      </c>
      <c r="L366" s="76"/>
      <c r="M366" s="287">
        <v>0.2</v>
      </c>
      <c r="N366" s="287"/>
      <c r="O366" s="287"/>
      <c r="P366" s="287"/>
      <c r="Q366" s="287"/>
      <c r="R366" s="287">
        <v>1.8</v>
      </c>
      <c r="S366" s="76"/>
      <c r="T366" s="864">
        <v>342.91064368461929</v>
      </c>
      <c r="U366" s="782">
        <f>T366*(1+'Labour comparison'!$J$16)</f>
        <v>351.31195445489243</v>
      </c>
      <c r="V366" s="866">
        <f>($M366*$M$8)+($N366*$N$8)+($O366*$O$8)+($P366*$P$8)+($Q366*$Q$8)+($R366*$R$8)</f>
        <v>293.56637700000005</v>
      </c>
      <c r="W366" s="121">
        <f>(M366*$W$6)+(N366*$X$6)+(O366*$Y$6)+(P366*$Z$6)+(Q366*$AA$6)+(R366*$AB$6)</f>
        <v>346.48850558077874</v>
      </c>
      <c r="X366" s="121">
        <f t="shared" ref="X366:AA367" si="327">W366*X$9</f>
        <v>348.94857397040232</v>
      </c>
      <c r="Y366" s="121">
        <f t="shared" si="327"/>
        <v>355.46750909731657</v>
      </c>
      <c r="Z366" s="121">
        <f t="shared" si="327"/>
        <v>366.74321401585917</v>
      </c>
      <c r="AA366" s="121">
        <f t="shared" si="327"/>
        <v>382.46306023921431</v>
      </c>
      <c r="AC366" s="641">
        <v>50</v>
      </c>
      <c r="AD366" s="641">
        <v>52</v>
      </c>
      <c r="AE366" s="641">
        <v>54.08</v>
      </c>
      <c r="AF366" s="641">
        <v>56.243200000000002</v>
      </c>
      <c r="AG366" s="693">
        <v>58.492927999999999</v>
      </c>
      <c r="AH366" s="523" t="e">
        <f>AH$7*(($M366*$W$4*AC366)+($N366*$X$4*AC366)+($O366*$Y$4*AC366)+($P366*$Z$4*AC366)+($Q366*$AA$4*AC366)+($R366*$AB$4*AC366))</f>
        <v>#REF!</v>
      </c>
      <c r="AI366" s="523" t="e">
        <f>AI$7*(($M366*$W$4*AD366)+($N366*$X$4*AD366)+($O366*$Y$4*AD366)+($P366*$Z$4*AD366)+($Q366*$AA$4*AD366)+($R366*$AB$4*AD366))</f>
        <v>#REF!</v>
      </c>
      <c r="AJ366" s="523" t="e">
        <f>AJ$7*(($M366*$W$4*AE366)+($N366*$X$4*AE366)+($O366*$Y$4*AE366)+($P366*$Z$4*AE366)+($Q366*$AA$4*AE366)+($R366*$AB$4*AE366))</f>
        <v>#REF!</v>
      </c>
      <c r="AK366" s="523" t="e">
        <f>AK$7*(($M366*$W$4*AF366)+($N366*$X$4*AF366)+($O366*$Y$4*AF366)+($P366*$Z$4*AF366)+($Q366*$AA$4*AF366)+($R366*$AB$4*AF366))</f>
        <v>#REF!</v>
      </c>
      <c r="AL366" s="523" t="e">
        <f>AL$7*(($M366*$W$4*AG366)+($N366*$X$4*AG366)+($O366*$Y$4*AG366)+($P366*$Z$4*AG366)+($Q366*$AA$4*AG366)+($R366*$AB$4*AG366))</f>
        <v>#REF!</v>
      </c>
      <c r="AM366" s="504">
        <f t="shared" ref="AM366:AQ367" si="328">W366*AC366</f>
        <v>17324.425279038936</v>
      </c>
      <c r="AN366" s="504">
        <f t="shared" si="328"/>
        <v>18145.325846460921</v>
      </c>
      <c r="AO366" s="504">
        <f t="shared" si="328"/>
        <v>19223.68289198288</v>
      </c>
      <c r="AP366" s="504">
        <f t="shared" si="328"/>
        <v>20626.81193453677</v>
      </c>
      <c r="AQ366" s="504">
        <f t="shared" si="328"/>
        <v>22371.384245232024</v>
      </c>
    </row>
    <row r="367" spans="2:43">
      <c r="B367" s="62"/>
      <c r="C367" s="62"/>
      <c r="D367" s="92" t="s">
        <v>400</v>
      </c>
      <c r="E367" s="93" t="s">
        <v>64</v>
      </c>
      <c r="F367" s="125" t="s">
        <v>65</v>
      </c>
      <c r="G367" s="94">
        <v>0</v>
      </c>
      <c r="H367" s="94">
        <v>0</v>
      </c>
      <c r="I367" s="94">
        <v>0</v>
      </c>
      <c r="J367" s="94">
        <v>0</v>
      </c>
      <c r="K367" s="94">
        <v>0</v>
      </c>
      <c r="L367" s="76"/>
      <c r="M367" s="289">
        <v>0.2</v>
      </c>
      <c r="N367" s="289"/>
      <c r="O367" s="289"/>
      <c r="P367" s="289"/>
      <c r="Q367" s="289"/>
      <c r="R367" s="532">
        <v>1.8</v>
      </c>
      <c r="S367" s="76"/>
      <c r="T367" s="860">
        <v>549.96920263317645</v>
      </c>
      <c r="U367" s="188">
        <f>T367*(1+'Labour comparison'!$J$16)</f>
        <v>563.44344809768927</v>
      </c>
      <c r="V367" s="867">
        <f>($M367*$M$8)+($N367*$N$8)+($O367*$O$8)+($P367*$P$8)+($Q367*$Q$8)+($R367*$R$9)</f>
        <v>484.39568910000003</v>
      </c>
      <c r="W367" s="247">
        <f>(M367*$W$6)+(N367*$X$6)+(O367*$Y$6)+(P367*$Z$6)+(Q367*$AA$6)+(R367*$AB$7)</f>
        <v>539.28714247323876</v>
      </c>
      <c r="X367" s="247">
        <f t="shared" si="327"/>
        <v>543.11608118479876</v>
      </c>
      <c r="Y367" s="247">
        <f t="shared" si="327"/>
        <v>553.26238572286491</v>
      </c>
      <c r="Z367" s="247">
        <f t="shared" si="327"/>
        <v>570.81229744273469</v>
      </c>
      <c r="AA367" s="247">
        <f t="shared" si="327"/>
        <v>595.27923015007525</v>
      </c>
      <c r="AC367" s="642">
        <v>2</v>
      </c>
      <c r="AD367" s="642">
        <v>2.08</v>
      </c>
      <c r="AE367" s="642">
        <v>2.1632000000000002</v>
      </c>
      <c r="AF367" s="642">
        <v>2.2497280000000002</v>
      </c>
      <c r="AG367" s="694">
        <v>2.33971712</v>
      </c>
      <c r="AH367" s="558" t="e">
        <f>AH$7*(($M367*$W$4*AC367)+($N367*$X$4*AC367)+($O367*$Y$4*AC367)+($P367*$Z$4*AC367)+($Q367*$AA$4*AC367)+($R367*$AB$5*AC367))</f>
        <v>#REF!</v>
      </c>
      <c r="AI367" s="558" t="e">
        <f>AI$7*(($M367*$W$4*AD367)+($N367*$X$4*AD367)+($O367*$Y$4*AD367)+($P367*$Z$4*AD367)+($Q367*$AA$4*AD367)+($R367*$AB$5*AD367))</f>
        <v>#REF!</v>
      </c>
      <c r="AJ367" s="558" t="e">
        <f>AJ$7*(($M367*$W$4*AE367)+($N367*$X$4*AE367)+($O367*$Y$4*AE367)+($P367*$Z$4*AE367)+($Q367*$AA$4*AE367)+($R367*$AB$5*AE367))</f>
        <v>#REF!</v>
      </c>
      <c r="AK367" s="558" t="e">
        <f>AK$7*(($M367*$W$4*AF367)+($N367*$X$4*AF367)+($O367*$Y$4*AF367)+($P367*$Z$4*AF367)+($Q367*$AA$4*AF367)+($R367*$AB$5*AF367))</f>
        <v>#REF!</v>
      </c>
      <c r="AL367" s="558" t="e">
        <f>AL$7*(($M367*$W$4*AG367)+($N367*$X$4*AG367)+($O367*$Y$4*AG367)+($P367*$Z$4*AG367)+($Q367*$AA$4*AG367)+($R367*$AB$5*AG367))</f>
        <v>#REF!</v>
      </c>
      <c r="AM367" s="505">
        <f t="shared" si="328"/>
        <v>1078.5742849464775</v>
      </c>
      <c r="AN367" s="505">
        <f t="shared" si="328"/>
        <v>1129.6814488643815</v>
      </c>
      <c r="AO367" s="505">
        <f t="shared" si="328"/>
        <v>1196.8171927957014</v>
      </c>
      <c r="AP367" s="505">
        <f t="shared" si="328"/>
        <v>1284.1724083012487</v>
      </c>
      <c r="AQ367" s="505">
        <f t="shared" si="328"/>
        <v>1392.7850059625512</v>
      </c>
    </row>
    <row r="368" spans="2:43">
      <c r="B368" s="62"/>
      <c r="C368" s="62"/>
      <c r="D368" s="92"/>
      <c r="E368" s="93"/>
      <c r="F368" s="125"/>
      <c r="G368" s="94"/>
      <c r="H368" s="94"/>
      <c r="I368" s="94"/>
      <c r="J368" s="94"/>
      <c r="K368" s="94"/>
      <c r="L368" s="76"/>
      <c r="M368" s="289"/>
      <c r="N368" s="289"/>
      <c r="O368" s="289"/>
      <c r="P368" s="289"/>
      <c r="Q368" s="289"/>
      <c r="R368" s="289"/>
      <c r="S368" s="76"/>
      <c r="T368" s="865"/>
      <c r="U368" s="188"/>
      <c r="V368" s="815"/>
      <c r="W368" s="186"/>
      <c r="X368" s="123"/>
      <c r="Y368" s="123"/>
      <c r="Z368" s="123"/>
      <c r="AA368" s="123"/>
      <c r="AC368" s="123"/>
      <c r="AD368" s="123"/>
      <c r="AE368" s="123"/>
      <c r="AF368" s="123"/>
      <c r="AG368" s="695"/>
      <c r="AH368" s="696"/>
      <c r="AI368" s="728"/>
      <c r="AJ368" s="696"/>
      <c r="AK368" s="696"/>
      <c r="AL368" s="696"/>
      <c r="AM368" s="123"/>
      <c r="AN368" s="123"/>
      <c r="AO368" s="123"/>
      <c r="AP368" s="123"/>
      <c r="AQ368" s="123"/>
    </row>
    <row r="369" spans="2:43" ht="26.4">
      <c r="B369" s="62"/>
      <c r="C369" s="57" t="s">
        <v>401</v>
      </c>
      <c r="D369" s="97" t="s">
        <v>402</v>
      </c>
      <c r="E369" s="107" t="s">
        <v>64</v>
      </c>
      <c r="F369" s="124" t="s">
        <v>65</v>
      </c>
      <c r="G369" s="88">
        <v>0</v>
      </c>
      <c r="H369" s="88">
        <v>0</v>
      </c>
      <c r="I369" s="88">
        <v>0</v>
      </c>
      <c r="J369" s="88">
        <v>0</v>
      </c>
      <c r="K369" s="88">
        <v>0</v>
      </c>
      <c r="L369" s="76"/>
      <c r="M369" s="287">
        <v>0.2</v>
      </c>
      <c r="N369" s="287"/>
      <c r="O369" s="287"/>
      <c r="P369" s="287"/>
      <c r="Q369" s="287"/>
      <c r="R369" s="287">
        <v>1.8</v>
      </c>
      <c r="S369" s="76"/>
      <c r="T369" s="860">
        <v>335.47019943498191</v>
      </c>
      <c r="U369" s="782">
        <f>T369*(1+'Labour comparison'!$J$16)</f>
        <v>343.68921932113898</v>
      </c>
      <c r="V369" s="866">
        <f>($M369*$M$8)+($N369*$N$8)+($O369*$O$8)+($P369*$P$8)+($Q369*$Q$8)+($R369*$R$8)</f>
        <v>293.56637700000005</v>
      </c>
      <c r="W369" s="121">
        <f>(M369*$W$6)+(N369*$X$6)+(O369*$Y$6)+(P369*$Z$6)+(Q369*$AA$6)+(R369*$AB$6)</f>
        <v>346.48850558077874</v>
      </c>
      <c r="X369" s="121">
        <f t="shared" ref="X369:AA370" si="329">W369*X$9</f>
        <v>348.94857397040232</v>
      </c>
      <c r="Y369" s="121">
        <f t="shared" si="329"/>
        <v>355.46750909731657</v>
      </c>
      <c r="Z369" s="121">
        <f t="shared" si="329"/>
        <v>366.74321401585917</v>
      </c>
      <c r="AA369" s="121">
        <f t="shared" si="329"/>
        <v>382.46306023921431</v>
      </c>
      <c r="AC369" s="641">
        <v>35</v>
      </c>
      <c r="AD369" s="641">
        <v>36.4</v>
      </c>
      <c r="AE369" s="641">
        <v>37.856000000000002</v>
      </c>
      <c r="AF369" s="641">
        <v>39.370240000000003</v>
      </c>
      <c r="AG369" s="641">
        <v>42.519859199999999</v>
      </c>
      <c r="AH369" s="558" t="e">
        <f>AH$7*(($M369*$W$4*AC369)+($N369*$X$4*AC369)+($O369*$Y$4*AC369)+($P369*$Z$4*AC369)+($Q369*$AA$4*AC369)+($R369*$AB$4*AC369))</f>
        <v>#REF!</v>
      </c>
      <c r="AI369" s="558" t="e">
        <f>AI$7*(($M369*$W$4*AD369)+($N369*$X$4*AD369)+($O369*$Y$4*AD369)+($P369*$Z$4*AD369)+($Q369*$AA$4*AD369)+($R369*$AB$4*AD369))</f>
        <v>#REF!</v>
      </c>
      <c r="AJ369" s="558" t="e">
        <f>AJ$7*(($M369*$W$4*AE369)+($N369*$X$4*AE369)+($O369*$Y$4*AE369)+($P369*$Z$4*AE369)+($Q369*$AA$4*AE369)+($R369*$AB$4*AE369))</f>
        <v>#REF!</v>
      </c>
      <c r="AK369" s="558" t="e">
        <f>AK$7*(($M369*$W$4*AF369)+($N369*$X$4*AF369)+($O369*$Y$4*AF369)+($P369*$Z$4*AF369)+($Q369*$AA$4*AF369)+($R369*$AB$4*AF369))</f>
        <v>#REF!</v>
      </c>
      <c r="AL369" s="558" t="e">
        <f>AL$7*(($M369*$W$4*AG369)+($N369*$X$4*AG369)+($O369*$Y$4*AG369)+($P369*$Z$4*AG369)+($Q369*$AA$4*AG369)+($R369*$AB$4*AG369))</f>
        <v>#REF!</v>
      </c>
      <c r="AM369" s="504">
        <f t="shared" ref="AM369:AQ370" si="330">W369*AC369</f>
        <v>12127.097695327257</v>
      </c>
      <c r="AN369" s="504">
        <f t="shared" si="330"/>
        <v>12701.728092522644</v>
      </c>
      <c r="AO369" s="504">
        <f t="shared" si="330"/>
        <v>13456.578024388016</v>
      </c>
      <c r="AP369" s="504">
        <f t="shared" si="330"/>
        <v>14438.76835417574</v>
      </c>
      <c r="AQ369" s="504">
        <f t="shared" si="330"/>
        <v>16262.275470572511</v>
      </c>
    </row>
    <row r="370" spans="2:43">
      <c r="B370" s="62"/>
      <c r="C370" s="62"/>
      <c r="D370" s="92" t="s">
        <v>403</v>
      </c>
      <c r="E370" s="93" t="s">
        <v>64</v>
      </c>
      <c r="F370" s="125" t="s">
        <v>65</v>
      </c>
      <c r="G370" s="94">
        <v>0</v>
      </c>
      <c r="H370" s="94">
        <v>0</v>
      </c>
      <c r="I370" s="94">
        <v>0</v>
      </c>
      <c r="J370" s="94">
        <v>0</v>
      </c>
      <c r="K370" s="94">
        <v>0</v>
      </c>
      <c r="L370" s="76"/>
      <c r="M370" s="289">
        <v>0.2</v>
      </c>
      <c r="N370" s="289"/>
      <c r="O370" s="289"/>
      <c r="P370" s="289"/>
      <c r="Q370" s="289"/>
      <c r="R370" s="532">
        <v>1.8</v>
      </c>
      <c r="S370" s="76"/>
      <c r="T370" s="860">
        <v>538.13483533679141</v>
      </c>
      <c r="U370" s="188">
        <f>T370*(1+'Labour comparison'!$J$16)</f>
        <v>551.31913880254274</v>
      </c>
      <c r="V370" s="867">
        <f>($M370*$M$8)+($N370*$N$8)+($O370*$O$8)+($P370*$P$8)+($Q370*$Q$8)+($R370*$R$9)</f>
        <v>484.39568910000003</v>
      </c>
      <c r="W370" s="247">
        <f>(M370*$W$6)+(N370*$X$6)+(O370*$Y$6)+(P370*$Z$6)+(Q370*$AA$6)+(R370*$AB$7)</f>
        <v>539.28714247323876</v>
      </c>
      <c r="X370" s="247">
        <f t="shared" si="329"/>
        <v>543.11608118479876</v>
      </c>
      <c r="Y370" s="247">
        <f t="shared" si="329"/>
        <v>553.26238572286491</v>
      </c>
      <c r="Z370" s="247">
        <f t="shared" si="329"/>
        <v>570.81229744273469</v>
      </c>
      <c r="AA370" s="247">
        <f t="shared" si="329"/>
        <v>595.27923015007525</v>
      </c>
      <c r="AC370" s="642">
        <v>20</v>
      </c>
      <c r="AD370" s="642">
        <v>20.8</v>
      </c>
      <c r="AE370" s="642">
        <v>21.632000000000001</v>
      </c>
      <c r="AF370" s="642">
        <v>22.49728</v>
      </c>
      <c r="AG370" s="642">
        <v>23.397171199999999</v>
      </c>
      <c r="AH370" s="558" t="e">
        <f>AH$7*(($M370*$W$4*AC370)+($N370*$X$4*AC370)+($O370*$Y$4*AC370)+($P370*$Z$4*AC370)+($Q370*$AA$4*AC370)+($R370*$AB$5*AC370))</f>
        <v>#REF!</v>
      </c>
      <c r="AI370" s="558" t="e">
        <f>AI$7*(($M370*$W$4*AD370)+($N370*$X$4*AD370)+($O370*$Y$4*AD370)+($P370*$Z$4*AD370)+($Q370*$AA$4*AD370)+($R370*$AB$5*AD370))</f>
        <v>#REF!</v>
      </c>
      <c r="AJ370" s="558" t="e">
        <f>AJ$7*(($M370*$W$4*AE370)+($N370*$X$4*AE370)+($O370*$Y$4*AE370)+($P370*$Z$4*AE370)+($Q370*$AA$4*AE370)+($R370*$AB$5*AE370))</f>
        <v>#REF!</v>
      </c>
      <c r="AK370" s="558" t="e">
        <f>AK$7*(($M370*$W$4*AF370)+($N370*$X$4*AF370)+($O370*$Y$4*AF370)+($P370*$Z$4*AF370)+($Q370*$AA$4*AF370)+($R370*$AB$5*AF370))</f>
        <v>#REF!</v>
      </c>
      <c r="AL370" s="558" t="e">
        <f>AL$7*(($M370*$W$4*AG370)+($N370*$X$4*AG370)+($O370*$Y$4*AG370)+($P370*$Z$4*AG370)+($Q370*$AA$4*AG370)+($R370*$AB$5*AG370))</f>
        <v>#REF!</v>
      </c>
      <c r="AM370" s="505">
        <f t="shared" si="330"/>
        <v>10785.742849464776</v>
      </c>
      <c r="AN370" s="505">
        <f t="shared" si="330"/>
        <v>11296.814488643815</v>
      </c>
      <c r="AO370" s="505">
        <f t="shared" si="330"/>
        <v>11968.171927957015</v>
      </c>
      <c r="AP370" s="505">
        <f t="shared" si="330"/>
        <v>12841.724083012487</v>
      </c>
      <c r="AQ370" s="505">
        <f t="shared" si="330"/>
        <v>13927.850059625513</v>
      </c>
    </row>
    <row r="371" spans="2:43">
      <c r="B371" s="81"/>
      <c r="C371" s="284"/>
      <c r="D371" s="285"/>
      <c r="E371" s="101"/>
      <c r="F371" s="126"/>
      <c r="G371" s="96"/>
      <c r="H371" s="96"/>
      <c r="I371" s="96"/>
      <c r="J371" s="96"/>
      <c r="K371" s="96"/>
      <c r="L371" s="76"/>
      <c r="M371" s="290"/>
      <c r="N371" s="290"/>
      <c r="O371" s="290"/>
      <c r="P371" s="290"/>
      <c r="Q371" s="290"/>
      <c r="R371" s="290"/>
      <c r="S371" s="76"/>
      <c r="T371" s="260"/>
      <c r="U371" s="263"/>
      <c r="V371" s="263"/>
      <c r="W371" s="260"/>
      <c r="X371" s="96"/>
      <c r="Y371" s="405"/>
      <c r="Z371" s="302"/>
      <c r="AA371" s="302"/>
      <c r="AC371" s="96"/>
      <c r="AD371" s="405"/>
      <c r="AE371" s="405"/>
      <c r="AF371" s="405"/>
      <c r="AG371" s="96"/>
      <c r="AH371" s="721"/>
      <c r="AI371" s="721"/>
      <c r="AJ371" s="721"/>
      <c r="AK371" s="727"/>
      <c r="AL371" s="721"/>
      <c r="AM371" s="302"/>
      <c r="AN371" s="302"/>
      <c r="AO371" s="96"/>
      <c r="AP371" s="405"/>
      <c r="AQ371" s="302"/>
    </row>
    <row r="372" spans="2:43">
      <c r="S372" s="27"/>
      <c r="T372" s="339"/>
      <c r="U372" s="339"/>
      <c r="V372" s="339"/>
      <c r="W372" s="339"/>
      <c r="X372" s="155"/>
      <c r="Y372" s="155"/>
      <c r="AC372" s="548"/>
      <c r="AD372" s="548"/>
      <c r="AE372" s="548"/>
      <c r="AF372" s="548"/>
      <c r="AG372" s="548"/>
      <c r="AH372"/>
      <c r="AI372"/>
      <c r="AJ372"/>
      <c r="AK372"/>
      <c r="AL372"/>
      <c r="AM372"/>
      <c r="AN372"/>
      <c r="AO372"/>
      <c r="AP372"/>
      <c r="AQ372"/>
    </row>
    <row r="373" spans="2:43">
      <c r="B373" s="42"/>
      <c r="C373" s="42"/>
      <c r="D373" s="25"/>
      <c r="E373" s="26"/>
      <c r="F373" s="26"/>
      <c r="G373" s="985" t="s">
        <v>54</v>
      </c>
      <c r="H373" s="986"/>
      <c r="I373" s="986"/>
      <c r="J373" s="986"/>
      <c r="K373" s="987"/>
      <c r="L373" s="26"/>
      <c r="M373" s="982" t="s">
        <v>95</v>
      </c>
      <c r="N373" s="988"/>
      <c r="O373" s="988"/>
      <c r="P373" s="988"/>
      <c r="Q373" s="988"/>
      <c r="R373" s="984"/>
      <c r="S373" s="26"/>
      <c r="T373" s="836" t="s">
        <v>357</v>
      </c>
      <c r="U373" s="849" t="s">
        <v>358</v>
      </c>
      <c r="V373" s="398" t="s">
        <v>425</v>
      </c>
      <c r="W373" s="982" t="s">
        <v>426</v>
      </c>
      <c r="X373" s="983"/>
      <c r="Y373" s="983"/>
      <c r="Z373" s="983"/>
      <c r="AA373" s="984"/>
      <c r="AC373" s="1001" t="s">
        <v>348</v>
      </c>
      <c r="AD373" s="1001"/>
      <c r="AE373" s="1001"/>
      <c r="AF373" s="1001"/>
      <c r="AG373" s="1001"/>
      <c r="AH373" s="1023" t="s">
        <v>351</v>
      </c>
      <c r="AI373" s="1023"/>
      <c r="AJ373" s="1023"/>
      <c r="AK373" s="1023"/>
      <c r="AL373" s="1023"/>
      <c r="AM373" s="1024" t="s">
        <v>354</v>
      </c>
      <c r="AN373" s="1024"/>
      <c r="AO373" s="1024"/>
      <c r="AP373" s="1024"/>
      <c r="AQ373" s="1024"/>
    </row>
    <row r="374" spans="2:43">
      <c r="B374" s="44" t="s">
        <v>56</v>
      </c>
      <c r="C374" s="45" t="s">
        <v>57</v>
      </c>
      <c r="D374" s="46" t="s">
        <v>58</v>
      </c>
      <c r="E374" s="47" t="s">
        <v>59</v>
      </c>
      <c r="F374" s="821" t="s">
        <v>60</v>
      </c>
      <c r="G374" s="48" t="s">
        <v>6</v>
      </c>
      <c r="H374" s="48" t="s">
        <v>7</v>
      </c>
      <c r="I374" s="48" t="s">
        <v>8</v>
      </c>
      <c r="J374" s="48" t="s">
        <v>9</v>
      </c>
      <c r="K374" s="48" t="s">
        <v>10</v>
      </c>
      <c r="L374" s="192"/>
      <c r="M374" s="355" t="s">
        <v>18</v>
      </c>
      <c r="N374" s="355" t="s">
        <v>17</v>
      </c>
      <c r="O374" s="355" t="s">
        <v>2</v>
      </c>
      <c r="P374" s="355" t="s">
        <v>3</v>
      </c>
      <c r="Q374" s="355" t="s">
        <v>1</v>
      </c>
      <c r="R374" s="356" t="s">
        <v>4</v>
      </c>
      <c r="S374" s="192"/>
      <c r="T374" s="345" t="s">
        <v>12</v>
      </c>
      <c r="U374" s="825" t="s">
        <v>12</v>
      </c>
      <c r="V374" s="350" t="s">
        <v>12</v>
      </c>
      <c r="W374" s="350" t="s">
        <v>12</v>
      </c>
      <c r="X374" s="350" t="s">
        <v>13</v>
      </c>
      <c r="Y374" s="350" t="s">
        <v>14</v>
      </c>
      <c r="Z374" s="350" t="s">
        <v>15</v>
      </c>
      <c r="AA374" s="350" t="s">
        <v>16</v>
      </c>
      <c r="AC374" s="48" t="s">
        <v>12</v>
      </c>
      <c r="AD374" s="48" t="s">
        <v>13</v>
      </c>
      <c r="AE374" s="48" t="s">
        <v>14</v>
      </c>
      <c r="AF374" s="48" t="s">
        <v>15</v>
      </c>
      <c r="AG374" s="48" t="s">
        <v>16</v>
      </c>
      <c r="AH374" s="48" t="s">
        <v>12</v>
      </c>
      <c r="AI374" s="48" t="s">
        <v>13</v>
      </c>
      <c r="AJ374" s="48" t="s">
        <v>14</v>
      </c>
      <c r="AK374" s="48" t="s">
        <v>15</v>
      </c>
      <c r="AL374" s="48" t="s">
        <v>16</v>
      </c>
      <c r="AM374" s="48" t="s">
        <v>12</v>
      </c>
      <c r="AN374" s="48" t="s">
        <v>13</v>
      </c>
      <c r="AO374" s="48" t="s">
        <v>14</v>
      </c>
      <c r="AP374" s="48" t="s">
        <v>15</v>
      </c>
      <c r="AQ374" s="48" t="s">
        <v>16</v>
      </c>
    </row>
    <row r="375" spans="2:43" ht="26.4">
      <c r="B375" s="57" t="s">
        <v>404</v>
      </c>
      <c r="C375" s="314" t="s">
        <v>405</v>
      </c>
      <c r="D375" s="97" t="s">
        <v>406</v>
      </c>
      <c r="E375" s="107" t="s">
        <v>145</v>
      </c>
      <c r="F375" s="124" t="s">
        <v>65</v>
      </c>
      <c r="G375" s="88">
        <v>0</v>
      </c>
      <c r="H375" s="88">
        <v>0</v>
      </c>
      <c r="I375" s="88">
        <v>0</v>
      </c>
      <c r="J375" s="88">
        <v>0</v>
      </c>
      <c r="K375" s="88">
        <v>0</v>
      </c>
      <c r="L375" s="76"/>
      <c r="M375" s="287">
        <v>0.25</v>
      </c>
      <c r="N375" s="287"/>
      <c r="O375" s="287"/>
      <c r="P375" s="287"/>
      <c r="Q375" s="287"/>
      <c r="R375" s="287"/>
      <c r="S375" s="76"/>
      <c r="T375" s="856">
        <v>31.882948875159833</v>
      </c>
      <c r="U375" s="118">
        <f>T375*(1+'Labour comparison'!$J$16)</f>
        <v>32.664081122601246</v>
      </c>
      <c r="V375" s="866">
        <f>($M375*$M$8)+($N375*$N$8)+($O375*$O$8)+($P375*$P$8)+($Q375*$Q$8)+($R375*$R$8)</f>
        <v>26.191342500000001</v>
      </c>
      <c r="W375" s="121">
        <f>(M375*$W$6)+(N375*$X$6)+(O375*$Y$6)+(P375*$Z$6)+(Q375*$AA$6)+(R375*$AB$6)</f>
        <v>28.712898736403453</v>
      </c>
      <c r="X375" s="121">
        <f>W375*X$9</f>
        <v>28.916760317431919</v>
      </c>
      <c r="Y375" s="121">
        <f>X375*Y$9</f>
        <v>29.456973112816076</v>
      </c>
      <c r="Z375" s="121">
        <f>Y375*Z$9</f>
        <v>30.391371132643606</v>
      </c>
      <c r="AA375" s="121">
        <f>Z375*AA$9</f>
        <v>31.69404739893551</v>
      </c>
      <c r="AC375" s="651">
        <v>30</v>
      </c>
      <c r="AD375" s="651">
        <v>35</v>
      </c>
      <c r="AE375" s="651">
        <v>40</v>
      </c>
      <c r="AF375" s="651">
        <v>45</v>
      </c>
      <c r="AG375" s="651">
        <v>50</v>
      </c>
      <c r="AH375" s="523" t="e">
        <f>AH$7*(($M375*$W$4*AC375)+($N375*$X$4*AC375)+($O375*$Y$4*AC375)+($P375*$Z$4*AC375)+($Q375*$AA$4*AC375)+($R375*$AB$4*AC375))</f>
        <v>#REF!</v>
      </c>
      <c r="AI375" s="523" t="e">
        <f>AI$7*(($M375*$W$4*AD375)+($N375*$X$4*AD375)+($O375*$Y$4*AD375)+($P375*$Z$4*AD375)+($Q375*$AA$4*AD375)+($R375*$AB$4*AD375))</f>
        <v>#REF!</v>
      </c>
      <c r="AJ375" s="523" t="e">
        <f>AJ$7*(($M375*$W$4*AE375)+($N375*$X$4*AE375)+($O375*$Y$4*AE375)+($P375*$Z$4*AE375)+($Q375*$AA$4*AE375)+($R375*$AB$4*AE375))</f>
        <v>#REF!</v>
      </c>
      <c r="AK375" s="523" t="e">
        <f>AK$7*(($M375*$W$4*AF375)+($N375*$X$4*AF375)+($O375*$Y$4*AF375)+($P375*$Z$4*AF375)+($Q375*$AA$4*AF375)+($R375*$AB$4*AF375))</f>
        <v>#REF!</v>
      </c>
      <c r="AL375" s="523" t="e">
        <f>AL$7*(($M375*$W$4*AG375)+($N375*$X$4*AG375)+($O375*$Y$4*AG375)+($P375*$Z$4*AG375)+($Q375*$AA$4*AG375)+($R375*$AB$4*AG375))</f>
        <v>#REF!</v>
      </c>
      <c r="AM375" s="504">
        <f>W375*AC375</f>
        <v>861.38696209210354</v>
      </c>
      <c r="AN375" s="504">
        <f>X375*AD375</f>
        <v>1012.0866111101171</v>
      </c>
      <c r="AO375" s="504">
        <f>Y375*AE375</f>
        <v>1178.278924512643</v>
      </c>
      <c r="AP375" s="504">
        <f>Z375*AF375</f>
        <v>1367.6117009689622</v>
      </c>
      <c r="AQ375" s="504">
        <f>AA375*AG375</f>
        <v>1584.7023699467754</v>
      </c>
    </row>
    <row r="376" spans="2:43">
      <c r="B376" s="81"/>
      <c r="C376" s="284"/>
      <c r="D376" s="285"/>
      <c r="E376" s="101"/>
      <c r="F376" s="126"/>
      <c r="G376" s="96"/>
      <c r="H376" s="96"/>
      <c r="I376" s="96"/>
      <c r="J376" s="96"/>
      <c r="K376" s="96"/>
      <c r="L376" s="76"/>
      <c r="M376" s="290"/>
      <c r="N376" s="290"/>
      <c r="O376" s="290"/>
      <c r="P376" s="290"/>
      <c r="Q376" s="290"/>
      <c r="R376" s="290"/>
      <c r="S376" s="76"/>
      <c r="T376" s="260"/>
      <c r="U376" s="260"/>
      <c r="V376" s="263"/>
      <c r="W376" s="260"/>
      <c r="X376" s="96"/>
      <c r="Y376" s="405"/>
      <c r="Z376" s="302"/>
      <c r="AA376" s="302"/>
      <c r="AC376" s="302"/>
      <c r="AD376" s="302"/>
      <c r="AE376" s="302"/>
      <c r="AF376" s="302"/>
      <c r="AG376" s="302"/>
      <c r="AH376" s="721"/>
      <c r="AI376" s="721"/>
      <c r="AJ376" s="721"/>
      <c r="AK376" s="721"/>
      <c r="AL376" s="721"/>
      <c r="AM376" s="302"/>
      <c r="AN376" s="302"/>
      <c r="AO376" s="302"/>
      <c r="AP376" s="302"/>
      <c r="AQ376" s="302"/>
    </row>
    <row r="377" spans="2:43">
      <c r="S377" s="27"/>
      <c r="T377" s="339"/>
      <c r="U377" s="339"/>
      <c r="V377" s="339"/>
      <c r="W377" s="339"/>
      <c r="X377" s="155"/>
      <c r="Y377" s="155"/>
      <c r="AC377"/>
      <c r="AD377"/>
      <c r="AE377"/>
      <c r="AF377"/>
      <c r="AG377"/>
      <c r="AH377"/>
      <c r="AI377"/>
      <c r="AJ377"/>
      <c r="AK377"/>
      <c r="AL377"/>
      <c r="AM377"/>
      <c r="AN377"/>
      <c r="AO377"/>
      <c r="AP377"/>
      <c r="AQ377"/>
    </row>
    <row r="378" spans="2:43">
      <c r="B378" s="42"/>
      <c r="C378" s="42"/>
      <c r="D378" s="25"/>
      <c r="E378" s="26"/>
      <c r="F378" s="26"/>
      <c r="G378" s="985" t="s">
        <v>54</v>
      </c>
      <c r="H378" s="986"/>
      <c r="I378" s="986"/>
      <c r="J378" s="986"/>
      <c r="K378" s="987"/>
      <c r="L378" s="26"/>
      <c r="M378" s="982" t="s">
        <v>95</v>
      </c>
      <c r="N378" s="988"/>
      <c r="O378" s="988"/>
      <c r="P378" s="988"/>
      <c r="Q378" s="988"/>
      <c r="R378" s="984"/>
      <c r="S378" s="26"/>
      <c r="T378" s="836" t="s">
        <v>357</v>
      </c>
      <c r="U378" s="849" t="s">
        <v>358</v>
      </c>
      <c r="V378" s="398" t="s">
        <v>425</v>
      </c>
      <c r="W378" s="982" t="s">
        <v>426</v>
      </c>
      <c r="X378" s="983"/>
      <c r="Y378" s="983"/>
      <c r="Z378" s="983"/>
      <c r="AA378" s="984"/>
      <c r="AC378" s="1001" t="s">
        <v>348</v>
      </c>
      <c r="AD378" s="1001"/>
      <c r="AE378" s="1001"/>
      <c r="AF378" s="1001"/>
      <c r="AG378" s="1001"/>
      <c r="AH378" s="1023" t="s">
        <v>351</v>
      </c>
      <c r="AI378" s="1023"/>
      <c r="AJ378" s="1023"/>
      <c r="AK378" s="1023"/>
      <c r="AL378" s="1023"/>
      <c r="AM378" s="1024" t="s">
        <v>354</v>
      </c>
      <c r="AN378" s="1024"/>
      <c r="AO378" s="1024"/>
      <c r="AP378" s="1024"/>
      <c r="AQ378" s="1024"/>
    </row>
    <row r="379" spans="2:43">
      <c r="B379" s="44" t="s">
        <v>56</v>
      </c>
      <c r="C379" s="45" t="s">
        <v>57</v>
      </c>
      <c r="D379" s="46" t="s">
        <v>58</v>
      </c>
      <c r="E379" s="47" t="s">
        <v>59</v>
      </c>
      <c r="F379" s="821" t="s">
        <v>60</v>
      </c>
      <c r="G379" s="48" t="s">
        <v>6</v>
      </c>
      <c r="H379" s="48" t="s">
        <v>7</v>
      </c>
      <c r="I379" s="48" t="s">
        <v>8</v>
      </c>
      <c r="J379" s="48" t="s">
        <v>9</v>
      </c>
      <c r="K379" s="48" t="s">
        <v>10</v>
      </c>
      <c r="L379" s="192"/>
      <c r="M379" s="355" t="s">
        <v>18</v>
      </c>
      <c r="N379" s="355" t="s">
        <v>17</v>
      </c>
      <c r="O379" s="355" t="s">
        <v>2</v>
      </c>
      <c r="P379" s="355" t="s">
        <v>3</v>
      </c>
      <c r="Q379" s="355" t="s">
        <v>1</v>
      </c>
      <c r="R379" s="356" t="s">
        <v>4</v>
      </c>
      <c r="S379" s="192"/>
      <c r="T379" s="350" t="s">
        <v>12</v>
      </c>
      <c r="U379" s="825" t="s">
        <v>12</v>
      </c>
      <c r="V379" s="350" t="s">
        <v>12</v>
      </c>
      <c r="W379" s="350" t="s">
        <v>12</v>
      </c>
      <c r="X379" s="350" t="s">
        <v>13</v>
      </c>
      <c r="Y379" s="350" t="s">
        <v>14</v>
      </c>
      <c r="Z379" s="350" t="s">
        <v>15</v>
      </c>
      <c r="AA379" s="350" t="s">
        <v>16</v>
      </c>
      <c r="AC379" s="48" t="s">
        <v>12</v>
      </c>
      <c r="AD379" s="48" t="s">
        <v>13</v>
      </c>
      <c r="AE379" s="48" t="s">
        <v>14</v>
      </c>
      <c r="AF379" s="48" t="s">
        <v>15</v>
      </c>
      <c r="AG379" s="48" t="s">
        <v>16</v>
      </c>
      <c r="AH379" s="48" t="s">
        <v>12</v>
      </c>
      <c r="AI379" s="48" t="s">
        <v>13</v>
      </c>
      <c r="AJ379" s="48" t="s">
        <v>14</v>
      </c>
      <c r="AK379" s="48" t="s">
        <v>15</v>
      </c>
      <c r="AL379" s="48" t="s">
        <v>16</v>
      </c>
      <c r="AM379" s="48" t="s">
        <v>12</v>
      </c>
      <c r="AN379" s="48" t="s">
        <v>13</v>
      </c>
      <c r="AO379" s="48" t="s">
        <v>14</v>
      </c>
      <c r="AP379" s="48" t="s">
        <v>15</v>
      </c>
      <c r="AQ379" s="48" t="s">
        <v>16</v>
      </c>
    </row>
    <row r="380" spans="2:43" ht="26.4">
      <c r="B380" s="57" t="s">
        <v>407</v>
      </c>
      <c r="C380" s="57" t="s">
        <v>408</v>
      </c>
      <c r="D380" s="113" t="s">
        <v>547</v>
      </c>
      <c r="E380" s="107" t="s">
        <v>64</v>
      </c>
      <c r="F380" s="124" t="s">
        <v>65</v>
      </c>
      <c r="G380" s="118">
        <v>0</v>
      </c>
      <c r="H380" s="118">
        <v>0</v>
      </c>
      <c r="I380" s="118">
        <v>0</v>
      </c>
      <c r="J380" s="118">
        <v>0</v>
      </c>
      <c r="K380" s="118">
        <v>0</v>
      </c>
      <c r="L380" s="76"/>
      <c r="M380" s="287">
        <v>0.75</v>
      </c>
      <c r="N380" s="287"/>
      <c r="O380" s="287"/>
      <c r="P380" s="287"/>
      <c r="Q380" s="287"/>
      <c r="R380" s="287">
        <v>2.5</v>
      </c>
      <c r="S380" s="76"/>
      <c r="T380" s="856">
        <v>526.15418042388796</v>
      </c>
      <c r="U380" s="782">
        <f>T380*(1+'Labour comparison'!$J$16)</f>
        <v>539.0449578442732</v>
      </c>
      <c r="V380" s="866">
        <f>($M380*$M$8)+($N380*$N$8)+($O380*$O$8)+($P380*$P$8)+($Q380*$Q$8)+($R380*$R$8)</f>
        <v>457.20361500000007</v>
      </c>
      <c r="W380" s="121">
        <f>(M380*$W$6)+(N380*$X$6)+(O380*$Y$6)+(P380*$Z$6)+(Q380*$AA$6)+(R380*$AB$6)</f>
        <v>535.46951091984374</v>
      </c>
      <c r="X380" s="121">
        <f>W380*X$9</f>
        <v>539.27134444737464</v>
      </c>
      <c r="Y380" s="121">
        <f>X380*Y$9</f>
        <v>549.34582295937003</v>
      </c>
      <c r="Z380" s="121">
        <f>Y380*Z$9</f>
        <v>566.77149827257563</v>
      </c>
      <c r="AA380" s="121">
        <f>Z380*AA$9</f>
        <v>591.06522875245355</v>
      </c>
      <c r="AC380" s="479">
        <v>45</v>
      </c>
      <c r="AD380" s="479">
        <v>47.924999999999997</v>
      </c>
      <c r="AE380" s="479">
        <v>51.040124999999996</v>
      </c>
      <c r="AF380" s="479">
        <v>36</v>
      </c>
      <c r="AG380" s="479">
        <v>28.8</v>
      </c>
      <c r="AH380" s="523" t="e">
        <f>AH$7*(($M380*$W$4*AC380)+($N380*$X$4*AC380)+($O380*$Y$4*AC380)+($P380*$Z$4*AC380)+($Q380*$AA$4*AC380)+($R380*$AB$4*AC380))</f>
        <v>#REF!</v>
      </c>
      <c r="AI380" s="523" t="e">
        <f>AI$7*(($M380*$W$4*AD380)+($N380*$X$4*AD380)+($O380*$Y$4*AD380)+($P380*$Z$4*AD380)+($Q380*$AA$4*AD380)+($R380*$AB$4*AD380))</f>
        <v>#REF!</v>
      </c>
      <c r="AJ380" s="523" t="e">
        <f>AJ$7*(($M380*$W$4*AE380)+($N380*$X$4*AE380)+($O380*$Y$4*AE380)+($P380*$Z$4*AE380)+($Q380*$AA$4*AE380)+($R380*$AB$4*AE380))</f>
        <v>#REF!</v>
      </c>
      <c r="AK380" s="523" t="e">
        <f>AK$7*(($M380*$W$4*AF380)+($N380*$X$4*AF380)+($O380*$Y$4*AF380)+($P380*$Z$4*AF380)+($Q380*$AA$4*AF380)+($R380*$AB$4*AF380))</f>
        <v>#REF!</v>
      </c>
      <c r="AL380" s="523" t="e">
        <f>AL$7*(($M380*$W$4*AG380)+($N380*$X$4*AG380)+($O380*$Y$4*AG380)+($P380*$Z$4*AG380)+($Q380*$AA$4*AG380)+($R380*$AB$4*AG380))</f>
        <v>#REF!</v>
      </c>
      <c r="AM380" s="504">
        <f>W380*AC380</f>
        <v>24096.127991392968</v>
      </c>
      <c r="AN380" s="504">
        <f>X380*AD380</f>
        <v>25844.579182640427</v>
      </c>
      <c r="AO380" s="504">
        <f>Y380*AE380</f>
        <v>28038.679472074113</v>
      </c>
      <c r="AP380" s="504">
        <f>Z380*AF380</f>
        <v>20403.773937812723</v>
      </c>
      <c r="AQ380" s="504">
        <f>AA380*AG380</f>
        <v>17022.678588070663</v>
      </c>
    </row>
    <row r="381" spans="2:43">
      <c r="B381" s="62"/>
      <c r="C381" s="62"/>
      <c r="D381" s="92"/>
      <c r="E381" s="93"/>
      <c r="F381" s="125"/>
      <c r="G381" s="94"/>
      <c r="H381" s="94"/>
      <c r="I381" s="94"/>
      <c r="J381" s="94"/>
      <c r="K381" s="94"/>
      <c r="L381" s="76"/>
      <c r="M381" s="289"/>
      <c r="N381" s="289"/>
      <c r="O381" s="289"/>
      <c r="P381" s="289"/>
      <c r="Q381" s="289"/>
      <c r="R381" s="289"/>
      <c r="S381" s="76"/>
      <c r="T381" s="865"/>
      <c r="U381" s="188">
        <f>T381*(1+'Labour comparison'!$J$16)</f>
        <v>0</v>
      </c>
      <c r="V381" s="815"/>
      <c r="W381" s="186"/>
      <c r="X381" s="123"/>
      <c r="Y381" s="123"/>
      <c r="Z381" s="123"/>
      <c r="AA381" s="123"/>
      <c r="AC381" s="642"/>
      <c r="AD381" s="642"/>
      <c r="AE381" s="642"/>
      <c r="AF381" s="642"/>
      <c r="AG381" s="642"/>
      <c r="AH381" s="657"/>
      <c r="AI381" s="657"/>
      <c r="AJ381" s="657"/>
      <c r="AK381" s="657"/>
      <c r="AL381" s="657"/>
      <c r="AM381" s="123"/>
      <c r="AN381" s="123"/>
      <c r="AO381" s="123"/>
      <c r="AP381" s="123"/>
      <c r="AQ381" s="123"/>
    </row>
    <row r="382" spans="2:43" ht="26.4">
      <c r="B382" s="62"/>
      <c r="C382" s="57" t="s">
        <v>409</v>
      </c>
      <c r="D382" s="97" t="s">
        <v>410</v>
      </c>
      <c r="E382" s="107" t="s">
        <v>64</v>
      </c>
      <c r="F382" s="124" t="s">
        <v>65</v>
      </c>
      <c r="G382" s="88">
        <v>0</v>
      </c>
      <c r="H382" s="88">
        <v>0</v>
      </c>
      <c r="I382" s="88">
        <v>0</v>
      </c>
      <c r="J382" s="88">
        <v>0</v>
      </c>
      <c r="K382" s="88">
        <v>0</v>
      </c>
      <c r="L382" s="76"/>
      <c r="M382" s="287">
        <v>0.45</v>
      </c>
      <c r="N382" s="287"/>
      <c r="O382" s="287"/>
      <c r="P382" s="287"/>
      <c r="Q382" s="287"/>
      <c r="R382" s="287">
        <v>2.35</v>
      </c>
      <c r="S382" s="76"/>
      <c r="T382" s="864">
        <v>462.06432174579157</v>
      </c>
      <c r="U382" s="782">
        <f>T382*(1+'Labour comparison'!$J$16)</f>
        <v>473.38489762856346</v>
      </c>
      <c r="V382" s="866">
        <f>($M382*$M$8)+($N382*$N$8)+($O382*$O$8)+($P382*$P$8)+($Q382*$Q$8)+($R382*$R$8)</f>
        <v>403.05622875000006</v>
      </c>
      <c r="W382" s="121">
        <f>(M382*$W$6)+(N382*$X$6)+(O382*$Y$6)+(P382*$Z$6)+(Q382*$AA$6)+(R382*$AB$6)</f>
        <v>474.05418355352157</v>
      </c>
      <c r="X382" s="121">
        <f t="shared" ref="X382:AA383" si="331">W382*X$9</f>
        <v>477.41996825675164</v>
      </c>
      <c r="Y382" s="121">
        <f t="shared" si="331"/>
        <v>486.33896100673547</v>
      </c>
      <c r="Z382" s="121">
        <f t="shared" si="331"/>
        <v>501.76600982092464</v>
      </c>
      <c r="AA382" s="121">
        <f t="shared" si="331"/>
        <v>523.27338668039215</v>
      </c>
      <c r="AC382" s="641">
        <v>100</v>
      </c>
      <c r="AD382" s="641">
        <v>96</v>
      </c>
      <c r="AE382" s="641">
        <v>92.16</v>
      </c>
      <c r="AF382" s="641">
        <v>88.47359999999999</v>
      </c>
      <c r="AG382" s="641">
        <v>84.93465599999999</v>
      </c>
      <c r="AH382" s="523" t="e">
        <f>AH$7*(($M382*$W$4*AC382)+($N382*$X$4*AC382)+($O382*$Y$4*AC382)+($P382*$Z$4*AC382)+($Q382*$AA$4*AC382)+($R382*$AB$4*AC382))</f>
        <v>#REF!</v>
      </c>
      <c r="AI382" s="523" t="e">
        <f>AI$7*(($M382*$W$4*AD382)+($N382*$X$4*AD382)+($O382*$Y$4*AD382)+($P382*$Z$4*AD382)+($Q382*$AA$4*AD382)+($R382*$AB$4*AD382))</f>
        <v>#REF!</v>
      </c>
      <c r="AJ382" s="523" t="e">
        <f>AJ$7*(($M382*$W$4*AE382)+($N382*$X$4*AE382)+($O382*$Y$4*AE382)+($P382*$Z$4*AE382)+($Q382*$AA$4*AE382)+($R382*$AB$4*AE382))</f>
        <v>#REF!</v>
      </c>
      <c r="AK382" s="523" t="e">
        <f>AK$7*(($M382*$W$4*AF382)+($N382*$X$4*AF382)+($O382*$Y$4*AF382)+($P382*$Z$4*AF382)+($Q382*$AA$4*AF382)+($R382*$AB$4*AF382))</f>
        <v>#REF!</v>
      </c>
      <c r="AL382" s="523" t="e">
        <f>AL$7*(($M382*$W$4*AG382)+($N382*$X$4*AG382)+($O382*$Y$4*AG382)+($P382*$Z$4*AG382)+($Q382*$AA$4*AG382)+($R382*$AB$4*AG382))</f>
        <v>#REF!</v>
      </c>
      <c r="AM382" s="504">
        <f t="shared" ref="AM382:AQ383" si="332">W382*AC382</f>
        <v>47405.418355352158</v>
      </c>
      <c r="AN382" s="504">
        <f t="shared" si="332"/>
        <v>45832.316952648158</v>
      </c>
      <c r="AO382" s="504">
        <f t="shared" si="332"/>
        <v>44820.998646380736</v>
      </c>
      <c r="AP382" s="504">
        <f t="shared" si="332"/>
        <v>44393.045246492555</v>
      </c>
      <c r="AQ382" s="504">
        <f t="shared" si="332"/>
        <v>44444.045091654087</v>
      </c>
    </row>
    <row r="383" spans="2:43">
      <c r="B383" s="62"/>
      <c r="C383" s="62"/>
      <c r="D383" s="92" t="s">
        <v>411</v>
      </c>
      <c r="E383" s="93" t="s">
        <v>64</v>
      </c>
      <c r="F383" s="125" t="s">
        <v>65</v>
      </c>
      <c r="G383" s="94">
        <v>0</v>
      </c>
      <c r="H383" s="94">
        <v>0</v>
      </c>
      <c r="I383" s="94">
        <v>0</v>
      </c>
      <c r="J383" s="94">
        <v>0</v>
      </c>
      <c r="K383" s="94">
        <v>0</v>
      </c>
      <c r="L383" s="76"/>
      <c r="M383" s="289">
        <v>0.45</v>
      </c>
      <c r="N383" s="289"/>
      <c r="O383" s="289"/>
      <c r="P383" s="289"/>
      <c r="Q383" s="289"/>
      <c r="R383" s="532">
        <v>2.35</v>
      </c>
      <c r="S383" s="76"/>
      <c r="T383" s="860">
        <v>726.6542630620429</v>
      </c>
      <c r="U383" s="188">
        <f>T383*(1+'Labour comparison'!$J$16)</f>
        <v>744.4572925070629</v>
      </c>
      <c r="V383" s="867">
        <f>($M383*$M$8)+($N383*$N$8)+($O383*$O$8)+($P383*$P$8)+($Q383*$Q$8)+($R383*$R$9)</f>
        <v>652.19449732500004</v>
      </c>
      <c r="W383" s="247">
        <f>(M383*$W$6)+(N383*$X$6)+(O383*$Y$6)+(P383*$Z$6)+(Q383*$AA$6)+(R383*$AB$7)</f>
        <v>725.76351505201092</v>
      </c>
      <c r="X383" s="247">
        <f t="shared" si="331"/>
        <v>730.91643600888028</v>
      </c>
      <c r="Y383" s="247">
        <f t="shared" si="331"/>
        <v>744.57116104564579</v>
      </c>
      <c r="Z383" s="247">
        <f t="shared" si="331"/>
        <v>768.18953540601217</v>
      </c>
      <c r="AA383" s="247">
        <f t="shared" si="331"/>
        <v>801.11671961957188</v>
      </c>
      <c r="AC383" s="642">
        <v>15</v>
      </c>
      <c r="AD383" s="642">
        <v>14.4</v>
      </c>
      <c r="AE383" s="642">
        <v>13.824</v>
      </c>
      <c r="AF383" s="642">
        <v>13.271039999999999</v>
      </c>
      <c r="AG383" s="642">
        <v>12.740198399999999</v>
      </c>
      <c r="AH383" s="558" t="e">
        <f>AH$7*(($M383*$W$4*AC383)+($N383*$X$4*AC383)+($O383*$Y$4*AC383)+($P383*$Z$4*AC383)+($Q383*$AA$4*AC383)+($R383*$AB$5*AC383))</f>
        <v>#REF!</v>
      </c>
      <c r="AI383" s="558" t="e">
        <f>AI$7*(($M383*$W$4*AD383)+($N383*$X$4*AD383)+($O383*$Y$4*AD383)+($P383*$Z$4*AD383)+($Q383*$AA$4*AD383)+($R383*$AB$5*AD383))</f>
        <v>#REF!</v>
      </c>
      <c r="AJ383" s="558" t="e">
        <f>AJ$7*(($M383*$W$4*AE383)+($N383*$X$4*AE383)+($O383*$Y$4*AE383)+($P383*$Z$4*AE383)+($Q383*$AA$4*AE383)+($R383*$AB$5*AE383))</f>
        <v>#REF!</v>
      </c>
      <c r="AK383" s="558" t="e">
        <f>AK$7*(($M383*$W$4*AF383)+($N383*$X$4*AF383)+($O383*$Y$4*AF383)+($P383*$Z$4*AF383)+($Q383*$AA$4*AF383)+($R383*$AB$5*AF383))</f>
        <v>#REF!</v>
      </c>
      <c r="AL383" s="558" t="e">
        <f>AL$7*(($M383*$W$4*AG383)+($N383*$X$4*AG383)+($O383*$Y$4*AG383)+($P383*$Z$4*AG383)+($Q383*$AA$4*AG383)+($R383*$AB$5*AG383))</f>
        <v>#REF!</v>
      </c>
      <c r="AM383" s="505">
        <f t="shared" si="332"/>
        <v>10886.452725780164</v>
      </c>
      <c r="AN383" s="505">
        <f t="shared" si="332"/>
        <v>10525.196678527876</v>
      </c>
      <c r="AO383" s="505">
        <f t="shared" si="332"/>
        <v>10292.951730295008</v>
      </c>
      <c r="AP383" s="505">
        <f t="shared" si="332"/>
        <v>10194.674051954604</v>
      </c>
      <c r="AQ383" s="505">
        <f t="shared" si="332"/>
        <v>10206.385949510517</v>
      </c>
    </row>
    <row r="384" spans="2:43">
      <c r="B384" s="62"/>
      <c r="C384" s="62"/>
      <c r="D384" s="92"/>
      <c r="E384" s="93"/>
      <c r="F384" s="125"/>
      <c r="G384" s="94"/>
      <c r="H384" s="94"/>
      <c r="I384" s="94"/>
      <c r="J384" s="94"/>
      <c r="K384" s="94"/>
      <c r="L384" s="76"/>
      <c r="M384" s="289"/>
      <c r="N384" s="289"/>
      <c r="O384" s="289"/>
      <c r="P384" s="289"/>
      <c r="Q384" s="289"/>
      <c r="R384" s="289"/>
      <c r="S384" s="76"/>
      <c r="T384" s="865"/>
      <c r="U384" s="188"/>
      <c r="V384" s="815"/>
      <c r="W384" s="186"/>
      <c r="X384" s="123"/>
      <c r="Y384" s="123"/>
      <c r="Z384" s="123"/>
      <c r="AA384" s="123"/>
      <c r="AC384" s="642"/>
      <c r="AD384" s="642"/>
      <c r="AE384" s="642"/>
      <c r="AF384" s="642"/>
      <c r="AG384" s="642"/>
      <c r="AH384" s="657"/>
      <c r="AI384" s="657"/>
      <c r="AJ384" s="657"/>
      <c r="AK384" s="657"/>
      <c r="AL384" s="657"/>
      <c r="AM384" s="123"/>
      <c r="AN384" s="123"/>
      <c r="AO384" s="123"/>
      <c r="AP384" s="123"/>
      <c r="AQ384" s="123"/>
    </row>
    <row r="385" spans="2:43" ht="26.4">
      <c r="B385" s="62"/>
      <c r="C385" s="57" t="s">
        <v>412</v>
      </c>
      <c r="D385" s="97" t="s">
        <v>413</v>
      </c>
      <c r="E385" s="107" t="s">
        <v>64</v>
      </c>
      <c r="F385" s="124" t="s">
        <v>65</v>
      </c>
      <c r="G385" s="118">
        <v>0</v>
      </c>
      <c r="H385" s="118">
        <v>0</v>
      </c>
      <c r="I385" s="118">
        <v>0</v>
      </c>
      <c r="J385" s="118">
        <v>0</v>
      </c>
      <c r="K385" s="118">
        <v>0</v>
      </c>
      <c r="L385" s="76"/>
      <c r="M385" s="770">
        <v>0.1</v>
      </c>
      <c r="N385" s="287"/>
      <c r="O385" s="771"/>
      <c r="P385" s="287"/>
      <c r="Q385" s="771"/>
      <c r="R385" s="287">
        <v>2.2000000000000002</v>
      </c>
      <c r="S385" s="76"/>
      <c r="T385" s="856">
        <v>391.59787329266334</v>
      </c>
      <c r="U385" s="782">
        <f>T385*(1+'Labour comparison'!$J$16)</f>
        <v>401.19202118833357</v>
      </c>
      <c r="V385" s="866">
        <f>($M385*$M$8)+($N385*$N$8)+($O385*$O$8)+($P385*$P$8)+($Q385*$Q$8)+($R385*$R$8)</f>
        <v>343.67057400000004</v>
      </c>
      <c r="W385" s="121">
        <f>(M385*$W$6)+(N385*$X$6)+(O385*$Y$6)+(P385*$Z$6)+(Q385*$AA$6)+(R385*$AB$6)</f>
        <v>406.89627643991878</v>
      </c>
      <c r="X385" s="121">
        <f t="shared" ref="X385:AA388" si="333">W385*X$9</f>
        <v>409.78524000264224</v>
      </c>
      <c r="Y385" s="121">
        <f t="shared" si="333"/>
        <v>417.44070443153771</v>
      </c>
      <c r="Z385" s="121">
        <f t="shared" si="333"/>
        <v>430.68224714274498</v>
      </c>
      <c r="AA385" s="121">
        <f t="shared" si="333"/>
        <v>449.14273512854373</v>
      </c>
      <c r="AC385" s="641">
        <v>80</v>
      </c>
      <c r="AD385" s="641">
        <v>76.8</v>
      </c>
      <c r="AE385" s="641">
        <v>73.727999999999994</v>
      </c>
      <c r="AF385" s="641">
        <v>70.778880000000001</v>
      </c>
      <c r="AG385" s="641">
        <v>67.947724800000003</v>
      </c>
      <c r="AH385" s="523" t="e">
        <f>AH$7*(($M385*$W$4*AC385)+($N385*$X$4*AC385)+($O385*$Y$4*AC385)+($P385*$Z$4*AC385)+($Q385*$AA$4*AC385)+($R385*$AB$4*AC385))</f>
        <v>#REF!</v>
      </c>
      <c r="AI385" s="523" t="e">
        <f>AI$7*(($M385*$W$4*AD385)+($N385*$X$4*AD385)+($O385*$Y$4*AD385)+($P385*$Z$4*AD385)+($Q385*$AA$4*AD385)+($R385*$AB$4*AD385))</f>
        <v>#REF!</v>
      </c>
      <c r="AJ385" s="523" t="e">
        <f>AJ$7*(($M385*$W$4*AE385)+($N385*$X$4*AE385)+($O385*$Y$4*AE385)+($P385*$Z$4*AE385)+($Q385*$AA$4*AE385)+($R385*$AB$4*AE385))</f>
        <v>#REF!</v>
      </c>
      <c r="AK385" s="523" t="e">
        <f>AK$7*(($M385*$W$4*AF385)+($N385*$X$4*AF385)+($O385*$Y$4*AF385)+($P385*$Z$4*AF385)+($Q385*$AA$4*AF385)+($R385*$AB$4*AF385))</f>
        <v>#REF!</v>
      </c>
      <c r="AL385" s="523" t="e">
        <f>AL$7*(($M385*$W$4*AG385)+($N385*$X$4*AG385)+($O385*$Y$4*AG385)+($P385*$Z$4*AG385)+($Q385*$AA$4*AG385)+($R385*$AB$4*AG385))</f>
        <v>#REF!</v>
      </c>
      <c r="AM385" s="504">
        <f t="shared" ref="AM385:AQ388" si="334">W385*AC385</f>
        <v>32551.702115193504</v>
      </c>
      <c r="AN385" s="504">
        <f t="shared" si="334"/>
        <v>31471.506432202921</v>
      </c>
      <c r="AO385" s="504">
        <f t="shared" si="334"/>
        <v>30777.06825632841</v>
      </c>
      <c r="AP385" s="504">
        <f t="shared" si="334"/>
        <v>30483.20708864669</v>
      </c>
      <c r="AQ385" s="504">
        <f t="shared" si="334"/>
        <v>30518.226962433582</v>
      </c>
    </row>
    <row r="386" spans="2:43">
      <c r="B386" s="62"/>
      <c r="C386" s="62"/>
      <c r="D386" s="280" t="s">
        <v>414</v>
      </c>
      <c r="E386" s="106" t="s">
        <v>64</v>
      </c>
      <c r="F386" s="126" t="s">
        <v>65</v>
      </c>
      <c r="G386" s="260">
        <v>0</v>
      </c>
      <c r="H386" s="260">
        <v>0</v>
      </c>
      <c r="I386" s="260">
        <v>0</v>
      </c>
      <c r="J386" s="260">
        <v>0</v>
      </c>
      <c r="K386" s="260">
        <v>0</v>
      </c>
      <c r="L386" s="76"/>
      <c r="M386" s="772">
        <v>0.1</v>
      </c>
      <c r="N386" s="290"/>
      <c r="O386" s="773"/>
      <c r="P386" s="290"/>
      <c r="Q386" s="773"/>
      <c r="R386" s="382">
        <v>2.2000000000000002</v>
      </c>
      <c r="S386" s="76"/>
      <c r="T386" s="857">
        <v>639.29909495043046</v>
      </c>
      <c r="U386" s="263">
        <f>T386*(1+'Labour comparison'!$J$16)</f>
        <v>654.96192277671594</v>
      </c>
      <c r="V386" s="868">
        <f>($M386*$M$8)+($N386*$N$8)+($O386*$O$8)+($P386*$P$8)+($Q386*$Q$8)+($R386*$R$9)</f>
        <v>576.90639990000011</v>
      </c>
      <c r="W386" s="774">
        <f>(M386*$W$6)+(N386*$X$6)+(O386*$Y$6)+(P386*$Z$6)+(Q386*$AA$6)+(R386*$AB$7)</f>
        <v>642.53905486403642</v>
      </c>
      <c r="X386" s="774">
        <f t="shared" si="333"/>
        <v>647.10108215357116</v>
      </c>
      <c r="Y386" s="774">
        <f t="shared" si="333"/>
        <v>659.18999808498552</v>
      </c>
      <c r="Z386" s="774">
        <f t="shared" si="333"/>
        <v>680.10001577559262</v>
      </c>
      <c r="AA386" s="774">
        <f t="shared" si="333"/>
        <v>709.25138724181807</v>
      </c>
      <c r="AC386" s="775">
        <v>6</v>
      </c>
      <c r="AD386" s="775">
        <v>5.76</v>
      </c>
      <c r="AE386" s="775">
        <v>5.5295999999999994</v>
      </c>
      <c r="AF386" s="775">
        <v>5.3084159999999994</v>
      </c>
      <c r="AG386" s="775">
        <v>5.0960793599999992</v>
      </c>
      <c r="AH386" s="565" t="e">
        <f>AH$7*(($M386*$W$4*AC386)+($N386*$X$4*AC386)+($O386*$Y$4*AC386)+($P386*$Z$4*AC386)+($Q386*$AA$4*AC386)+($R386*$AB$5*AC386))</f>
        <v>#REF!</v>
      </c>
      <c r="AI386" s="565" t="e">
        <f>AI$7*(($M386*$W$4*AD386)+($N386*$X$4*AD386)+($O386*$Y$4*AD386)+($P386*$Z$4*AD386)+($Q386*$AA$4*AD386)+($R386*$AB$5*AD386))</f>
        <v>#REF!</v>
      </c>
      <c r="AJ386" s="565" t="e">
        <f>AJ$7*(($M386*$W$4*AE386)+($N386*$X$4*AE386)+($O386*$Y$4*AE386)+($P386*$Z$4*AE386)+($Q386*$AA$4*AE386)+($R386*$AB$5*AE386))</f>
        <v>#REF!</v>
      </c>
      <c r="AK386" s="565" t="e">
        <f>AK$7*(($M386*$W$4*AF386)+($N386*$X$4*AF386)+($O386*$Y$4*AF386)+($P386*$Z$4*AF386)+($Q386*$AA$4*AF386)+($R386*$AB$5*AF386))</f>
        <v>#REF!</v>
      </c>
      <c r="AL386" s="565" t="e">
        <f>AL$7*(($M386*$W$4*AG386)+($N386*$X$4*AG386)+($O386*$Y$4*AG386)+($P386*$Z$4*AG386)+($Q386*$AA$4*AG386)+($R386*$AB$5*AG386))</f>
        <v>#REF!</v>
      </c>
      <c r="AM386" s="506">
        <f t="shared" si="334"/>
        <v>3855.2343291842185</v>
      </c>
      <c r="AN386" s="506">
        <f t="shared" si="334"/>
        <v>3727.3022332045698</v>
      </c>
      <c r="AO386" s="506">
        <f t="shared" si="334"/>
        <v>3645.0570134107356</v>
      </c>
      <c r="AP386" s="506">
        <f t="shared" si="334"/>
        <v>3610.2538053434077</v>
      </c>
      <c r="AQ386" s="506">
        <f t="shared" si="334"/>
        <v>3614.4013555743959</v>
      </c>
    </row>
    <row r="387" spans="2:43">
      <c r="B387" s="62"/>
      <c r="C387" s="62"/>
      <c r="D387" s="92" t="s">
        <v>415</v>
      </c>
      <c r="E387" s="93" t="s">
        <v>64</v>
      </c>
      <c r="F387" s="125" t="s">
        <v>70</v>
      </c>
      <c r="G387" s="186">
        <v>0</v>
      </c>
      <c r="H387" s="186">
        <v>0</v>
      </c>
      <c r="I387" s="186">
        <v>0</v>
      </c>
      <c r="J387" s="186">
        <v>0</v>
      </c>
      <c r="K387" s="186">
        <v>0</v>
      </c>
      <c r="L387" s="76"/>
      <c r="M387" s="289"/>
      <c r="N387" s="289"/>
      <c r="O387" s="289"/>
      <c r="P387" s="289"/>
      <c r="Q387" s="289"/>
      <c r="R387" s="289" t="s">
        <v>71</v>
      </c>
      <c r="S387" s="76"/>
      <c r="T387" s="856">
        <v>172.20213351936337</v>
      </c>
      <c r="U387" s="188">
        <f>T387*(1+'Labour comparison'!$J$16)</f>
        <v>176.42108579058777</v>
      </c>
      <c r="V387" s="815">
        <f>R8</f>
        <v>151.45183500000002</v>
      </c>
      <c r="W387" s="186">
        <f>AB6</f>
        <v>179.73232588425333</v>
      </c>
      <c r="X387" s="123">
        <f t="shared" si="333"/>
        <v>181.00842539803153</v>
      </c>
      <c r="Y387" s="123">
        <f t="shared" si="333"/>
        <v>184.38996144836869</v>
      </c>
      <c r="Z387" s="123">
        <f t="shared" si="333"/>
        <v>190.23895394985789</v>
      </c>
      <c r="AA387" s="123">
        <f t="shared" si="333"/>
        <v>198.39323462225877</v>
      </c>
      <c r="AC387" s="642">
        <v>5</v>
      </c>
      <c r="AD387" s="642">
        <v>4.8</v>
      </c>
      <c r="AE387" s="642">
        <v>4.6079999999999997</v>
      </c>
      <c r="AF387" s="642">
        <v>4.4236800000000001</v>
      </c>
      <c r="AG387" s="642">
        <v>4.2467328000000002</v>
      </c>
      <c r="AH387" s="558" t="e">
        <f>AH$7*(AC387*$AB$4)</f>
        <v>#REF!</v>
      </c>
      <c r="AI387" s="558" t="e">
        <f>AI$7*(AD387*$AB$4)</f>
        <v>#REF!</v>
      </c>
      <c r="AJ387" s="558" t="e">
        <f>AJ$7*(AE387*$AB$4)</f>
        <v>#REF!</v>
      </c>
      <c r="AK387" s="558" t="e">
        <f>AK$7*(AF387*$AB$4)</f>
        <v>#REF!</v>
      </c>
      <c r="AL387" s="558" t="e">
        <f>AL$7*(AG387*$AB$4)</f>
        <v>#REF!</v>
      </c>
      <c r="AM387" s="505">
        <f t="shared" si="334"/>
        <v>898.66162942126664</v>
      </c>
      <c r="AN387" s="505">
        <f t="shared" si="334"/>
        <v>868.84044191055136</v>
      </c>
      <c r="AO387" s="505">
        <f t="shared" si="334"/>
        <v>849.6689423540829</v>
      </c>
      <c r="AP387" s="505">
        <f t="shared" si="334"/>
        <v>841.55625580890739</v>
      </c>
      <c r="AQ387" s="505">
        <f t="shared" si="334"/>
        <v>842.52305676844196</v>
      </c>
    </row>
    <row r="388" spans="2:43">
      <c r="B388" s="62"/>
      <c r="C388" s="62"/>
      <c r="D388" s="92" t="s">
        <v>416</v>
      </c>
      <c r="E388" s="93" t="s">
        <v>64</v>
      </c>
      <c r="F388" s="125" t="s">
        <v>70</v>
      </c>
      <c r="G388" s="186">
        <v>0</v>
      </c>
      <c r="H388" s="186">
        <v>0</v>
      </c>
      <c r="I388" s="186">
        <v>0</v>
      </c>
      <c r="J388" s="186">
        <v>0</v>
      </c>
      <c r="K388" s="186">
        <v>0</v>
      </c>
      <c r="L388" s="76"/>
      <c r="M388" s="289"/>
      <c r="N388" s="289"/>
      <c r="O388" s="289"/>
      <c r="P388" s="289"/>
      <c r="Q388" s="289"/>
      <c r="R388" s="289" t="s">
        <v>71</v>
      </c>
      <c r="S388" s="76"/>
      <c r="T388" s="857">
        <v>284.79359790925758</v>
      </c>
      <c r="U388" s="188">
        <f>T388*(1+'Labour comparison'!$J$16)</f>
        <v>291.77104105803437</v>
      </c>
      <c r="V388" s="815">
        <f>R9</f>
        <v>257.4681195</v>
      </c>
      <c r="W388" s="186">
        <f>AB7</f>
        <v>286.84267971339773</v>
      </c>
      <c r="X388" s="123">
        <f t="shared" si="333"/>
        <v>288.8792627393629</v>
      </c>
      <c r="Y388" s="123">
        <f t="shared" si="333"/>
        <v>294.27600401811776</v>
      </c>
      <c r="Z388" s="123">
        <f t="shared" si="333"/>
        <v>303.61066696478872</v>
      </c>
      <c r="AA388" s="123">
        <f t="shared" si="333"/>
        <v>316.62444012829263</v>
      </c>
      <c r="AC388" s="642">
        <v>5</v>
      </c>
      <c r="AD388" s="642">
        <v>4.8</v>
      </c>
      <c r="AE388" s="642">
        <v>4.6079999999999997</v>
      </c>
      <c r="AF388" s="642">
        <v>4.4236800000000001</v>
      </c>
      <c r="AG388" s="642">
        <v>4.2467328000000002</v>
      </c>
      <c r="AH388" s="558" t="e">
        <f>AH$7*(AC388*$AB$5)</f>
        <v>#REF!</v>
      </c>
      <c r="AI388" s="558" t="e">
        <f>AI$7*(AD388*$AB$5)</f>
        <v>#REF!</v>
      </c>
      <c r="AJ388" s="558" t="e">
        <f>AJ$7*(AE388*$AB$5)</f>
        <v>#REF!</v>
      </c>
      <c r="AK388" s="558" t="e">
        <f>AK$7*(AF388*$AB$5)</f>
        <v>#REF!</v>
      </c>
      <c r="AL388" s="558" t="e">
        <f>AL$7*(AG388*$AB$5)</f>
        <v>#REF!</v>
      </c>
      <c r="AM388" s="505">
        <f t="shared" si="334"/>
        <v>1434.2133985669886</v>
      </c>
      <c r="AN388" s="505">
        <f t="shared" si="334"/>
        <v>1386.6204611489418</v>
      </c>
      <c r="AO388" s="505">
        <f t="shared" si="334"/>
        <v>1356.0238265154865</v>
      </c>
      <c r="AP388" s="505">
        <f t="shared" si="334"/>
        <v>1343.0764352387966</v>
      </c>
      <c r="AQ388" s="505">
        <f t="shared" si="334"/>
        <v>1344.6193951744565</v>
      </c>
    </row>
    <row r="389" spans="2:43">
      <c r="B389" s="62"/>
      <c r="C389" s="62"/>
      <c r="D389" s="92"/>
      <c r="E389" s="93"/>
      <c r="F389" s="125"/>
      <c r="G389" s="94"/>
      <c r="H389" s="94"/>
      <c r="I389" s="94"/>
      <c r="J389" s="94"/>
      <c r="K389" s="94"/>
      <c r="L389" s="76"/>
      <c r="M389" s="289"/>
      <c r="N389" s="289"/>
      <c r="O389" s="289"/>
      <c r="P389" s="289"/>
      <c r="Q389" s="289"/>
      <c r="R389" s="289"/>
      <c r="S389" s="76"/>
      <c r="T389" s="865"/>
      <c r="U389" s="188"/>
      <c r="V389" s="815"/>
      <c r="W389" s="186"/>
      <c r="X389" s="123"/>
      <c r="Y389" s="123"/>
      <c r="Z389" s="123"/>
      <c r="AA389" s="123"/>
      <c r="AC389" s="123"/>
      <c r="AD389" s="123"/>
      <c r="AE389" s="123"/>
      <c r="AF389" s="123"/>
      <c r="AG389" s="123"/>
      <c r="AH389" s="657"/>
      <c r="AI389" s="657"/>
      <c r="AJ389" s="657"/>
      <c r="AK389" s="657"/>
      <c r="AL389" s="657"/>
      <c r="AM389" s="123"/>
      <c r="AN389" s="123"/>
      <c r="AO389" s="123"/>
      <c r="AP389" s="123"/>
      <c r="AQ389" s="123"/>
    </row>
    <row r="390" spans="2:43" ht="26.4">
      <c r="B390" s="62"/>
      <c r="C390" s="57" t="s">
        <v>417</v>
      </c>
      <c r="D390" s="97" t="s">
        <v>418</v>
      </c>
      <c r="E390" s="107" t="s">
        <v>64</v>
      </c>
      <c r="F390" s="124" t="s">
        <v>65</v>
      </c>
      <c r="G390" s="88">
        <v>0</v>
      </c>
      <c r="H390" s="88">
        <v>0</v>
      </c>
      <c r="I390" s="88">
        <v>0</v>
      </c>
      <c r="J390" s="88">
        <v>0</v>
      </c>
      <c r="K390" s="88">
        <v>0</v>
      </c>
      <c r="L390" s="76"/>
      <c r="M390" s="287">
        <v>0.1</v>
      </c>
      <c r="N390" s="287"/>
      <c r="O390" s="287"/>
      <c r="P390" s="287"/>
      <c r="Q390" s="287"/>
      <c r="R390" s="287">
        <v>0.2</v>
      </c>
      <c r="S390" s="76"/>
      <c r="T390" s="864">
        <v>47.193606253936608</v>
      </c>
      <c r="U390" s="782">
        <f>T390*(1+'Labour comparison'!$J$16)</f>
        <v>48.349849607158056</v>
      </c>
      <c r="V390" s="866">
        <f>($M390*$M$8)+($N390*$N$8)+($O390*$O$8)+($P390*$P$8)+($Q390*$Q$8)+($R390*$R$8)</f>
        <v>40.766904000000004</v>
      </c>
      <c r="W390" s="121">
        <f>(M390*$W$6)+(N390*$X$6)+(O390*$Y$6)+(P390*$Z$6)+(Q390*$AA$6)+(R390*$AB$6)</f>
        <v>47.431624671412045</v>
      </c>
      <c r="X390" s="121">
        <f>W390*X$9</f>
        <v>47.768389206579073</v>
      </c>
      <c r="Y390" s="121">
        <f>X390*Y$9</f>
        <v>48.660781534800172</v>
      </c>
      <c r="Z390" s="121">
        <f>Y390*Z$9</f>
        <v>50.204339243029025</v>
      </c>
      <c r="AA390" s="121">
        <f>Z390*AA$9</f>
        <v>52.356265884025966</v>
      </c>
      <c r="AC390" s="641">
        <v>55</v>
      </c>
      <c r="AD390" s="641">
        <v>58.575000000000003</v>
      </c>
      <c r="AE390" s="641">
        <v>62.382375000000003</v>
      </c>
      <c r="AF390" s="641">
        <v>44</v>
      </c>
      <c r="AG390" s="641">
        <v>35.200000000000003</v>
      </c>
      <c r="AH390" s="523" t="e">
        <f>AH$7*(($M390*$W$4*AC390)+($N390*$X$4*AC390)+($O390*$Y$4*AC390)+($P390*$Z$4*AC390)+($Q390*$AA$4*AC390)+($R390*$AB$4*AC390))</f>
        <v>#REF!</v>
      </c>
      <c r="AI390" s="523" t="e">
        <f>AI$7*(($M390*$W$4*AD390)+($N390*$X$4*AD390)+($O390*$Y$4*AD390)+($P390*$Z$4*AD390)+($Q390*$AA$4*AD390)+($R390*$AB$4*AD390))</f>
        <v>#REF!</v>
      </c>
      <c r="AJ390" s="523" t="e">
        <f>AJ$7*(($M390*$W$4*AE390)+($N390*$X$4*AE390)+($O390*$Y$4*AE390)+($P390*$Z$4*AE390)+($Q390*$AA$4*AE390)+($R390*$AB$4*AE390))</f>
        <v>#REF!</v>
      </c>
      <c r="AK390" s="523" t="e">
        <f>AK$7*(($M390*$W$4*AF390)+($N390*$X$4*AF390)+($O390*$Y$4*AF390)+($P390*$Z$4*AF390)+($Q390*$AA$4*AF390)+($R390*$AB$4*AF390))</f>
        <v>#REF!</v>
      </c>
      <c r="AL390" s="523" t="e">
        <f>AL$7*(($M390*$W$4*AG390)+($N390*$X$4*AG390)+($O390*$Y$4*AG390)+($P390*$Z$4*AG390)+($Q390*$AA$4*AG390)+($R390*$AB$4*AG390))</f>
        <v>#REF!</v>
      </c>
      <c r="AM390" s="504">
        <f>W390*AC390</f>
        <v>2608.7393569276624</v>
      </c>
      <c r="AN390" s="504">
        <f>X390*AD390</f>
        <v>2798.0333977753694</v>
      </c>
      <c r="AO390" s="504">
        <f>Y390*AE390</f>
        <v>3035.57512149698</v>
      </c>
      <c r="AP390" s="504">
        <f>Z390*AF390</f>
        <v>2208.9909266932773</v>
      </c>
      <c r="AQ390" s="504">
        <f>AA390*AG390</f>
        <v>1842.9405591177142</v>
      </c>
    </row>
    <row r="391" spans="2:43">
      <c r="B391" s="62"/>
      <c r="C391" s="62"/>
      <c r="D391" s="92"/>
      <c r="E391" s="93"/>
      <c r="F391" s="125"/>
      <c r="G391" s="94"/>
      <c r="H391" s="94"/>
      <c r="I391" s="94"/>
      <c r="J391" s="94"/>
      <c r="K391" s="94"/>
      <c r="L391" s="76"/>
      <c r="M391" s="289"/>
      <c r="N391" s="289"/>
      <c r="O391" s="289"/>
      <c r="P391" s="289"/>
      <c r="Q391" s="289"/>
      <c r="R391" s="289"/>
      <c r="S391" s="76"/>
      <c r="T391" s="865"/>
      <c r="U391" s="188"/>
      <c r="V391" s="815"/>
      <c r="W391" s="186"/>
      <c r="X391" s="123">
        <f t="shared" ref="X391:Z393" si="335">W391*X$9</f>
        <v>0</v>
      </c>
      <c r="Y391" s="123">
        <f t="shared" si="335"/>
        <v>0</v>
      </c>
      <c r="Z391" s="123">
        <f t="shared" si="335"/>
        <v>0</v>
      </c>
      <c r="AA391" s="123"/>
      <c r="AC391" s="642"/>
      <c r="AD391" s="642"/>
      <c r="AE391" s="642"/>
      <c r="AF391" s="642"/>
      <c r="AG391" s="642"/>
      <c r="AH391" s="657"/>
      <c r="AI391" s="657"/>
      <c r="AJ391" s="657"/>
      <c r="AK391" s="657"/>
      <c r="AL391" s="657"/>
      <c r="AM391" s="123"/>
      <c r="AN391" s="123"/>
      <c r="AO391" s="123"/>
      <c r="AP391" s="123"/>
      <c r="AQ391" s="123"/>
    </row>
    <row r="392" spans="2:43" ht="26.4">
      <c r="B392" s="62"/>
      <c r="C392" s="57" t="s">
        <v>419</v>
      </c>
      <c r="D392" s="97" t="s">
        <v>420</v>
      </c>
      <c r="E392" s="107" t="s">
        <v>64</v>
      </c>
      <c r="F392" s="124" t="s">
        <v>65</v>
      </c>
      <c r="G392" s="88">
        <v>0</v>
      </c>
      <c r="H392" s="88">
        <v>0</v>
      </c>
      <c r="I392" s="88">
        <v>0</v>
      </c>
      <c r="J392" s="88">
        <v>0</v>
      </c>
      <c r="K392" s="88">
        <v>0</v>
      </c>
      <c r="L392" s="76"/>
      <c r="M392" s="287">
        <v>0.1</v>
      </c>
      <c r="N392" s="287"/>
      <c r="O392" s="287"/>
      <c r="P392" s="287"/>
      <c r="Q392" s="287"/>
      <c r="R392" s="287">
        <v>1.95</v>
      </c>
      <c r="S392" s="76"/>
      <c r="T392" s="860">
        <v>348.54733991282245</v>
      </c>
      <c r="U392" s="782">
        <f>T392*(1+'Labour comparison'!$J$16)</f>
        <v>357.08674974068657</v>
      </c>
      <c r="V392" s="866">
        <f>($M392*$M$8)+($N392*$N$8)+($O392*$O$8)+($P392*$P$8)+($Q392*$Q$8)+($R392*$R$8)</f>
        <v>305.80761525000003</v>
      </c>
      <c r="W392" s="121">
        <f>(M392*$W$6)+(N392*$X$6)+(O392*$Y$6)+(P392*$Z$6)+(Q392*$AA$6)+(R392*$AB$6)</f>
        <v>361.96319496885536</v>
      </c>
      <c r="X392" s="121">
        <f t="shared" si="335"/>
        <v>364.53313365313426</v>
      </c>
      <c r="Y392" s="121">
        <f t="shared" si="335"/>
        <v>371.34321406944542</v>
      </c>
      <c r="Z392" s="121">
        <f t="shared" si="335"/>
        <v>383.1225086552804</v>
      </c>
      <c r="AA392" s="121">
        <f>Z392*AA$9</f>
        <v>399.5444264729789</v>
      </c>
      <c r="AC392" s="641">
        <v>55</v>
      </c>
      <c r="AD392" s="641">
        <v>57.2</v>
      </c>
      <c r="AE392" s="641">
        <v>59.488</v>
      </c>
      <c r="AF392" s="641">
        <v>61.867519999999999</v>
      </c>
      <c r="AG392" s="641">
        <v>64.342220799999993</v>
      </c>
      <c r="AH392" s="523" t="e">
        <f>AH$7*(($M392*$W$4*AC392)+($N392*$X$4*AC392)+($O392*$Y$4*AC392)+($P392*$Z$4*AC392)+($Q392*$AA$4*AC392)+($R392*$AB$4*AC392))</f>
        <v>#REF!</v>
      </c>
      <c r="AI392" s="523" t="e">
        <f>AI$7*(($M392*$W$4*AD392)+($N392*$X$4*AD392)+($O392*$Y$4*AD392)+($P392*$Z$4*AD392)+($Q392*$AA$4*AD392)+($R392*$AB$4*AD392))</f>
        <v>#REF!</v>
      </c>
      <c r="AJ392" s="523" t="e">
        <f>AJ$7*(($M392*$W$4*AE392)+($N392*$X$4*AE392)+($O392*$Y$4*AE392)+($P392*$Z$4*AE392)+($Q392*$AA$4*AE392)+($R392*$AB$4*AE392))</f>
        <v>#REF!</v>
      </c>
      <c r="AK392" s="523" t="e">
        <f>AK$7*(($M392*$W$4*AF392)+($N392*$X$4*AF392)+($O392*$Y$4*AF392)+($P392*$Z$4*AF392)+($Q392*$AA$4*AF392)+($R392*$AB$4*AF392))</f>
        <v>#REF!</v>
      </c>
      <c r="AL392" s="523" t="e">
        <f>AL$7*(($M392*$W$4*AG392)+($N392*$X$4*AG392)+($O392*$Y$4*AG392)+($P392*$Z$4*AG392)+($Q392*$AA$4*AG392)+($R392*$AB$4*AG392))</f>
        <v>#REF!</v>
      </c>
      <c r="AM392" s="504">
        <f t="shared" ref="AM392:AQ393" si="336">W392*AC392</f>
        <v>19907.975723287043</v>
      </c>
      <c r="AN392" s="504">
        <f t="shared" si="336"/>
        <v>20851.295244959281</v>
      </c>
      <c r="AO392" s="504">
        <f t="shared" si="336"/>
        <v>22090.46511856317</v>
      </c>
      <c r="AP392" s="504">
        <f t="shared" si="336"/>
        <v>23702.839466680733</v>
      </c>
      <c r="AQ392" s="504">
        <f t="shared" si="336"/>
        <v>25707.575707533771</v>
      </c>
    </row>
    <row r="393" spans="2:43">
      <c r="B393" s="62"/>
      <c r="C393" s="62"/>
      <c r="D393" s="92" t="s">
        <v>421</v>
      </c>
      <c r="E393" s="93" t="s">
        <v>64</v>
      </c>
      <c r="F393" s="125" t="s">
        <v>65</v>
      </c>
      <c r="G393" s="94">
        <v>0</v>
      </c>
      <c r="H393" s="94">
        <v>0</v>
      </c>
      <c r="I393" s="94">
        <v>0</v>
      </c>
      <c r="J393" s="94">
        <v>0</v>
      </c>
      <c r="K393" s="94">
        <v>0</v>
      </c>
      <c r="L393" s="76"/>
      <c r="M393" s="289">
        <v>0.1</v>
      </c>
      <c r="N393" s="289"/>
      <c r="O393" s="289"/>
      <c r="P393" s="289"/>
      <c r="Q393" s="289"/>
      <c r="R393" s="289">
        <f>R392-R394</f>
        <v>1.1000000000000001</v>
      </c>
      <c r="S393" s="76"/>
      <c r="T393" s="860">
        <v>444.25008464423257</v>
      </c>
      <c r="U393" s="188">
        <f>T393*(1+'Labour comparison'!$J$16)</f>
        <v>455.13421171801627</v>
      </c>
      <c r="V393" s="867">
        <f>($M393*$M$8)+($N393*$N$8)+($O393*$O$8)+($P393*$P$8)+($Q393*$Q$8)+($R393*$R$8)+($R394*$R$9)</f>
        <v>395.92145707500003</v>
      </c>
      <c r="W393" s="247">
        <f>(M393*$W$6)+(N393*$X$6)+(O393*$Y$6)+(P393*$Z$6)+(Q393*$AA$6)+(R394*$AB$7)+(R393*$AB$6)</f>
        <v>453.00699572362817</v>
      </c>
      <c r="X393" s="247">
        <f t="shared" si="335"/>
        <v>456.22334539326596</v>
      </c>
      <c r="Y393" s="247">
        <f t="shared" si="335"/>
        <v>464.74635025373215</v>
      </c>
      <c r="Z393" s="247">
        <f t="shared" si="335"/>
        <v>479.48846471797162</v>
      </c>
      <c r="AA393" s="247">
        <f>Z393*AA$9</f>
        <v>500.0409511531077</v>
      </c>
      <c r="AC393" s="642">
        <v>10</v>
      </c>
      <c r="AD393" s="642">
        <v>10.4</v>
      </c>
      <c r="AE393" s="642">
        <v>10.816000000000001</v>
      </c>
      <c r="AF393" s="642">
        <v>11.24864</v>
      </c>
      <c r="AG393" s="642">
        <v>11.698585599999999</v>
      </c>
      <c r="AH393" s="558" t="e">
        <f>AH$7*(($M393*$W$4*AC393)+($N393*$X$4*AC393)+($O393*$Y$4*AC393)+($P393*$Z$4*AC393)+($Q393*$AA$4*AC393)+($R393*$AB$4*AC393)+($R394*$AB$5*AC393))</f>
        <v>#REF!</v>
      </c>
      <c r="AI393" s="558" t="e">
        <f>AI$7*(($M393*$W$4*AD393)+($N393*$X$4*AD393)+($O393*$Y$4*AD393)+($P393*$Z$4*AD393)+($Q393*$AA$4*AD393)+($R393*$AB$4*AD393)+($R394*$AB$5*AD393))</f>
        <v>#REF!</v>
      </c>
      <c r="AJ393" s="558" t="e">
        <f>AJ$7*(($M393*$W$4*AE393)+($N393*$X$4*AE393)+($O393*$Y$4*AE393)+($P393*$Z$4*AE393)+($Q393*$AA$4*AE393)+($R393*$AB$4*AE393)+($R394*$AB$5*AE393))</f>
        <v>#REF!</v>
      </c>
      <c r="AK393" s="558" t="e">
        <f>AK$7*(($M393*$W$4*AF393)+($N393*$X$4*AF393)+($O393*$Y$4*AF393)+($P393*$Z$4*AF393)+($Q393*$AA$4*AF393)+($R393*$AB$4*AF393)+($R394*$AB$5*AF393))</f>
        <v>#REF!</v>
      </c>
      <c r="AL393" s="558" t="e">
        <f>AL$7*(($M393*$W$4*AG393)+($N393*$X$4*AG393)+($O393*$Y$4*AG393)+($P393*$Z$4*AG393)+($Q393*$AA$4*AG393)+($R393*$AB$4*AG393)+($R394*$AB$5*AG393))</f>
        <v>#REF!</v>
      </c>
      <c r="AM393" s="505">
        <f t="shared" si="336"/>
        <v>4530.0699572362819</v>
      </c>
      <c r="AN393" s="505">
        <f t="shared" si="336"/>
        <v>4744.7227920899659</v>
      </c>
      <c r="AO393" s="505">
        <f t="shared" si="336"/>
        <v>5026.6965243443674</v>
      </c>
      <c r="AP393" s="505">
        <f t="shared" si="336"/>
        <v>5393.5931237651639</v>
      </c>
      <c r="AQ393" s="505">
        <f t="shared" si="336"/>
        <v>5849.771870570049</v>
      </c>
    </row>
    <row r="394" spans="2:43">
      <c r="B394" s="81"/>
      <c r="C394" s="100"/>
      <c r="D394" s="285"/>
      <c r="E394" s="101"/>
      <c r="F394" s="126"/>
      <c r="G394" s="96"/>
      <c r="H394" s="96"/>
      <c r="I394" s="96"/>
      <c r="J394" s="96"/>
      <c r="K394" s="96"/>
      <c r="L394" s="76"/>
      <c r="M394" s="290"/>
      <c r="N394" s="290"/>
      <c r="O394" s="290"/>
      <c r="P394" s="290"/>
      <c r="Q394" s="290"/>
      <c r="R394" s="382">
        <v>0.85</v>
      </c>
      <c r="S394" s="76"/>
      <c r="T394" s="260"/>
      <c r="U394" s="263"/>
      <c r="V394" s="263"/>
      <c r="W394" s="260"/>
      <c r="X394" s="96"/>
      <c r="Y394" s="405"/>
      <c r="Z394" s="302"/>
      <c r="AA394" s="302"/>
      <c r="AC394" s="96"/>
      <c r="AD394" s="405"/>
      <c r="AE394" s="405"/>
      <c r="AF394" s="405"/>
      <c r="AG394" s="96"/>
      <c r="AH394" s="721"/>
      <c r="AI394" s="721"/>
      <c r="AJ394" s="721"/>
      <c r="AK394" s="727"/>
      <c r="AL394" s="721"/>
      <c r="AM394" s="302"/>
      <c r="AN394" s="302"/>
      <c r="AO394" s="96"/>
      <c r="AP394" s="405"/>
      <c r="AQ394" s="302"/>
    </row>
    <row r="395" spans="2:43">
      <c r="S395" s="27"/>
      <c r="T395" s="339"/>
      <c r="U395" s="339"/>
      <c r="V395" s="339"/>
      <c r="W395" s="339"/>
      <c r="X395" s="155"/>
      <c r="Y395" s="155"/>
    </row>
    <row r="396" spans="2:43">
      <c r="B396" s="42"/>
      <c r="C396" s="42"/>
      <c r="D396" s="25"/>
      <c r="E396" s="26"/>
      <c r="F396" s="26"/>
      <c r="G396" s="989" t="s">
        <v>54</v>
      </c>
      <c r="H396" s="990"/>
      <c r="I396" s="990"/>
      <c r="J396" s="990"/>
      <c r="K396" s="991"/>
      <c r="L396" s="26"/>
      <c r="M396" s="982" t="s">
        <v>95</v>
      </c>
      <c r="N396" s="988"/>
      <c r="O396" s="988"/>
      <c r="P396" s="988"/>
      <c r="Q396" s="988"/>
      <c r="R396" s="984"/>
      <c r="S396" s="26"/>
      <c r="T396" s="836" t="s">
        <v>357</v>
      </c>
      <c r="U396" s="849" t="s">
        <v>358</v>
      </c>
      <c r="V396" s="398" t="s">
        <v>425</v>
      </c>
      <c r="W396" s="982" t="s">
        <v>426</v>
      </c>
      <c r="X396" s="983"/>
      <c r="Y396" s="983"/>
      <c r="Z396" s="983"/>
      <c r="AA396" s="984"/>
      <c r="AC396" s="1001" t="s">
        <v>348</v>
      </c>
      <c r="AD396" s="1001"/>
      <c r="AE396" s="1001"/>
      <c r="AF396" s="1001"/>
      <c r="AG396" s="1001"/>
      <c r="AH396" s="1023" t="s">
        <v>351</v>
      </c>
      <c r="AI396" s="1023"/>
      <c r="AJ396" s="1023"/>
      <c r="AK396" s="1023"/>
      <c r="AL396" s="1023"/>
      <c r="AM396" s="1024" t="s">
        <v>354</v>
      </c>
      <c r="AN396" s="1024"/>
      <c r="AO396" s="1024"/>
      <c r="AP396" s="1024"/>
      <c r="AQ396" s="1024"/>
    </row>
    <row r="397" spans="2:43">
      <c r="B397" s="44" t="s">
        <v>56</v>
      </c>
      <c r="C397" s="44" t="s">
        <v>57</v>
      </c>
      <c r="D397" s="46" t="s">
        <v>58</v>
      </c>
      <c r="E397" s="83" t="s">
        <v>59</v>
      </c>
      <c r="F397" s="83" t="s">
        <v>60</v>
      </c>
      <c r="G397" s="248" t="s">
        <v>6</v>
      </c>
      <c r="H397" s="248" t="s">
        <v>7</v>
      </c>
      <c r="I397" s="248" t="s">
        <v>8</v>
      </c>
      <c r="J397" s="248" t="s">
        <v>9</v>
      </c>
      <c r="K397" s="805" t="s">
        <v>10</v>
      </c>
      <c r="L397" s="192"/>
      <c r="M397" s="363" t="s">
        <v>18</v>
      </c>
      <c r="N397" s="363" t="s">
        <v>17</v>
      </c>
      <c r="O397" s="363" t="s">
        <v>2</v>
      </c>
      <c r="P397" s="363" t="s">
        <v>3</v>
      </c>
      <c r="Q397" s="363" t="s">
        <v>1</v>
      </c>
      <c r="R397" s="364" t="s">
        <v>4</v>
      </c>
      <c r="S397" s="192"/>
      <c r="T397" s="350" t="s">
        <v>12</v>
      </c>
      <c r="U397" s="825" t="s">
        <v>12</v>
      </c>
      <c r="V397" s="350" t="s">
        <v>12</v>
      </c>
      <c r="W397" s="350" t="s">
        <v>12</v>
      </c>
      <c r="X397" s="350" t="s">
        <v>13</v>
      </c>
      <c r="Y397" s="350" t="s">
        <v>14</v>
      </c>
      <c r="Z397" s="350" t="s">
        <v>15</v>
      </c>
      <c r="AA397" s="350" t="s">
        <v>16</v>
      </c>
      <c r="AC397" s="248" t="s">
        <v>12</v>
      </c>
      <c r="AD397" s="248" t="s">
        <v>13</v>
      </c>
      <c r="AE397" s="248" t="s">
        <v>14</v>
      </c>
      <c r="AF397" s="248" t="s">
        <v>15</v>
      </c>
      <c r="AG397" s="248" t="s">
        <v>16</v>
      </c>
      <c r="AH397" s="248" t="s">
        <v>12</v>
      </c>
      <c r="AI397" s="248" t="s">
        <v>13</v>
      </c>
      <c r="AJ397" s="248" t="s">
        <v>14</v>
      </c>
      <c r="AK397" s="248" t="s">
        <v>15</v>
      </c>
      <c r="AL397" s="248" t="s">
        <v>16</v>
      </c>
      <c r="AM397" s="248" t="s">
        <v>12</v>
      </c>
      <c r="AN397" s="248" t="s">
        <v>13</v>
      </c>
      <c r="AO397" s="248" t="s">
        <v>14</v>
      </c>
      <c r="AP397" s="248" t="s">
        <v>15</v>
      </c>
      <c r="AQ397" s="248" t="s">
        <v>16</v>
      </c>
    </row>
    <row r="398" spans="2:43" ht="26.4">
      <c r="B398" s="286" t="s">
        <v>422</v>
      </c>
      <c r="C398" s="399" t="s">
        <v>423</v>
      </c>
      <c r="D398" s="85" t="s">
        <v>424</v>
      </c>
      <c r="E398" s="86" t="s">
        <v>145</v>
      </c>
      <c r="F398" s="87" t="s">
        <v>65</v>
      </c>
      <c r="G398" s="118">
        <v>0</v>
      </c>
      <c r="H398" s="118">
        <v>0</v>
      </c>
      <c r="I398" s="118">
        <v>0</v>
      </c>
      <c r="J398" s="118">
        <v>0</v>
      </c>
      <c r="K398" s="250">
        <v>0</v>
      </c>
      <c r="L398" s="190"/>
      <c r="M398" s="287">
        <v>0.25</v>
      </c>
      <c r="N398" s="287"/>
      <c r="O398" s="287"/>
      <c r="P398" s="287"/>
      <c r="Q398" s="287"/>
      <c r="R398" s="287"/>
      <c r="S398" s="190"/>
      <c r="T398" s="856">
        <v>31.882948875159833</v>
      </c>
      <c r="U398" s="782">
        <f>T398*(1+'Labour comparison'!$J$16)</f>
        <v>32.664081122601246</v>
      </c>
      <c r="V398" s="866">
        <f>($M398*$M$8)+($N398*$N$8)+($O398*$O$8)+($P398*$P$8)+($Q398*$Q$8)+($R398*$R$8)</f>
        <v>26.191342500000001</v>
      </c>
      <c r="W398" s="121">
        <f>(M398*$W$6)+(N398*$X$6)+(O398*$Y$6)+(P398*$Z$6)+(Q398*$AA$6)+(R398*$AB$6)</f>
        <v>28.712898736403453</v>
      </c>
      <c r="X398" s="121">
        <f>W398*X$9</f>
        <v>28.916760317431919</v>
      </c>
      <c r="Y398" s="121">
        <f>X398*Y$9</f>
        <v>29.456973112816076</v>
      </c>
      <c r="Z398" s="121">
        <f>Y398*Z$9</f>
        <v>30.391371132643606</v>
      </c>
      <c r="AA398" s="121">
        <f>Z398*AA$9</f>
        <v>31.69404739893551</v>
      </c>
      <c r="AC398" s="697">
        <v>20</v>
      </c>
      <c r="AD398" s="651">
        <v>15</v>
      </c>
      <c r="AE398" s="698">
        <v>10</v>
      </c>
      <c r="AF398" s="651">
        <v>5</v>
      </c>
      <c r="AG398" s="698">
        <v>2</v>
      </c>
      <c r="AH398" s="523" t="e">
        <f>AH$7*(($M398*$W$4*AC398)+($N398*$X$4*AC398)+($O398*$Y$4*AC398)+($P398*$Z$4*AC398)+($Q398*$AA$4*AC398)+($R398*$AB$4*AC398))</f>
        <v>#REF!</v>
      </c>
      <c r="AI398" s="523" t="e">
        <f>AI$7*(($M398*$W$4*AD398)+($N398*$X$4*AD398)+($O398*$Y$4*AD398)+($P398*$Z$4*AD398)+($Q398*$AA$4*AD398)+($R398*$AB$4*AD398))</f>
        <v>#REF!</v>
      </c>
      <c r="AJ398" s="523" t="e">
        <f>AJ$7*(($M398*$W$4*AE398)+($N398*$X$4*AE398)+($O398*$Y$4*AE398)+($P398*$Z$4*AE398)+($Q398*$AA$4*AE398)+($R398*$AB$4*AE398))</f>
        <v>#REF!</v>
      </c>
      <c r="AK398" s="523" t="e">
        <f>AK$7*(($M398*$W$4*AF398)+($N398*$X$4*AF398)+($O398*$Y$4*AF398)+($P398*$Z$4*AF398)+($Q398*$AA$4*AF398)+($R398*$AB$4*AF398))</f>
        <v>#REF!</v>
      </c>
      <c r="AL398" s="523" t="e">
        <f>AL$7*(($M398*$W$4*AG398)+($N398*$X$4*AG398)+($O398*$Y$4*AG398)+($P398*$Z$4*AG398)+($Q398*$AA$4*AG398)+($R398*$AB$4*AG398))</f>
        <v>#REF!</v>
      </c>
      <c r="AM398" s="504">
        <f>W398*AC398</f>
        <v>574.25797472806903</v>
      </c>
      <c r="AN398" s="582">
        <f>X398*AD398</f>
        <v>433.7514047614788</v>
      </c>
      <c r="AO398" s="504">
        <f>Y398*AE398</f>
        <v>294.56973112816075</v>
      </c>
      <c r="AP398" s="582">
        <f>Z398*AF398</f>
        <v>151.95685566321802</v>
      </c>
      <c r="AQ398" s="504">
        <f>AA398*AG398</f>
        <v>63.38809479787102</v>
      </c>
    </row>
    <row r="399" spans="2:43">
      <c r="B399" s="81"/>
      <c r="C399" s="284"/>
      <c r="D399" s="285"/>
      <c r="E399" s="101"/>
      <c r="F399" s="66"/>
      <c r="G399" s="96"/>
      <c r="H399" s="96"/>
      <c r="I399" s="96"/>
      <c r="J399" s="96"/>
      <c r="K399" s="540"/>
      <c r="L399" s="76"/>
      <c r="M399" s="290"/>
      <c r="N399" s="290"/>
      <c r="O399" s="290"/>
      <c r="P399" s="290"/>
      <c r="Q399" s="290"/>
      <c r="R399" s="290"/>
      <c r="S399" s="76"/>
      <c r="T399" s="260"/>
      <c r="U399" s="263"/>
      <c r="V399" s="263"/>
      <c r="W399" s="260"/>
      <c r="X399" s="96"/>
      <c r="Y399" s="405"/>
      <c r="Z399" s="302"/>
      <c r="AA399" s="302"/>
      <c r="AC399" s="616"/>
      <c r="AD399" s="302"/>
      <c r="AE399" s="296"/>
      <c r="AF399" s="302"/>
      <c r="AG399" s="296"/>
      <c r="AH399" s="721"/>
      <c r="AI399" s="729"/>
      <c r="AJ399" s="721"/>
      <c r="AK399" s="729"/>
      <c r="AL399" s="721"/>
      <c r="AM399" s="302"/>
      <c r="AN399" s="296"/>
      <c r="AO399" s="302"/>
      <c r="AP399" s="296"/>
      <c r="AQ399" s="302"/>
    </row>
    <row r="400" spans="2:43">
      <c r="T400" s="331"/>
      <c r="U400" s="331"/>
      <c r="V400" s="331"/>
      <c r="W400" s="331"/>
      <c r="X400" s="294"/>
      <c r="Y400" s="294"/>
    </row>
    <row r="402" spans="2:43" ht="22.8">
      <c r="B402" s="407" t="s">
        <v>514</v>
      </c>
      <c r="C402" s="71"/>
      <c r="D402" s="292"/>
      <c r="E402" s="140"/>
      <c r="F402" s="25"/>
      <c r="G402" s="985" t="s">
        <v>54</v>
      </c>
      <c r="H402" s="986"/>
      <c r="I402" s="986"/>
      <c r="J402" s="986"/>
      <c r="K402" s="987"/>
      <c r="L402" s="76"/>
      <c r="M402" s="982" t="s">
        <v>95</v>
      </c>
      <c r="N402" s="988"/>
      <c r="O402" s="988"/>
      <c r="P402" s="988"/>
      <c r="Q402" s="988"/>
      <c r="R402" s="984"/>
      <c r="S402" s="61"/>
      <c r="T402" s="848" t="s">
        <v>357</v>
      </c>
      <c r="U402" s="849" t="s">
        <v>358</v>
      </c>
      <c r="V402" s="398" t="s">
        <v>425</v>
      </c>
      <c r="W402" s="982" t="s">
        <v>426</v>
      </c>
      <c r="X402" s="983"/>
      <c r="Y402" s="983"/>
      <c r="Z402" s="983"/>
      <c r="AA402" s="984"/>
      <c r="AB402" s="193"/>
      <c r="AC402" s="998" t="s">
        <v>348</v>
      </c>
      <c r="AD402" s="999"/>
      <c r="AE402" s="999"/>
      <c r="AF402" s="999"/>
      <c r="AG402" s="1000"/>
      <c r="AH402" s="1003" t="s">
        <v>351</v>
      </c>
      <c r="AI402" s="1004"/>
      <c r="AJ402" s="1004"/>
      <c r="AK402" s="1004"/>
      <c r="AL402" s="1004"/>
      <c r="AM402" s="1005" t="s">
        <v>354</v>
      </c>
      <c r="AN402" s="1006"/>
      <c r="AO402" s="1006"/>
      <c r="AP402" s="1006"/>
      <c r="AQ402" s="1006"/>
    </row>
    <row r="403" spans="2:43" ht="26.4" customHeight="1">
      <c r="B403" s="44" t="s">
        <v>56</v>
      </c>
      <c r="C403" s="45" t="s">
        <v>57</v>
      </c>
      <c r="D403" s="46" t="s">
        <v>58</v>
      </c>
      <c r="E403" s="47" t="s">
        <v>59</v>
      </c>
      <c r="F403" s="821" t="s">
        <v>60</v>
      </c>
      <c r="G403" s="48" t="s">
        <v>6</v>
      </c>
      <c r="H403" s="48" t="s">
        <v>7</v>
      </c>
      <c r="I403" s="48" t="s">
        <v>8</v>
      </c>
      <c r="J403" s="48" t="s">
        <v>9</v>
      </c>
      <c r="K403" s="48" t="s">
        <v>10</v>
      </c>
      <c r="L403" s="192"/>
      <c r="M403" s="363" t="s">
        <v>18</v>
      </c>
      <c r="N403" s="364" t="s">
        <v>17</v>
      </c>
      <c r="O403" s="364" t="s">
        <v>2</v>
      </c>
      <c r="P403" s="806" t="s">
        <v>3</v>
      </c>
      <c r="Q403" s="363" t="s">
        <v>1</v>
      </c>
      <c r="R403" s="364" t="s">
        <v>4</v>
      </c>
      <c r="T403" s="350" t="s">
        <v>12</v>
      </c>
      <c r="U403" s="345" t="s">
        <v>12</v>
      </c>
      <c r="V403" s="350" t="s">
        <v>12</v>
      </c>
      <c r="W403" s="345" t="s">
        <v>12</v>
      </c>
      <c r="X403" s="345" t="s">
        <v>13</v>
      </c>
      <c r="Y403" s="345" t="s">
        <v>14</v>
      </c>
      <c r="Z403" s="345" t="s">
        <v>15</v>
      </c>
      <c r="AA403" s="345" t="s">
        <v>16</v>
      </c>
      <c r="AC403" s="48" t="s">
        <v>12</v>
      </c>
      <c r="AD403" s="48" t="s">
        <v>13</v>
      </c>
      <c r="AE403" s="48" t="s">
        <v>14</v>
      </c>
      <c r="AF403" s="48" t="s">
        <v>15</v>
      </c>
      <c r="AG403" s="48" t="s">
        <v>16</v>
      </c>
      <c r="AH403" s="48" t="s">
        <v>12</v>
      </c>
      <c r="AI403" s="48" t="s">
        <v>13</v>
      </c>
      <c r="AJ403" s="48" t="s">
        <v>14</v>
      </c>
      <c r="AK403" s="48" t="s">
        <v>15</v>
      </c>
      <c r="AL403" s="48" t="s">
        <v>16</v>
      </c>
      <c r="AM403" s="48" t="s">
        <v>12</v>
      </c>
      <c r="AN403" s="48" t="s">
        <v>13</v>
      </c>
      <c r="AO403" s="48" t="s">
        <v>14</v>
      </c>
      <c r="AP403" s="48" t="s">
        <v>15</v>
      </c>
      <c r="AQ403" s="48" t="s">
        <v>16</v>
      </c>
    </row>
    <row r="404" spans="2:43" ht="107.25" customHeight="1">
      <c r="B404" s="57" t="s">
        <v>359</v>
      </c>
      <c r="C404" s="895" t="s">
        <v>454</v>
      </c>
      <c r="D404" s="120" t="s">
        <v>37</v>
      </c>
      <c r="E404" s="86" t="s">
        <v>64</v>
      </c>
      <c r="F404" s="822" t="s">
        <v>70</v>
      </c>
      <c r="G404" s="143">
        <v>0</v>
      </c>
      <c r="H404" s="143">
        <v>0</v>
      </c>
      <c r="I404" s="143">
        <v>0</v>
      </c>
      <c r="J404" s="143">
        <v>0</v>
      </c>
      <c r="K404" s="143">
        <v>0</v>
      </c>
      <c r="L404" s="190"/>
      <c r="M404" s="249" t="s">
        <v>71</v>
      </c>
      <c r="N404" s="249"/>
      <c r="O404" s="249"/>
      <c r="P404" s="249"/>
      <c r="Q404" s="249"/>
      <c r="R404" s="249"/>
      <c r="T404" s="856">
        <v>127.53179550063933</v>
      </c>
      <c r="U404" s="885">
        <f>T404*(1+'Labour comparison'!$J$16)</f>
        <v>130.65632449040498</v>
      </c>
      <c r="V404" s="866">
        <f>M8</f>
        <v>104.76537</v>
      </c>
      <c r="W404" s="348">
        <f>W6</f>
        <v>114.85159494561381</v>
      </c>
      <c r="X404" s="348">
        <f t="shared" ref="X404:AA409" si="337">W404*X$9</f>
        <v>115.66704126972768</v>
      </c>
      <c r="Y404" s="348">
        <f t="shared" si="337"/>
        <v>117.8278924512643</v>
      </c>
      <c r="Z404" s="348">
        <f t="shared" si="337"/>
        <v>121.56548453057442</v>
      </c>
      <c r="AA404" s="348">
        <f t="shared" si="337"/>
        <v>126.77618959574204</v>
      </c>
      <c r="AC404" s="604">
        <v>5</v>
      </c>
      <c r="AD404" s="604">
        <v>5</v>
      </c>
      <c r="AE404" s="604">
        <v>5</v>
      </c>
      <c r="AF404" s="604">
        <v>5</v>
      </c>
      <c r="AG404" s="604">
        <v>5</v>
      </c>
      <c r="AH404" s="609" t="e">
        <f>AH$7*(AC404*$W$4)</f>
        <v>#REF!</v>
      </c>
      <c r="AI404" s="609" t="e">
        <f>AI$7*(AD404*$W$4)</f>
        <v>#REF!</v>
      </c>
      <c r="AJ404" s="609" t="e">
        <f>AJ$7*(AE404*$W$4)</f>
        <v>#REF!</v>
      </c>
      <c r="AK404" s="609" t="e">
        <f>AK$7*(AF404*$W$4)</f>
        <v>#REF!</v>
      </c>
      <c r="AL404" s="609" t="e">
        <f>AL$7*(AG404*$W$4)</f>
        <v>#REF!</v>
      </c>
      <c r="AM404" s="605">
        <f t="shared" ref="AM404:AQ409" si="338">W404*AC404</f>
        <v>574.25797472806903</v>
      </c>
      <c r="AN404" s="605">
        <f t="shared" si="338"/>
        <v>578.33520634863839</v>
      </c>
      <c r="AO404" s="605">
        <f t="shared" si="338"/>
        <v>589.13946225632151</v>
      </c>
      <c r="AP404" s="605">
        <f t="shared" si="338"/>
        <v>607.82742265287209</v>
      </c>
      <c r="AQ404" s="605">
        <f t="shared" si="338"/>
        <v>633.8809479787102</v>
      </c>
    </row>
    <row r="405" spans="2:43">
      <c r="B405" s="62"/>
      <c r="C405" s="62"/>
      <c r="D405" s="122" t="s">
        <v>25</v>
      </c>
      <c r="E405" s="103" t="s">
        <v>64</v>
      </c>
      <c r="F405" s="824" t="s">
        <v>70</v>
      </c>
      <c r="G405" s="138">
        <v>0</v>
      </c>
      <c r="H405" s="138">
        <v>0</v>
      </c>
      <c r="I405" s="138">
        <v>0</v>
      </c>
      <c r="J405" s="138">
        <v>0</v>
      </c>
      <c r="K405" s="138">
        <v>0</v>
      </c>
      <c r="L405" s="190"/>
      <c r="M405" s="251"/>
      <c r="N405" s="251" t="s">
        <v>71</v>
      </c>
      <c r="O405" s="251"/>
      <c r="P405" s="251"/>
      <c r="Q405" s="251"/>
      <c r="R405" s="251"/>
      <c r="T405" s="857">
        <v>174.24337592070339</v>
      </c>
      <c r="U405" s="885">
        <f>T405*(1+'Labour comparison'!$J$16)</f>
        <v>178.51233863076061</v>
      </c>
      <c r="V405" s="871">
        <f>N8</f>
        <v>104.76537</v>
      </c>
      <c r="W405" s="863">
        <f>X6</f>
        <v>114.85159494561381</v>
      </c>
      <c r="X405" s="348">
        <f t="shared" si="337"/>
        <v>115.66704126972768</v>
      </c>
      <c r="Y405" s="348">
        <f t="shared" si="337"/>
        <v>117.8278924512643</v>
      </c>
      <c r="Z405" s="348">
        <f t="shared" si="337"/>
        <v>121.56548453057442</v>
      </c>
      <c r="AA405" s="348">
        <f t="shared" si="337"/>
        <v>126.77618959574204</v>
      </c>
      <c r="AC405" s="486">
        <v>0</v>
      </c>
      <c r="AD405" s="486">
        <v>0</v>
      </c>
      <c r="AE405" s="486">
        <v>0</v>
      </c>
      <c r="AF405" s="486">
        <v>0</v>
      </c>
      <c r="AG405" s="486">
        <v>0</v>
      </c>
      <c r="AH405" s="602" t="e">
        <f>AH$7*(AC405*$X$4)</f>
        <v>#REF!</v>
      </c>
      <c r="AI405" s="602" t="e">
        <f>AI$7*(AD405*$X$4)</f>
        <v>#REF!</v>
      </c>
      <c r="AJ405" s="602" t="e">
        <f>AJ$7*(AE405*$X$4)</f>
        <v>#REF!</v>
      </c>
      <c r="AK405" s="602" t="e">
        <f>AK$7*(AF405*$X$4)</f>
        <v>#REF!</v>
      </c>
      <c r="AL405" s="602" t="e">
        <f>AL$7*(AG405*$X$4)</f>
        <v>#REF!</v>
      </c>
      <c r="AM405" s="513">
        <f t="shared" si="338"/>
        <v>0</v>
      </c>
      <c r="AN405" s="513">
        <f t="shared" si="338"/>
        <v>0</v>
      </c>
      <c r="AO405" s="513">
        <f t="shared" si="338"/>
        <v>0</v>
      </c>
      <c r="AP405" s="513">
        <f t="shared" si="338"/>
        <v>0</v>
      </c>
      <c r="AQ405" s="513">
        <f t="shared" si="338"/>
        <v>0</v>
      </c>
    </row>
    <row r="406" spans="2:43">
      <c r="B406" s="62"/>
      <c r="C406" s="62"/>
      <c r="D406" s="122" t="s">
        <v>5</v>
      </c>
      <c r="E406" s="103" t="s">
        <v>64</v>
      </c>
      <c r="F406" s="824" t="s">
        <v>70</v>
      </c>
      <c r="G406" s="138">
        <v>0</v>
      </c>
      <c r="H406" s="138">
        <v>0</v>
      </c>
      <c r="I406" s="138">
        <v>0</v>
      </c>
      <c r="J406" s="138">
        <v>0</v>
      </c>
      <c r="K406" s="138">
        <v>0</v>
      </c>
      <c r="L406" s="190"/>
      <c r="M406" s="251"/>
      <c r="N406" s="251"/>
      <c r="O406" s="251"/>
      <c r="P406" s="251"/>
      <c r="Q406" s="251"/>
      <c r="R406" s="251" t="s">
        <v>71</v>
      </c>
      <c r="T406" s="857">
        <v>172.20213351936337</v>
      </c>
      <c r="U406" s="885">
        <f>T406*(1+'Labour comparison'!$J$16)</f>
        <v>176.42108579058777</v>
      </c>
      <c r="V406" s="871">
        <f>R8</f>
        <v>151.45183500000002</v>
      </c>
      <c r="W406" s="863">
        <f>AB6</f>
        <v>179.73232588425333</v>
      </c>
      <c r="X406" s="348">
        <f t="shared" si="337"/>
        <v>181.00842539803153</v>
      </c>
      <c r="Y406" s="348">
        <f t="shared" si="337"/>
        <v>184.38996144836869</v>
      </c>
      <c r="Z406" s="348">
        <f t="shared" si="337"/>
        <v>190.23895394985789</v>
      </c>
      <c r="AA406" s="348">
        <f t="shared" si="337"/>
        <v>198.39323462225877</v>
      </c>
      <c r="AC406" s="486">
        <v>200</v>
      </c>
      <c r="AD406" s="486">
        <v>200</v>
      </c>
      <c r="AE406" s="486">
        <v>200</v>
      </c>
      <c r="AF406" s="486">
        <v>200</v>
      </c>
      <c r="AG406" s="486">
        <v>200</v>
      </c>
      <c r="AH406" s="602" t="e">
        <f>AH$7*(AC406*$AB$4)</f>
        <v>#REF!</v>
      </c>
      <c r="AI406" s="602" t="e">
        <f>AI$7*(AD406*$AB$4)</f>
        <v>#REF!</v>
      </c>
      <c r="AJ406" s="602" t="e">
        <f>AJ$7*(AE406*$AB$4)</f>
        <v>#REF!</v>
      </c>
      <c r="AK406" s="602" t="e">
        <f>AK$7*(AF406*$AB$4)</f>
        <v>#REF!</v>
      </c>
      <c r="AL406" s="602" t="e">
        <f>AL$7*(AG406*$AB$4)</f>
        <v>#REF!</v>
      </c>
      <c r="AM406" s="513">
        <f t="shared" si="338"/>
        <v>35946.465176850666</v>
      </c>
      <c r="AN406" s="513">
        <f t="shared" si="338"/>
        <v>36201.685079606308</v>
      </c>
      <c r="AO406" s="513">
        <f t="shared" si="338"/>
        <v>36877.992289673741</v>
      </c>
      <c r="AP406" s="513">
        <f t="shared" si="338"/>
        <v>38047.790789971579</v>
      </c>
      <c r="AQ406" s="513">
        <f t="shared" si="338"/>
        <v>39678.646924451758</v>
      </c>
    </row>
    <row r="407" spans="2:43">
      <c r="B407" s="62"/>
      <c r="C407" s="62"/>
      <c r="D407" s="122" t="s">
        <v>175</v>
      </c>
      <c r="E407" s="103" t="s">
        <v>64</v>
      </c>
      <c r="F407" s="824" t="s">
        <v>70</v>
      </c>
      <c r="G407" s="138">
        <v>0</v>
      </c>
      <c r="H407" s="138">
        <v>0</v>
      </c>
      <c r="I407" s="138">
        <v>0</v>
      </c>
      <c r="J407" s="138">
        <v>0</v>
      </c>
      <c r="K407" s="138">
        <v>0</v>
      </c>
      <c r="L407" s="190"/>
      <c r="M407" s="251"/>
      <c r="N407" s="251"/>
      <c r="O407" s="251" t="s">
        <v>71</v>
      </c>
      <c r="P407" s="251"/>
      <c r="Q407" s="251"/>
      <c r="R407" s="251"/>
      <c r="T407" s="857">
        <v>178.58346320213872</v>
      </c>
      <c r="U407" s="885">
        <f>T407*(1+'Labour comparison'!$J$16)</f>
        <v>182.95875805059111</v>
      </c>
      <c r="V407" s="871">
        <f>O8</f>
        <v>157.14805499999997</v>
      </c>
      <c r="W407" s="863">
        <f>Y6</f>
        <v>172.30492156390147</v>
      </c>
      <c r="X407" s="348">
        <f t="shared" si="337"/>
        <v>173.52828650700519</v>
      </c>
      <c r="Y407" s="348">
        <f t="shared" si="337"/>
        <v>176.77008122062881</v>
      </c>
      <c r="Z407" s="348">
        <f t="shared" si="337"/>
        <v>182.37736521497254</v>
      </c>
      <c r="AA407" s="348">
        <f t="shared" si="337"/>
        <v>190.19467178325732</v>
      </c>
      <c r="AC407" s="486">
        <v>40</v>
      </c>
      <c r="AD407" s="486">
        <v>40</v>
      </c>
      <c r="AE407" s="486">
        <v>40</v>
      </c>
      <c r="AF407" s="486">
        <v>40</v>
      </c>
      <c r="AG407" s="486">
        <v>40</v>
      </c>
      <c r="AH407" s="602" t="e">
        <f>AH$7*(AC407*$Y$4)</f>
        <v>#REF!</v>
      </c>
      <c r="AI407" s="602" t="e">
        <f>AI$7*(AD407*$Y$4)</f>
        <v>#REF!</v>
      </c>
      <c r="AJ407" s="602" t="e">
        <f>AJ$7*(AE407*$Y$4)</f>
        <v>#REF!</v>
      </c>
      <c r="AK407" s="602" t="e">
        <f>AK$7*(AF407*$Y$4)</f>
        <v>#REF!</v>
      </c>
      <c r="AL407" s="602" t="e">
        <f>AL$7*(AG407*$Y$4)</f>
        <v>#REF!</v>
      </c>
      <c r="AM407" s="513">
        <f t="shared" si="338"/>
        <v>6892.1968625560585</v>
      </c>
      <c r="AN407" s="513">
        <f t="shared" si="338"/>
        <v>6941.1314602802076</v>
      </c>
      <c r="AO407" s="513">
        <f t="shared" si="338"/>
        <v>7070.803248825152</v>
      </c>
      <c r="AP407" s="513">
        <f t="shared" si="338"/>
        <v>7295.0946085989017</v>
      </c>
      <c r="AQ407" s="513">
        <f t="shared" si="338"/>
        <v>7607.7868713302923</v>
      </c>
    </row>
    <row r="408" spans="2:43">
      <c r="B408" s="62"/>
      <c r="C408" s="62"/>
      <c r="D408" s="122" t="s">
        <v>20</v>
      </c>
      <c r="E408" s="103" t="s">
        <v>64</v>
      </c>
      <c r="F408" s="824" t="s">
        <v>70</v>
      </c>
      <c r="G408" s="138">
        <v>0</v>
      </c>
      <c r="H408" s="138">
        <v>0</v>
      </c>
      <c r="I408" s="138">
        <v>0</v>
      </c>
      <c r="J408" s="138">
        <v>0</v>
      </c>
      <c r="K408" s="138">
        <v>0</v>
      </c>
      <c r="L408" s="190"/>
      <c r="M408" s="251"/>
      <c r="N408" s="251"/>
      <c r="O408" s="251"/>
      <c r="P408" s="251" t="s">
        <v>71</v>
      </c>
      <c r="Q408" s="251"/>
      <c r="R408" s="251"/>
      <c r="T408" s="857">
        <v>212.70961481276012</v>
      </c>
      <c r="U408" s="885">
        <f>T408*(1+'Labour comparison'!$J$16)</f>
        <v>217.92100037567275</v>
      </c>
      <c r="V408" s="871">
        <f>P8</f>
        <v>177.36143999999996</v>
      </c>
      <c r="W408" s="863">
        <f>Z6</f>
        <v>208.47275376613754</v>
      </c>
      <c r="X408" s="348">
        <f t="shared" si="337"/>
        <v>209.95291031787715</v>
      </c>
      <c r="Y408" s="348">
        <f t="shared" si="337"/>
        <v>213.87517710491716</v>
      </c>
      <c r="Z408" s="348">
        <f t="shared" si="337"/>
        <v>220.65946350161244</v>
      </c>
      <c r="AA408" s="348">
        <f t="shared" si="337"/>
        <v>230.1176694108386</v>
      </c>
      <c r="AC408" s="486">
        <v>10</v>
      </c>
      <c r="AD408" s="486">
        <v>10</v>
      </c>
      <c r="AE408" s="486">
        <v>10</v>
      </c>
      <c r="AF408" s="486">
        <v>10</v>
      </c>
      <c r="AG408" s="486">
        <v>10</v>
      </c>
      <c r="AH408" s="602" t="e">
        <f>AH$7*(AC408*$Z$4)</f>
        <v>#REF!</v>
      </c>
      <c r="AI408" s="602" t="e">
        <f>AI$7*(AD408*$Z$4)</f>
        <v>#REF!</v>
      </c>
      <c r="AJ408" s="602" t="e">
        <f>AJ$7*(AE408*$Z$4)</f>
        <v>#REF!</v>
      </c>
      <c r="AK408" s="602" t="e">
        <f>AK$7*(AF408*$Z$4)</f>
        <v>#REF!</v>
      </c>
      <c r="AL408" s="602" t="e">
        <f>AL$7*(AG408*$Z$4)</f>
        <v>#REF!</v>
      </c>
      <c r="AM408" s="513">
        <f t="shared" si="338"/>
        <v>2084.7275376613752</v>
      </c>
      <c r="AN408" s="513">
        <f t="shared" si="338"/>
        <v>2099.5291031787715</v>
      </c>
      <c r="AO408" s="513">
        <f t="shared" si="338"/>
        <v>2138.7517710491716</v>
      </c>
      <c r="AP408" s="513">
        <f t="shared" si="338"/>
        <v>2206.5946350161244</v>
      </c>
      <c r="AQ408" s="513">
        <f t="shared" si="338"/>
        <v>2301.1766941083861</v>
      </c>
    </row>
    <row r="409" spans="2:43">
      <c r="B409" s="62"/>
      <c r="C409" s="62"/>
      <c r="D409" s="122" t="s">
        <v>176</v>
      </c>
      <c r="E409" s="103" t="s">
        <v>64</v>
      </c>
      <c r="F409" s="824" t="s">
        <v>70</v>
      </c>
      <c r="G409" s="138">
        <v>0</v>
      </c>
      <c r="H409" s="138">
        <v>0</v>
      </c>
      <c r="I409" s="138">
        <v>0</v>
      </c>
      <c r="J409" s="138">
        <v>0</v>
      </c>
      <c r="K409" s="138">
        <v>0</v>
      </c>
      <c r="L409" s="190"/>
      <c r="M409" s="251"/>
      <c r="N409" s="251"/>
      <c r="O409" s="251"/>
      <c r="P409" s="251"/>
      <c r="Q409" s="251" t="s">
        <v>71</v>
      </c>
      <c r="R409" s="251"/>
      <c r="T409" s="857">
        <v>239.25091780307636</v>
      </c>
      <c r="U409" s="885">
        <f>T409*(1+'Labour comparison'!$J$16)</f>
        <v>245.11256528925173</v>
      </c>
      <c r="V409" s="871">
        <f>Q8</f>
        <v>196.43763000000001</v>
      </c>
      <c r="W409" s="863">
        <f>AA6</f>
        <v>215.36050509576629</v>
      </c>
      <c r="X409" s="348">
        <f t="shared" si="337"/>
        <v>216.88956468194624</v>
      </c>
      <c r="Y409" s="348">
        <f t="shared" si="337"/>
        <v>220.94141961798678</v>
      </c>
      <c r="Z409" s="348">
        <f t="shared" si="337"/>
        <v>227.94985270438252</v>
      </c>
      <c r="AA409" s="348">
        <f t="shared" si="337"/>
        <v>237.72054918683847</v>
      </c>
      <c r="AC409" s="486">
        <v>5</v>
      </c>
      <c r="AD409" s="486">
        <v>5</v>
      </c>
      <c r="AE409" s="486">
        <v>5</v>
      </c>
      <c r="AF409" s="486">
        <v>5</v>
      </c>
      <c r="AG409" s="486">
        <v>5</v>
      </c>
      <c r="AH409" s="602" t="e">
        <f>AH$7*(AC409*$AA$4)</f>
        <v>#REF!</v>
      </c>
      <c r="AI409" s="602" t="e">
        <f>AI$7*(AD409*$AA$4)</f>
        <v>#REF!</v>
      </c>
      <c r="AJ409" s="602" t="e">
        <f>AJ$7*(AE409*$AA$4)</f>
        <v>#REF!</v>
      </c>
      <c r="AK409" s="602" t="e">
        <f>AK$7*(AF409*$AA$4)</f>
        <v>#REF!</v>
      </c>
      <c r="AL409" s="602" t="e">
        <f>AL$7*(AG409*$AA$4)</f>
        <v>#REF!</v>
      </c>
      <c r="AM409" s="513">
        <f t="shared" si="338"/>
        <v>1076.8025254788315</v>
      </c>
      <c r="AN409" s="513">
        <f t="shared" si="338"/>
        <v>1084.4478234097312</v>
      </c>
      <c r="AO409" s="513">
        <f t="shared" si="338"/>
        <v>1104.7070980899339</v>
      </c>
      <c r="AP409" s="513">
        <f t="shared" si="338"/>
        <v>1139.7492635219126</v>
      </c>
      <c r="AQ409" s="513">
        <f t="shared" si="338"/>
        <v>1188.6027459341924</v>
      </c>
    </row>
    <row r="410" spans="2:43">
      <c r="B410" s="62"/>
      <c r="C410" s="62"/>
      <c r="D410" s="122" t="s">
        <v>27</v>
      </c>
      <c r="E410" s="103" t="s">
        <v>177</v>
      </c>
      <c r="F410" s="824" t="s">
        <v>65</v>
      </c>
      <c r="G410" s="138">
        <v>0</v>
      </c>
      <c r="H410" s="138">
        <v>0</v>
      </c>
      <c r="I410" s="138">
        <v>0</v>
      </c>
      <c r="J410" s="138">
        <v>0</v>
      </c>
      <c r="K410" s="138">
        <v>0</v>
      </c>
      <c r="L410" s="190"/>
      <c r="M410" s="251"/>
      <c r="N410" s="251"/>
      <c r="O410" s="251"/>
      <c r="P410" s="251"/>
      <c r="Q410" s="251"/>
      <c r="R410" s="251"/>
      <c r="T410" s="858">
        <v>0.71961782154044762</v>
      </c>
      <c r="U410" s="253">
        <v>0.71961782154044762</v>
      </c>
      <c r="V410" s="833">
        <f>U410</f>
        <v>0.71961782154044762</v>
      </c>
      <c r="W410" s="390">
        <f>V410</f>
        <v>0.71961782154044762</v>
      </c>
      <c r="X410" s="390">
        <f t="shared" ref="X410:AA410" si="339">W410</f>
        <v>0.71961782154044762</v>
      </c>
      <c r="Y410" s="390">
        <f t="shared" si="339"/>
        <v>0.71961782154044762</v>
      </c>
      <c r="Z410" s="390">
        <f t="shared" si="339"/>
        <v>0.71961782154044762</v>
      </c>
      <c r="AA410" s="390">
        <f t="shared" si="339"/>
        <v>0.71961782154044762</v>
      </c>
      <c r="AC410" s="301"/>
      <c r="AD410" s="301"/>
      <c r="AE410" s="301"/>
      <c r="AF410" s="301"/>
      <c r="AG410" s="301"/>
      <c r="AH410" s="625">
        <v>5000</v>
      </c>
      <c r="AI410" s="625">
        <v>5000</v>
      </c>
      <c r="AJ410" s="625">
        <v>5000</v>
      </c>
      <c r="AK410" s="625">
        <v>5000</v>
      </c>
      <c r="AL410" s="625">
        <v>5000</v>
      </c>
      <c r="AM410" s="732">
        <f>AH410+(AH410*$W$410)</f>
        <v>8598.0891077022388</v>
      </c>
      <c r="AN410" s="732">
        <f>AI410+(AI410*$W$410)</f>
        <v>8598.0891077022388</v>
      </c>
      <c r="AO410" s="732">
        <f>AJ410+(AJ410*$W$410)</f>
        <v>8598.0891077022388</v>
      </c>
      <c r="AP410" s="732">
        <f>AK410+(AK410*$W$410)</f>
        <v>8598.0891077022388</v>
      </c>
      <c r="AQ410" s="732">
        <f>AL410+(AL410*$W$410)</f>
        <v>8598.0891077022388</v>
      </c>
    </row>
    <row r="411" spans="2:43">
      <c r="B411" s="62"/>
      <c r="C411" s="62"/>
      <c r="D411" s="122" t="s">
        <v>178</v>
      </c>
      <c r="E411" s="103" t="s">
        <v>64</v>
      </c>
      <c r="F411" s="824" t="s">
        <v>65</v>
      </c>
      <c r="G411" s="138">
        <v>0</v>
      </c>
      <c r="H411" s="138">
        <v>0</v>
      </c>
      <c r="I411" s="138">
        <v>0</v>
      </c>
      <c r="J411" s="138">
        <v>0</v>
      </c>
      <c r="K411" s="138">
        <v>0</v>
      </c>
      <c r="L411" s="190"/>
      <c r="M411" s="251"/>
      <c r="N411" s="251"/>
      <c r="O411" s="251"/>
      <c r="P411" s="251"/>
      <c r="Q411" s="251"/>
      <c r="R411" s="251"/>
      <c r="T411" s="858">
        <v>0.55889567721915312</v>
      </c>
      <c r="U411" s="253">
        <v>0.55889567721915312</v>
      </c>
      <c r="V411" s="833">
        <f>U411</f>
        <v>0.55889567721915312</v>
      </c>
      <c r="W411" s="390">
        <f>V411</f>
        <v>0.55889567721915312</v>
      </c>
      <c r="X411" s="390">
        <f t="shared" ref="X411:AA411" si="340">W411</f>
        <v>0.55889567721915312</v>
      </c>
      <c r="Y411" s="390">
        <f t="shared" si="340"/>
        <v>0.55889567721915312</v>
      </c>
      <c r="Z411" s="390">
        <f t="shared" si="340"/>
        <v>0.55889567721915312</v>
      </c>
      <c r="AA411" s="390">
        <f t="shared" si="340"/>
        <v>0.55889567721915312</v>
      </c>
      <c r="AC411" s="301"/>
      <c r="AD411" s="301"/>
      <c r="AE411" s="301"/>
      <c r="AF411" s="301"/>
      <c r="AG411" s="301"/>
      <c r="AH411" s="625">
        <v>1500</v>
      </c>
      <c r="AI411" s="625">
        <v>1500</v>
      </c>
      <c r="AJ411" s="625">
        <v>1500</v>
      </c>
      <c r="AK411" s="625">
        <v>1500</v>
      </c>
      <c r="AL411" s="625">
        <v>1500</v>
      </c>
      <c r="AM411" s="732">
        <f>AH411+(AH411*$W$411)</f>
        <v>2338.3435158287298</v>
      </c>
      <c r="AN411" s="732">
        <f>AI411+(AI411*$W$411)</f>
        <v>2338.3435158287298</v>
      </c>
      <c r="AO411" s="732">
        <f>AJ411+(AJ411*$W$411)</f>
        <v>2338.3435158287298</v>
      </c>
      <c r="AP411" s="732">
        <f>AK411+(AK411*$W$411)</f>
        <v>2338.3435158287298</v>
      </c>
      <c r="AQ411" s="732">
        <f>AL411+(AL411*$W$411)</f>
        <v>2338.3435158287298</v>
      </c>
    </row>
    <row r="412" spans="2:43">
      <c r="B412" s="62"/>
      <c r="C412" s="62"/>
      <c r="D412" s="254" t="s">
        <v>179</v>
      </c>
      <c r="E412" s="103"/>
      <c r="F412" s="824"/>
      <c r="G412" s="138"/>
      <c r="H412" s="138"/>
      <c r="I412" s="138"/>
      <c r="J412" s="138"/>
      <c r="K412" s="138"/>
      <c r="L412" s="190"/>
      <c r="M412" s="251"/>
      <c r="N412" s="251"/>
      <c r="O412" s="251"/>
      <c r="P412" s="251"/>
      <c r="Q412" s="251"/>
      <c r="R412" s="251"/>
      <c r="T412" s="857"/>
      <c r="U412" s="400"/>
      <c r="V412" s="846"/>
      <c r="W412" s="400"/>
      <c r="X412" s="301"/>
      <c r="Y412" s="301"/>
      <c r="Z412" s="301"/>
      <c r="AA412" s="301"/>
      <c r="AC412" s="301"/>
      <c r="AD412" s="301"/>
      <c r="AE412" s="301"/>
      <c r="AF412" s="301"/>
      <c r="AG412" s="301"/>
      <c r="AH412" s="625"/>
      <c r="AI412" s="625"/>
      <c r="AJ412" s="625"/>
      <c r="AK412" s="625"/>
      <c r="AL412" s="625"/>
      <c r="AM412" s="530"/>
      <c r="AN412" s="530"/>
      <c r="AO412" s="530"/>
      <c r="AP412" s="530"/>
      <c r="AQ412" s="530"/>
    </row>
    <row r="413" spans="2:43">
      <c r="B413" s="62"/>
      <c r="C413" s="81"/>
      <c r="D413" s="255"/>
      <c r="E413" s="256"/>
      <c r="F413" s="823"/>
      <c r="G413" s="258"/>
      <c r="H413" s="258"/>
      <c r="I413" s="258"/>
      <c r="J413" s="258"/>
      <c r="K413" s="258"/>
      <c r="L413" s="190"/>
      <c r="M413" s="259"/>
      <c r="N413" s="259"/>
      <c r="O413" s="259"/>
      <c r="P413" s="259"/>
      <c r="Q413" s="259"/>
      <c r="R413" s="259"/>
      <c r="T413" s="859"/>
      <c r="U413" s="401"/>
      <c r="V413" s="850"/>
      <c r="W413" s="400"/>
      <c r="X413" s="301"/>
      <c r="Y413" s="301"/>
      <c r="Z413" s="301"/>
      <c r="AA413" s="301"/>
      <c r="AC413" s="301"/>
      <c r="AD413" s="301"/>
      <c r="AE413" s="301"/>
      <c r="AF413" s="301"/>
      <c r="AG413" s="301"/>
      <c r="AH413" s="625"/>
      <c r="AI413" s="625"/>
      <c r="AJ413" s="625"/>
      <c r="AK413" s="625"/>
      <c r="AL413" s="625"/>
      <c r="AM413" s="530"/>
      <c r="AN413" s="530"/>
      <c r="AO413" s="530"/>
      <c r="AP413" s="530"/>
      <c r="AQ413" s="530"/>
    </row>
    <row r="414" spans="2:43" ht="116.25" customHeight="1">
      <c r="B414" s="62"/>
      <c r="C414" s="63" t="s">
        <v>360</v>
      </c>
      <c r="D414" s="122" t="s">
        <v>37</v>
      </c>
      <c r="E414" s="103" t="s">
        <v>64</v>
      </c>
      <c r="F414" s="824" t="s">
        <v>70</v>
      </c>
      <c r="G414" s="138">
        <v>0</v>
      </c>
      <c r="H414" s="138">
        <v>0</v>
      </c>
      <c r="I414" s="138">
        <v>0</v>
      </c>
      <c r="J414" s="138">
        <v>0</v>
      </c>
      <c r="K414" s="138">
        <v>0</v>
      </c>
      <c r="L414" s="190"/>
      <c r="M414" s="251" t="s">
        <v>71</v>
      </c>
      <c r="N414" s="251"/>
      <c r="O414" s="251"/>
      <c r="P414" s="251"/>
      <c r="Q414" s="251"/>
      <c r="R414" s="251"/>
      <c r="T414" s="857">
        <v>127.53179550063933</v>
      </c>
      <c r="U414" s="885">
        <f>T414*(1+'Labour comparison'!$J$16)</f>
        <v>130.65632449040498</v>
      </c>
      <c r="V414" s="871">
        <f>M8</f>
        <v>104.76537</v>
      </c>
      <c r="W414" s="862">
        <f>W6</f>
        <v>114.85159494561381</v>
      </c>
      <c r="X414" s="880">
        <f t="shared" ref="X414:AA419" si="341">W414*X$9</f>
        <v>115.66704126972768</v>
      </c>
      <c r="Y414" s="880">
        <f t="shared" si="341"/>
        <v>117.8278924512643</v>
      </c>
      <c r="Z414" s="880">
        <f t="shared" si="341"/>
        <v>121.56548453057442</v>
      </c>
      <c r="AA414" s="880">
        <f t="shared" si="341"/>
        <v>126.77618959574204</v>
      </c>
      <c r="AC414" s="604">
        <v>0</v>
      </c>
      <c r="AD414" s="604">
        <v>2</v>
      </c>
      <c r="AE414" s="604">
        <v>2</v>
      </c>
      <c r="AF414" s="604">
        <v>0</v>
      </c>
      <c r="AG414" s="604">
        <v>2</v>
      </c>
      <c r="AH414" s="609" t="e">
        <f>AH$7*(AC414*$W$4)</f>
        <v>#REF!</v>
      </c>
      <c r="AI414" s="609" t="e">
        <f>AI$7*(AD414*$W$4)</f>
        <v>#REF!</v>
      </c>
      <c r="AJ414" s="609" t="e">
        <f>AJ$7*(AE414*$W$4)</f>
        <v>#REF!</v>
      </c>
      <c r="AK414" s="609" t="e">
        <f>AK$7*(AF414*$W$4)</f>
        <v>#REF!</v>
      </c>
      <c r="AL414" s="609" t="e">
        <f>AL$7*(AG414*$W$4)</f>
        <v>#REF!</v>
      </c>
      <c r="AM414" s="605">
        <f t="shared" ref="AM414:AQ419" si="342">W414*AC414</f>
        <v>0</v>
      </c>
      <c r="AN414" s="605">
        <f t="shared" si="342"/>
        <v>231.33408253945535</v>
      </c>
      <c r="AO414" s="605">
        <f t="shared" si="342"/>
        <v>235.65578490252861</v>
      </c>
      <c r="AP414" s="605">
        <f t="shared" si="342"/>
        <v>0</v>
      </c>
      <c r="AQ414" s="605">
        <f t="shared" si="342"/>
        <v>253.55237919148408</v>
      </c>
    </row>
    <row r="415" spans="2:43">
      <c r="B415" s="62"/>
      <c r="C415" s="63"/>
      <c r="D415" s="133" t="s">
        <v>25</v>
      </c>
      <c r="E415" s="103" t="s">
        <v>64</v>
      </c>
      <c r="F415" s="824" t="s">
        <v>70</v>
      </c>
      <c r="G415" s="138">
        <v>0</v>
      </c>
      <c r="H415" s="138">
        <v>0</v>
      </c>
      <c r="I415" s="138">
        <v>0</v>
      </c>
      <c r="J415" s="138">
        <v>0</v>
      </c>
      <c r="K415" s="138">
        <v>0</v>
      </c>
      <c r="L415" s="190"/>
      <c r="M415" s="251"/>
      <c r="N415" s="251" t="s">
        <v>71</v>
      </c>
      <c r="O415" s="251"/>
      <c r="P415" s="251"/>
      <c r="Q415" s="251"/>
      <c r="R415" s="251"/>
      <c r="T415" s="860">
        <v>174.24337592070339</v>
      </c>
      <c r="U415" s="885">
        <f>T415*(1+'Labour comparison'!$J$16)</f>
        <v>178.51233863076061</v>
      </c>
      <c r="V415" s="871">
        <f>N8</f>
        <v>104.76537</v>
      </c>
      <c r="W415" s="863">
        <f>X6</f>
        <v>114.85159494561381</v>
      </c>
      <c r="X415" s="348">
        <f t="shared" si="341"/>
        <v>115.66704126972768</v>
      </c>
      <c r="Y415" s="348">
        <f t="shared" si="341"/>
        <v>117.8278924512643</v>
      </c>
      <c r="Z415" s="348">
        <f t="shared" si="341"/>
        <v>121.56548453057442</v>
      </c>
      <c r="AA415" s="348">
        <f t="shared" si="341"/>
        <v>126.77618959574204</v>
      </c>
      <c r="AC415" s="486">
        <v>0</v>
      </c>
      <c r="AD415" s="486">
        <v>0</v>
      </c>
      <c r="AE415" s="486">
        <v>0</v>
      </c>
      <c r="AF415" s="486">
        <v>0</v>
      </c>
      <c r="AG415" s="486">
        <v>0</v>
      </c>
      <c r="AH415" s="602" t="e">
        <f t="shared" ref="AH415:AL416" si="343">AH$7*(AC415*$AB$4)</f>
        <v>#REF!</v>
      </c>
      <c r="AI415" s="602" t="e">
        <f t="shared" si="343"/>
        <v>#REF!</v>
      </c>
      <c r="AJ415" s="602" t="e">
        <f t="shared" si="343"/>
        <v>#REF!</v>
      </c>
      <c r="AK415" s="602" t="e">
        <f t="shared" si="343"/>
        <v>#REF!</v>
      </c>
      <c r="AL415" s="602" t="e">
        <f t="shared" si="343"/>
        <v>#REF!</v>
      </c>
      <c r="AM415" s="513">
        <f t="shared" si="342"/>
        <v>0</v>
      </c>
      <c r="AN415" s="513">
        <f t="shared" si="342"/>
        <v>0</v>
      </c>
      <c r="AO415" s="513">
        <f t="shared" si="342"/>
        <v>0</v>
      </c>
      <c r="AP415" s="513">
        <f t="shared" si="342"/>
        <v>0</v>
      </c>
      <c r="AQ415" s="513">
        <f t="shared" si="342"/>
        <v>0</v>
      </c>
    </row>
    <row r="416" spans="2:43">
      <c r="B416" s="62"/>
      <c r="C416" s="63"/>
      <c r="D416" s="133" t="s">
        <v>5</v>
      </c>
      <c r="E416" s="93" t="s">
        <v>64</v>
      </c>
      <c r="F416" s="125" t="s">
        <v>70</v>
      </c>
      <c r="G416" s="130">
        <v>0</v>
      </c>
      <c r="H416" s="130">
        <v>0</v>
      </c>
      <c r="I416" s="130">
        <v>0</v>
      </c>
      <c r="J416" s="130">
        <v>0</v>
      </c>
      <c r="K416" s="130">
        <v>0</v>
      </c>
      <c r="L416" s="76"/>
      <c r="M416" s="251"/>
      <c r="N416" s="251"/>
      <c r="O416" s="251"/>
      <c r="P416" s="251"/>
      <c r="Q416" s="251"/>
      <c r="R416" s="251" t="s">
        <v>71</v>
      </c>
      <c r="T416" s="860">
        <v>172.20213351936337</v>
      </c>
      <c r="U416" s="885">
        <f>T416*(1+'Labour comparison'!$J$16)</f>
        <v>176.42108579058777</v>
      </c>
      <c r="V416" s="871">
        <f>R8</f>
        <v>151.45183500000002</v>
      </c>
      <c r="W416" s="863">
        <f>AB6</f>
        <v>179.73232588425333</v>
      </c>
      <c r="X416" s="348">
        <f t="shared" si="341"/>
        <v>181.00842539803153</v>
      </c>
      <c r="Y416" s="348">
        <f t="shared" si="341"/>
        <v>184.38996144836869</v>
      </c>
      <c r="Z416" s="348">
        <f t="shared" si="341"/>
        <v>190.23895394985789</v>
      </c>
      <c r="AA416" s="348">
        <f t="shared" si="341"/>
        <v>198.39323462225877</v>
      </c>
      <c r="AC416" s="486">
        <v>0</v>
      </c>
      <c r="AD416" s="486">
        <v>20</v>
      </c>
      <c r="AE416" s="486">
        <v>20</v>
      </c>
      <c r="AF416" s="486">
        <v>0</v>
      </c>
      <c r="AG416" s="486">
        <v>20</v>
      </c>
      <c r="AH416" s="602" t="e">
        <f t="shared" si="343"/>
        <v>#REF!</v>
      </c>
      <c r="AI416" s="602" t="e">
        <f t="shared" si="343"/>
        <v>#REF!</v>
      </c>
      <c r="AJ416" s="602" t="e">
        <f t="shared" si="343"/>
        <v>#REF!</v>
      </c>
      <c r="AK416" s="602" t="e">
        <f t="shared" si="343"/>
        <v>#REF!</v>
      </c>
      <c r="AL416" s="602" t="e">
        <f t="shared" si="343"/>
        <v>#REF!</v>
      </c>
      <c r="AM416" s="513">
        <f t="shared" si="342"/>
        <v>0</v>
      </c>
      <c r="AN416" s="513">
        <f t="shared" si="342"/>
        <v>3620.1685079606304</v>
      </c>
      <c r="AO416" s="513">
        <f t="shared" si="342"/>
        <v>3687.7992289673739</v>
      </c>
      <c r="AP416" s="513">
        <f t="shared" si="342"/>
        <v>0</v>
      </c>
      <c r="AQ416" s="513">
        <f t="shared" si="342"/>
        <v>3967.8646924451755</v>
      </c>
    </row>
    <row r="417" spans="2:43">
      <c r="B417" s="62"/>
      <c r="C417" s="63"/>
      <c r="D417" s="133" t="s">
        <v>175</v>
      </c>
      <c r="E417" s="93" t="s">
        <v>64</v>
      </c>
      <c r="F417" s="125" t="s">
        <v>70</v>
      </c>
      <c r="G417" s="130">
        <v>0</v>
      </c>
      <c r="H417" s="130">
        <v>0</v>
      </c>
      <c r="I417" s="130">
        <v>0</v>
      </c>
      <c r="J417" s="130">
        <v>0</v>
      </c>
      <c r="K417" s="130">
        <v>0</v>
      </c>
      <c r="L417" s="76"/>
      <c r="M417" s="251"/>
      <c r="N417" s="251"/>
      <c r="O417" s="251" t="s">
        <v>71</v>
      </c>
      <c r="P417" s="251"/>
      <c r="Q417" s="251"/>
      <c r="R417" s="251"/>
      <c r="T417" s="860">
        <v>178.58346320213872</v>
      </c>
      <c r="U417" s="885">
        <f>T417*(1+'Labour comparison'!$J$16)</f>
        <v>182.95875805059111</v>
      </c>
      <c r="V417" s="871">
        <f>O8</f>
        <v>157.14805499999997</v>
      </c>
      <c r="W417" s="863">
        <f>Y6</f>
        <v>172.30492156390147</v>
      </c>
      <c r="X417" s="348">
        <f t="shared" si="341"/>
        <v>173.52828650700519</v>
      </c>
      <c r="Y417" s="348">
        <f t="shared" si="341"/>
        <v>176.77008122062881</v>
      </c>
      <c r="Z417" s="348">
        <f t="shared" si="341"/>
        <v>182.37736521497254</v>
      </c>
      <c r="AA417" s="348">
        <f t="shared" si="341"/>
        <v>190.19467178325732</v>
      </c>
      <c r="AC417" s="486">
        <v>0</v>
      </c>
      <c r="AD417" s="486">
        <v>150</v>
      </c>
      <c r="AE417" s="486">
        <v>150</v>
      </c>
      <c r="AF417" s="486">
        <v>0</v>
      </c>
      <c r="AG417" s="486">
        <v>150</v>
      </c>
      <c r="AH417" s="602" t="e">
        <f>AH$7*(AC417*$Y$4)</f>
        <v>#REF!</v>
      </c>
      <c r="AI417" s="602" t="e">
        <f>AI$7*(AD417*$Y$4)</f>
        <v>#REF!</v>
      </c>
      <c r="AJ417" s="602" t="e">
        <f>AJ$7*(AE417*$Y$4)</f>
        <v>#REF!</v>
      </c>
      <c r="AK417" s="602" t="e">
        <f>AK$7*(AF417*$Y$4)</f>
        <v>#REF!</v>
      </c>
      <c r="AL417" s="602" t="e">
        <f>AL$7*(AG417*$Y$4)</f>
        <v>#REF!</v>
      </c>
      <c r="AM417" s="513">
        <f t="shared" si="342"/>
        <v>0</v>
      </c>
      <c r="AN417" s="513">
        <f t="shared" si="342"/>
        <v>26029.24297605078</v>
      </c>
      <c r="AO417" s="513">
        <f t="shared" si="342"/>
        <v>26515.512183094321</v>
      </c>
      <c r="AP417" s="513">
        <f t="shared" si="342"/>
        <v>0</v>
      </c>
      <c r="AQ417" s="513">
        <f t="shared" si="342"/>
        <v>28529.200767488597</v>
      </c>
    </row>
    <row r="418" spans="2:43">
      <c r="B418" s="62"/>
      <c r="C418" s="63"/>
      <c r="D418" s="133" t="s">
        <v>20</v>
      </c>
      <c r="E418" s="93" t="s">
        <v>64</v>
      </c>
      <c r="F418" s="125" t="s">
        <v>70</v>
      </c>
      <c r="G418" s="130">
        <v>0</v>
      </c>
      <c r="H418" s="130">
        <v>0</v>
      </c>
      <c r="I418" s="130">
        <v>0</v>
      </c>
      <c r="J418" s="130">
        <v>0</v>
      </c>
      <c r="K418" s="130">
        <v>0</v>
      </c>
      <c r="L418" s="76"/>
      <c r="M418" s="251"/>
      <c r="N418" s="251"/>
      <c r="O418" s="251"/>
      <c r="P418" s="251" t="s">
        <v>71</v>
      </c>
      <c r="Q418" s="251"/>
      <c r="R418" s="251"/>
      <c r="T418" s="860">
        <v>212.70961481276012</v>
      </c>
      <c r="U418" s="885">
        <f>T418*(1+'Labour comparison'!$J$16)</f>
        <v>217.92100037567275</v>
      </c>
      <c r="V418" s="871">
        <f>P8</f>
        <v>177.36143999999996</v>
      </c>
      <c r="W418" s="863">
        <f>Z6</f>
        <v>208.47275376613754</v>
      </c>
      <c r="X418" s="348">
        <f t="shared" si="341"/>
        <v>209.95291031787715</v>
      </c>
      <c r="Y418" s="348">
        <f t="shared" si="341"/>
        <v>213.87517710491716</v>
      </c>
      <c r="Z418" s="348">
        <f t="shared" si="341"/>
        <v>220.65946350161244</v>
      </c>
      <c r="AA418" s="348">
        <f t="shared" si="341"/>
        <v>230.1176694108386</v>
      </c>
      <c r="AC418" s="486">
        <v>0</v>
      </c>
      <c r="AD418" s="486">
        <v>5</v>
      </c>
      <c r="AE418" s="486">
        <v>5</v>
      </c>
      <c r="AF418" s="486">
        <v>0</v>
      </c>
      <c r="AG418" s="486">
        <v>5</v>
      </c>
      <c r="AH418" s="602" t="e">
        <f>AH$7*(AC418*$Z$4)</f>
        <v>#REF!</v>
      </c>
      <c r="AI418" s="602" t="e">
        <f>AI$7*(AD418*$Z$4)</f>
        <v>#REF!</v>
      </c>
      <c r="AJ418" s="602" t="e">
        <f>AJ$7*(AE418*$Z$4)</f>
        <v>#REF!</v>
      </c>
      <c r="AK418" s="602" t="e">
        <f>AK$7*(AF418*$Z$4)</f>
        <v>#REF!</v>
      </c>
      <c r="AL418" s="602" t="e">
        <f>AL$7*(AG418*$Z$4)</f>
        <v>#REF!</v>
      </c>
      <c r="AM418" s="513">
        <f t="shared" si="342"/>
        <v>0</v>
      </c>
      <c r="AN418" s="513">
        <f t="shared" si="342"/>
        <v>1049.7645515893857</v>
      </c>
      <c r="AO418" s="513">
        <f t="shared" si="342"/>
        <v>1069.3758855245858</v>
      </c>
      <c r="AP418" s="513">
        <f t="shared" si="342"/>
        <v>0</v>
      </c>
      <c r="AQ418" s="513">
        <f t="shared" si="342"/>
        <v>1150.588347054193</v>
      </c>
    </row>
    <row r="419" spans="2:43">
      <c r="B419" s="62"/>
      <c r="C419" s="63"/>
      <c r="D419" s="133" t="s">
        <v>176</v>
      </c>
      <c r="E419" s="93" t="s">
        <v>64</v>
      </c>
      <c r="F419" s="125" t="s">
        <v>70</v>
      </c>
      <c r="G419" s="130">
        <v>0</v>
      </c>
      <c r="H419" s="130">
        <v>0</v>
      </c>
      <c r="I419" s="130">
        <v>0</v>
      </c>
      <c r="J419" s="130">
        <v>0</v>
      </c>
      <c r="K419" s="130">
        <v>0</v>
      </c>
      <c r="L419" s="76"/>
      <c r="M419" s="251"/>
      <c r="N419" s="251"/>
      <c r="O419" s="251"/>
      <c r="P419" s="251"/>
      <c r="Q419" s="251" t="s">
        <v>71</v>
      </c>
      <c r="R419" s="251"/>
      <c r="T419" s="860">
        <v>239.25091780307636</v>
      </c>
      <c r="U419" s="885">
        <f>T419*(1+'Labour comparison'!$J$16)</f>
        <v>245.11256528925173</v>
      </c>
      <c r="V419" s="871">
        <f>Q8</f>
        <v>196.43763000000001</v>
      </c>
      <c r="W419" s="863">
        <f>AA6</f>
        <v>215.36050509576629</v>
      </c>
      <c r="X419" s="348">
        <f t="shared" si="341"/>
        <v>216.88956468194624</v>
      </c>
      <c r="Y419" s="348">
        <f t="shared" si="341"/>
        <v>220.94141961798678</v>
      </c>
      <c r="Z419" s="348">
        <f t="shared" si="341"/>
        <v>227.94985270438252</v>
      </c>
      <c r="AA419" s="348">
        <f t="shared" si="341"/>
        <v>237.72054918683847</v>
      </c>
      <c r="AC419" s="486">
        <v>0</v>
      </c>
      <c r="AD419" s="486">
        <v>2</v>
      </c>
      <c r="AE419" s="486">
        <v>2</v>
      </c>
      <c r="AF419" s="486">
        <v>0</v>
      </c>
      <c r="AG419" s="486">
        <v>2</v>
      </c>
      <c r="AH419" s="602" t="e">
        <f>AH$7*(AC419*$AA$4)</f>
        <v>#REF!</v>
      </c>
      <c r="AI419" s="602" t="e">
        <f>AI$7*(AD419*$AA$4)</f>
        <v>#REF!</v>
      </c>
      <c r="AJ419" s="602" t="e">
        <f>AJ$7*(AE419*$AA$4)</f>
        <v>#REF!</v>
      </c>
      <c r="AK419" s="602" t="e">
        <f>AK$7*(AF419*$AA$4)</f>
        <v>#REF!</v>
      </c>
      <c r="AL419" s="602" t="e">
        <f>AL$7*(AG419*$AA$4)</f>
        <v>#REF!</v>
      </c>
      <c r="AM419" s="513">
        <f t="shared" si="342"/>
        <v>0</v>
      </c>
      <c r="AN419" s="513">
        <f t="shared" si="342"/>
        <v>433.77912936389248</v>
      </c>
      <c r="AO419" s="513">
        <f t="shared" si="342"/>
        <v>441.88283923597356</v>
      </c>
      <c r="AP419" s="513">
        <f t="shared" si="342"/>
        <v>0</v>
      </c>
      <c r="AQ419" s="513">
        <f t="shared" si="342"/>
        <v>475.44109837367694</v>
      </c>
    </row>
    <row r="420" spans="2:43">
      <c r="B420" s="62"/>
      <c r="C420" s="262"/>
      <c r="D420" s="133" t="s">
        <v>27</v>
      </c>
      <c r="E420" s="93" t="s">
        <v>177</v>
      </c>
      <c r="F420" s="125" t="s">
        <v>65</v>
      </c>
      <c r="G420" s="130">
        <v>0</v>
      </c>
      <c r="H420" s="130">
        <v>0</v>
      </c>
      <c r="I420" s="130">
        <v>0</v>
      </c>
      <c r="J420" s="130">
        <v>0</v>
      </c>
      <c r="K420" s="130">
        <v>0</v>
      </c>
      <c r="L420" s="76"/>
      <c r="M420" s="251"/>
      <c r="N420" s="251"/>
      <c r="O420" s="251"/>
      <c r="P420" s="251"/>
      <c r="Q420" s="251"/>
      <c r="R420" s="251"/>
      <c r="T420" s="861">
        <v>0.71961782154044762</v>
      </c>
      <c r="U420" s="253">
        <v>0.71961782154044762</v>
      </c>
      <c r="V420" s="833">
        <f>U420</f>
        <v>0.71961782154044762</v>
      </c>
      <c r="W420" s="390">
        <f>V420</f>
        <v>0.71961782154044762</v>
      </c>
      <c r="X420" s="390">
        <f t="shared" ref="X420:AA420" si="344">W420</f>
        <v>0.71961782154044762</v>
      </c>
      <c r="Y420" s="390">
        <f t="shared" si="344"/>
        <v>0.71961782154044762</v>
      </c>
      <c r="Z420" s="390">
        <f t="shared" si="344"/>
        <v>0.71961782154044762</v>
      </c>
      <c r="AA420" s="390">
        <f t="shared" si="344"/>
        <v>0.71961782154044762</v>
      </c>
      <c r="AC420" s="301"/>
      <c r="AD420" s="301"/>
      <c r="AE420" s="301"/>
      <c r="AF420" s="301"/>
      <c r="AG420" s="301"/>
      <c r="AH420" s="625">
        <v>0</v>
      </c>
      <c r="AI420" s="625">
        <v>3000</v>
      </c>
      <c r="AJ420" s="625">
        <v>3000</v>
      </c>
      <c r="AK420" s="625">
        <v>0</v>
      </c>
      <c r="AL420" s="625">
        <v>3000</v>
      </c>
      <c r="AM420" s="732">
        <f>AH420+(AH420*$W$420)</f>
        <v>0</v>
      </c>
      <c r="AN420" s="732">
        <f>AI420+(AI420*$W$420)</f>
        <v>5158.8534646213429</v>
      </c>
      <c r="AO420" s="732">
        <f>AJ420+(AJ420*$W$420)</f>
        <v>5158.8534646213429</v>
      </c>
      <c r="AP420" s="732">
        <f>AK420+(AK420*$W$420)</f>
        <v>0</v>
      </c>
      <c r="AQ420" s="732">
        <f>AL420+(AL420*$W$420)</f>
        <v>5158.8534646213429</v>
      </c>
    </row>
    <row r="421" spans="2:43">
      <c r="B421" s="62"/>
      <c r="C421" s="63"/>
      <c r="D421" s="133" t="s">
        <v>178</v>
      </c>
      <c r="E421" s="93" t="s">
        <v>64</v>
      </c>
      <c r="F421" s="125" t="s">
        <v>65</v>
      </c>
      <c r="G421" s="130">
        <v>0</v>
      </c>
      <c r="H421" s="130">
        <v>0</v>
      </c>
      <c r="I421" s="130">
        <v>0</v>
      </c>
      <c r="J421" s="130">
        <v>0</v>
      </c>
      <c r="K421" s="130">
        <v>0</v>
      </c>
      <c r="L421" s="76"/>
      <c r="M421" s="251"/>
      <c r="N421" s="251"/>
      <c r="O421" s="251"/>
      <c r="P421" s="251"/>
      <c r="Q421" s="251"/>
      <c r="R421" s="251"/>
      <c r="T421" s="861">
        <v>0.55889567721915312</v>
      </c>
      <c r="U421" s="253">
        <v>0.55889567721915312</v>
      </c>
      <c r="V421" s="833">
        <f>U421</f>
        <v>0.55889567721915312</v>
      </c>
      <c r="W421" s="390">
        <f>V421</f>
        <v>0.55889567721915312</v>
      </c>
      <c r="X421" s="390">
        <f t="shared" ref="X421:AA421" si="345">W421</f>
        <v>0.55889567721915312</v>
      </c>
      <c r="Y421" s="390">
        <f t="shared" si="345"/>
        <v>0.55889567721915312</v>
      </c>
      <c r="Z421" s="390">
        <f t="shared" si="345"/>
        <v>0.55889567721915312</v>
      </c>
      <c r="AA421" s="390">
        <f t="shared" si="345"/>
        <v>0.55889567721915312</v>
      </c>
      <c r="AC421" s="301"/>
      <c r="AD421" s="301"/>
      <c r="AE421" s="301"/>
      <c r="AF421" s="301"/>
      <c r="AG421" s="301"/>
      <c r="AH421" s="625">
        <v>0</v>
      </c>
      <c r="AI421" s="625">
        <v>1200</v>
      </c>
      <c r="AJ421" s="625">
        <v>1200</v>
      </c>
      <c r="AK421" s="625">
        <v>0</v>
      </c>
      <c r="AL421" s="625">
        <v>1200</v>
      </c>
      <c r="AM421" s="732">
        <f>AH421+(AH421*$W$421)</f>
        <v>0</v>
      </c>
      <c r="AN421" s="732">
        <f>AI421+(AI421*$W$421)</f>
        <v>1870.6748126629836</v>
      </c>
      <c r="AO421" s="732">
        <f>AJ421+(AJ421*$W$421)</f>
        <v>1870.6748126629836</v>
      </c>
      <c r="AP421" s="732">
        <f>AK421+(AK421*$W$421)</f>
        <v>0</v>
      </c>
      <c r="AQ421" s="732">
        <f>AL421+(AL421*$W$421)</f>
        <v>1870.6748126629836</v>
      </c>
    </row>
    <row r="422" spans="2:43">
      <c r="B422" s="62"/>
      <c r="C422" s="63"/>
      <c r="D422" s="134" t="s">
        <v>179</v>
      </c>
      <c r="E422" s="93"/>
      <c r="F422" s="125"/>
      <c r="G422" s="94"/>
      <c r="H422" s="94"/>
      <c r="I422" s="94"/>
      <c r="J422" s="94"/>
      <c r="K422" s="94"/>
      <c r="L422" s="76"/>
      <c r="M422" s="251"/>
      <c r="N422" s="251"/>
      <c r="O422" s="251"/>
      <c r="P422" s="251"/>
      <c r="Q422" s="251"/>
      <c r="R422" s="251"/>
      <c r="T422" s="400"/>
      <c r="U422" s="400"/>
      <c r="V422" s="846"/>
      <c r="W422" s="400"/>
      <c r="X422" s="301"/>
      <c r="Y422" s="301"/>
      <c r="Z422" s="301"/>
      <c r="AA422" s="301"/>
      <c r="AC422" s="301"/>
      <c r="AD422" s="301"/>
      <c r="AE422" s="301"/>
      <c r="AF422" s="301"/>
      <c r="AG422" s="301"/>
      <c r="AH422" s="625"/>
      <c r="AI422" s="625"/>
      <c r="AJ422" s="625"/>
      <c r="AK422" s="625"/>
      <c r="AL422" s="625"/>
      <c r="AM422" s="530"/>
      <c r="AN422" s="530"/>
      <c r="AO422" s="530"/>
      <c r="AP422" s="530"/>
      <c r="AQ422" s="530"/>
    </row>
    <row r="423" spans="2:43">
      <c r="B423" s="81"/>
      <c r="C423" s="77"/>
      <c r="D423" s="150"/>
      <c r="E423" s="101"/>
      <c r="F423" s="126"/>
      <c r="G423" s="96"/>
      <c r="H423" s="96"/>
      <c r="I423" s="96"/>
      <c r="J423" s="96"/>
      <c r="K423" s="96"/>
      <c r="L423" s="76"/>
      <c r="M423" s="259"/>
      <c r="N423" s="259"/>
      <c r="O423" s="259"/>
      <c r="P423" s="259"/>
      <c r="Q423" s="259"/>
      <c r="R423" s="259"/>
      <c r="T423" s="401"/>
      <c r="U423" s="401"/>
      <c r="V423" s="850"/>
      <c r="W423" s="401"/>
      <c r="X423" s="302"/>
      <c r="Y423" s="302"/>
      <c r="Z423" s="302"/>
      <c r="AA423" s="302"/>
      <c r="AC423" s="302"/>
      <c r="AD423" s="302"/>
      <c r="AE423" s="302"/>
      <c r="AF423" s="302"/>
      <c r="AG423" s="302"/>
      <c r="AH423" s="692"/>
      <c r="AI423" s="692"/>
      <c r="AJ423" s="692"/>
      <c r="AK423" s="692"/>
      <c r="AL423" s="692"/>
      <c r="AM423" s="531"/>
      <c r="AN423" s="531"/>
      <c r="AO423" s="531"/>
      <c r="AP423" s="531"/>
      <c r="AQ423" s="531"/>
    </row>
    <row r="425" spans="2:43">
      <c r="B425" s="42"/>
      <c r="C425" s="42"/>
      <c r="D425" s="25"/>
      <c r="E425" s="26"/>
      <c r="F425" s="26"/>
      <c r="G425" s="989" t="s">
        <v>54</v>
      </c>
      <c r="H425" s="990"/>
      <c r="I425" s="990"/>
      <c r="J425" s="990"/>
      <c r="K425" s="991"/>
      <c r="L425" s="26"/>
      <c r="M425" s="992" t="s">
        <v>55</v>
      </c>
      <c r="N425" s="993"/>
      <c r="O425" s="993"/>
      <c r="P425" s="993"/>
      <c r="Q425" s="993"/>
      <c r="R425" s="994"/>
      <c r="T425" s="848" t="s">
        <v>357</v>
      </c>
      <c r="U425" s="849" t="s">
        <v>358</v>
      </c>
      <c r="V425" s="398" t="s">
        <v>425</v>
      </c>
      <c r="W425" s="982" t="s">
        <v>426</v>
      </c>
      <c r="X425" s="983"/>
      <c r="Y425" s="983"/>
      <c r="Z425" s="983"/>
      <c r="AA425" s="984"/>
      <c r="AC425" s="998" t="s">
        <v>348</v>
      </c>
      <c r="AD425" s="999"/>
      <c r="AE425" s="999"/>
      <c r="AF425" s="999"/>
      <c r="AG425" s="1000"/>
      <c r="AH425" s="1003" t="s">
        <v>351</v>
      </c>
      <c r="AI425" s="1004"/>
      <c r="AJ425" s="1004"/>
      <c r="AK425" s="1004"/>
      <c r="AL425" s="1004"/>
      <c r="AM425" s="1005" t="s">
        <v>354</v>
      </c>
      <c r="AN425" s="1006"/>
      <c r="AO425" s="1006"/>
      <c r="AP425" s="1006"/>
      <c r="AQ425" s="1006"/>
    </row>
    <row r="426" spans="2:43" ht="43.2" customHeight="1">
      <c r="B426" s="44" t="s">
        <v>56</v>
      </c>
      <c r="C426" s="44" t="s">
        <v>57</v>
      </c>
      <c r="D426" s="46" t="s">
        <v>58</v>
      </c>
      <c r="E426" s="83" t="s">
        <v>59</v>
      </c>
      <c r="F426" s="821" t="s">
        <v>60</v>
      </c>
      <c r="G426" s="248" t="s">
        <v>6</v>
      </c>
      <c r="H426" s="248" t="s">
        <v>7</v>
      </c>
      <c r="I426" s="248" t="s">
        <v>8</v>
      </c>
      <c r="J426" s="248" t="s">
        <v>9</v>
      </c>
      <c r="K426" s="248" t="s">
        <v>10</v>
      </c>
      <c r="L426" s="192"/>
      <c r="M426" s="363" t="s">
        <v>18</v>
      </c>
      <c r="N426" s="364" t="s">
        <v>17</v>
      </c>
      <c r="O426" s="364" t="s">
        <v>2</v>
      </c>
      <c r="P426" s="806" t="s">
        <v>3</v>
      </c>
      <c r="Q426" s="363" t="s">
        <v>1</v>
      </c>
      <c r="R426" s="364" t="s">
        <v>4</v>
      </c>
      <c r="T426" s="345" t="s">
        <v>12</v>
      </c>
      <c r="U426" s="350" t="s">
        <v>12</v>
      </c>
      <c r="V426" s="350" t="s">
        <v>12</v>
      </c>
      <c r="W426" s="345" t="s">
        <v>12</v>
      </c>
      <c r="X426" s="345" t="s">
        <v>13</v>
      </c>
      <c r="Y426" s="345" t="s">
        <v>14</v>
      </c>
      <c r="Z426" s="345" t="s">
        <v>15</v>
      </c>
      <c r="AA426" s="345" t="s">
        <v>16</v>
      </c>
      <c r="AC426" s="48" t="s">
        <v>12</v>
      </c>
      <c r="AD426" s="48" t="s">
        <v>13</v>
      </c>
      <c r="AE426" s="48" t="s">
        <v>14</v>
      </c>
      <c r="AF426" s="48" t="s">
        <v>15</v>
      </c>
      <c r="AG426" s="48" t="s">
        <v>16</v>
      </c>
      <c r="AH426" s="48" t="s">
        <v>12</v>
      </c>
      <c r="AI426" s="48" t="s">
        <v>13</v>
      </c>
      <c r="AJ426" s="48" t="s">
        <v>14</v>
      </c>
      <c r="AK426" s="48" t="s">
        <v>15</v>
      </c>
      <c r="AL426" s="48" t="s">
        <v>16</v>
      </c>
      <c r="AM426" s="48" t="s">
        <v>12</v>
      </c>
      <c r="AN426" s="48" t="s">
        <v>13</v>
      </c>
      <c r="AO426" s="48" t="s">
        <v>14</v>
      </c>
      <c r="AP426" s="48" t="s">
        <v>15</v>
      </c>
      <c r="AQ426" s="48" t="s">
        <v>16</v>
      </c>
    </row>
    <row r="427" spans="2:43" ht="104.25" customHeight="1">
      <c r="B427" s="57" t="s">
        <v>361</v>
      </c>
      <c r="C427" s="895" t="s">
        <v>455</v>
      </c>
      <c r="D427" s="120" t="s">
        <v>37</v>
      </c>
      <c r="E427" s="86" t="s">
        <v>64</v>
      </c>
      <c r="F427" s="822" t="s">
        <v>70</v>
      </c>
      <c r="G427" s="143">
        <v>0</v>
      </c>
      <c r="H427" s="143">
        <v>0</v>
      </c>
      <c r="I427" s="143">
        <v>0</v>
      </c>
      <c r="J427" s="143">
        <v>0</v>
      </c>
      <c r="K427" s="143">
        <v>0</v>
      </c>
      <c r="L427" s="190"/>
      <c r="M427" s="249" t="s">
        <v>71</v>
      </c>
      <c r="N427" s="249"/>
      <c r="O427" s="249"/>
      <c r="P427" s="249"/>
      <c r="Q427" s="249"/>
      <c r="R427" s="249"/>
      <c r="T427" s="856">
        <v>127.53179550063933</v>
      </c>
      <c r="U427" s="884">
        <f>T427*(1+'Labour comparison'!$J$16)</f>
        <v>130.65632449040498</v>
      </c>
      <c r="V427" s="873">
        <f>M8</f>
        <v>104.76537</v>
      </c>
      <c r="W427" s="862">
        <f>W6</f>
        <v>114.85159494561381</v>
      </c>
      <c r="X427" s="880">
        <f t="shared" ref="X427:AA432" si="346">W427*X$9</f>
        <v>115.66704126972768</v>
      </c>
      <c r="Y427" s="880">
        <f t="shared" si="346"/>
        <v>117.8278924512643</v>
      </c>
      <c r="Z427" s="880">
        <f t="shared" si="346"/>
        <v>121.56548453057442</v>
      </c>
      <c r="AA427" s="880">
        <f t="shared" si="346"/>
        <v>126.77618959574204</v>
      </c>
      <c r="AC427" s="478">
        <v>5</v>
      </c>
      <c r="AD427" s="478">
        <v>5</v>
      </c>
      <c r="AE427" s="478">
        <v>5</v>
      </c>
      <c r="AF427" s="478">
        <v>5</v>
      </c>
      <c r="AG427" s="478">
        <v>5</v>
      </c>
      <c r="AH427" s="558" t="e">
        <f>AH$7*(AC427*$W$4)</f>
        <v>#REF!</v>
      </c>
      <c r="AI427" s="558" t="e">
        <f>AI$7*(AD427*$W$4)</f>
        <v>#REF!</v>
      </c>
      <c r="AJ427" s="558" t="e">
        <f>AJ$7*(AE427*$W$4)</f>
        <v>#REF!</v>
      </c>
      <c r="AK427" s="558" t="e">
        <f>AK$7*(AF427*$W$4)</f>
        <v>#REF!</v>
      </c>
      <c r="AL427" s="558" t="e">
        <f>AL$7*(AG427*$W$4)</f>
        <v>#REF!</v>
      </c>
      <c r="AM427" s="505">
        <f t="shared" ref="AM427:AQ432" si="347">W427*AC427</f>
        <v>574.25797472806903</v>
      </c>
      <c r="AN427" s="505">
        <f t="shared" si="347"/>
        <v>578.33520634863839</v>
      </c>
      <c r="AO427" s="505">
        <f t="shared" si="347"/>
        <v>589.13946225632151</v>
      </c>
      <c r="AP427" s="505">
        <f t="shared" si="347"/>
        <v>607.82742265287209</v>
      </c>
      <c r="AQ427" s="505">
        <f t="shared" si="347"/>
        <v>633.8809479787102</v>
      </c>
    </row>
    <row r="428" spans="2:43">
      <c r="B428" s="62"/>
      <c r="C428" s="62"/>
      <c r="D428" s="122" t="s">
        <v>25</v>
      </c>
      <c r="E428" s="103" t="s">
        <v>64</v>
      </c>
      <c r="F428" s="824" t="s">
        <v>70</v>
      </c>
      <c r="G428" s="138">
        <v>0</v>
      </c>
      <c r="H428" s="138">
        <v>0</v>
      </c>
      <c r="I428" s="138">
        <v>0</v>
      </c>
      <c r="J428" s="138">
        <v>0</v>
      </c>
      <c r="K428" s="138">
        <v>0</v>
      </c>
      <c r="L428" s="190"/>
      <c r="M428" s="251"/>
      <c r="N428" s="251" t="s">
        <v>71</v>
      </c>
      <c r="O428" s="251"/>
      <c r="P428" s="251"/>
      <c r="Q428" s="251"/>
      <c r="R428" s="251"/>
      <c r="T428" s="857">
        <v>174.24337592070339</v>
      </c>
      <c r="U428" s="863">
        <f>T428*(1+'Labour comparison'!$J$16)</f>
        <v>178.51233863076061</v>
      </c>
      <c r="V428" s="871">
        <f>N8</f>
        <v>104.76537</v>
      </c>
      <c r="W428" s="863">
        <f>X6</f>
        <v>114.85159494561381</v>
      </c>
      <c r="X428" s="348">
        <f t="shared" si="346"/>
        <v>115.66704126972768</v>
      </c>
      <c r="Y428" s="348">
        <f t="shared" si="346"/>
        <v>117.8278924512643</v>
      </c>
      <c r="Z428" s="348">
        <f t="shared" si="346"/>
        <v>121.56548453057442</v>
      </c>
      <c r="AA428" s="348">
        <f t="shared" si="346"/>
        <v>126.77618959574204</v>
      </c>
      <c r="AC428" s="480">
        <v>0</v>
      </c>
      <c r="AD428" s="480">
        <v>0</v>
      </c>
      <c r="AE428" s="480">
        <v>0</v>
      </c>
      <c r="AF428" s="480">
        <v>0</v>
      </c>
      <c r="AG428" s="480">
        <v>0</v>
      </c>
      <c r="AH428" s="558" t="e">
        <f t="shared" ref="AH428:AL429" si="348">AH$7*(AC428*$AB$4)</f>
        <v>#REF!</v>
      </c>
      <c r="AI428" s="558" t="e">
        <f t="shared" si="348"/>
        <v>#REF!</v>
      </c>
      <c r="AJ428" s="558" t="e">
        <f t="shared" si="348"/>
        <v>#REF!</v>
      </c>
      <c r="AK428" s="558" t="e">
        <f t="shared" si="348"/>
        <v>#REF!</v>
      </c>
      <c r="AL428" s="558" t="e">
        <f t="shared" si="348"/>
        <v>#REF!</v>
      </c>
      <c r="AM428" s="505">
        <f t="shared" si="347"/>
        <v>0</v>
      </c>
      <c r="AN428" s="505">
        <f t="shared" si="347"/>
        <v>0</v>
      </c>
      <c r="AO428" s="505">
        <f t="shared" si="347"/>
        <v>0</v>
      </c>
      <c r="AP428" s="505">
        <f t="shared" si="347"/>
        <v>0</v>
      </c>
      <c r="AQ428" s="505">
        <f t="shared" si="347"/>
        <v>0</v>
      </c>
    </row>
    <row r="429" spans="2:43">
      <c r="B429" s="62"/>
      <c r="C429" s="62"/>
      <c r="D429" s="122" t="s">
        <v>5</v>
      </c>
      <c r="E429" s="103" t="s">
        <v>64</v>
      </c>
      <c r="F429" s="824" t="s">
        <v>70</v>
      </c>
      <c r="G429" s="138">
        <v>0</v>
      </c>
      <c r="H429" s="138">
        <v>0</v>
      </c>
      <c r="I429" s="138">
        <v>0</v>
      </c>
      <c r="J429" s="138">
        <v>0</v>
      </c>
      <c r="K429" s="138">
        <v>0</v>
      </c>
      <c r="L429" s="190"/>
      <c r="M429" s="251"/>
      <c r="N429" s="251"/>
      <c r="O429" s="251"/>
      <c r="P429" s="251"/>
      <c r="Q429" s="251"/>
      <c r="R429" s="251" t="s">
        <v>71</v>
      </c>
      <c r="T429" s="857">
        <v>172.20213351936337</v>
      </c>
      <c r="U429" s="863">
        <f>T429*(1+'Labour comparison'!$J$16)</f>
        <v>176.42108579058777</v>
      </c>
      <c r="V429" s="871">
        <f>R8</f>
        <v>151.45183500000002</v>
      </c>
      <c r="W429" s="863">
        <f>AB6</f>
        <v>179.73232588425333</v>
      </c>
      <c r="X429" s="348">
        <f t="shared" si="346"/>
        <v>181.00842539803153</v>
      </c>
      <c r="Y429" s="348">
        <f t="shared" si="346"/>
        <v>184.38996144836869</v>
      </c>
      <c r="Z429" s="348">
        <f t="shared" si="346"/>
        <v>190.23895394985789</v>
      </c>
      <c r="AA429" s="348">
        <f t="shared" si="346"/>
        <v>198.39323462225877</v>
      </c>
      <c r="AC429" s="480">
        <v>200</v>
      </c>
      <c r="AD429" s="480">
        <v>200</v>
      </c>
      <c r="AE429" s="480">
        <v>200</v>
      </c>
      <c r="AF429" s="480">
        <v>200</v>
      </c>
      <c r="AG429" s="480">
        <v>200</v>
      </c>
      <c r="AH429" s="558" t="e">
        <f t="shared" si="348"/>
        <v>#REF!</v>
      </c>
      <c r="AI429" s="558" t="e">
        <f t="shared" si="348"/>
        <v>#REF!</v>
      </c>
      <c r="AJ429" s="558" t="e">
        <f t="shared" si="348"/>
        <v>#REF!</v>
      </c>
      <c r="AK429" s="558" t="e">
        <f t="shared" si="348"/>
        <v>#REF!</v>
      </c>
      <c r="AL429" s="558" t="e">
        <f t="shared" si="348"/>
        <v>#REF!</v>
      </c>
      <c r="AM429" s="505">
        <f t="shared" si="347"/>
        <v>35946.465176850666</v>
      </c>
      <c r="AN429" s="505">
        <f t="shared" si="347"/>
        <v>36201.685079606308</v>
      </c>
      <c r="AO429" s="505">
        <f t="shared" si="347"/>
        <v>36877.992289673741</v>
      </c>
      <c r="AP429" s="505">
        <f t="shared" si="347"/>
        <v>38047.790789971579</v>
      </c>
      <c r="AQ429" s="505">
        <f t="shared" si="347"/>
        <v>39678.646924451758</v>
      </c>
    </row>
    <row r="430" spans="2:43">
      <c r="B430" s="62"/>
      <c r="C430" s="62"/>
      <c r="D430" s="122" t="s">
        <v>175</v>
      </c>
      <c r="E430" s="103" t="s">
        <v>64</v>
      </c>
      <c r="F430" s="824" t="s">
        <v>70</v>
      </c>
      <c r="G430" s="138">
        <v>0</v>
      </c>
      <c r="H430" s="138">
        <v>0</v>
      </c>
      <c r="I430" s="138">
        <v>0</v>
      </c>
      <c r="J430" s="138">
        <v>0</v>
      </c>
      <c r="K430" s="138">
        <v>0</v>
      </c>
      <c r="L430" s="190"/>
      <c r="M430" s="251"/>
      <c r="N430" s="251"/>
      <c r="O430" s="251" t="s">
        <v>71</v>
      </c>
      <c r="P430" s="251"/>
      <c r="Q430" s="251"/>
      <c r="R430" s="251"/>
      <c r="T430" s="857">
        <v>178.58346320213872</v>
      </c>
      <c r="U430" s="863">
        <f>T430*(1+'Labour comparison'!$J$16)</f>
        <v>182.95875805059111</v>
      </c>
      <c r="V430" s="871">
        <f>O8</f>
        <v>157.14805499999997</v>
      </c>
      <c r="W430" s="863">
        <f>Y6</f>
        <v>172.30492156390147</v>
      </c>
      <c r="X430" s="348">
        <f t="shared" si="346"/>
        <v>173.52828650700519</v>
      </c>
      <c r="Y430" s="348">
        <f t="shared" si="346"/>
        <v>176.77008122062881</v>
      </c>
      <c r="Z430" s="348">
        <f t="shared" si="346"/>
        <v>182.37736521497254</v>
      </c>
      <c r="AA430" s="348">
        <f t="shared" si="346"/>
        <v>190.19467178325732</v>
      </c>
      <c r="AC430" s="480">
        <v>40</v>
      </c>
      <c r="AD430" s="480">
        <v>40</v>
      </c>
      <c r="AE430" s="480">
        <v>40</v>
      </c>
      <c r="AF430" s="480">
        <v>40</v>
      </c>
      <c r="AG430" s="480">
        <v>40</v>
      </c>
      <c r="AH430" s="558" t="e">
        <f>AH$7*(AC430*$Y$4)</f>
        <v>#REF!</v>
      </c>
      <c r="AI430" s="558" t="e">
        <f>AI$7*(AD430*$Y$4)</f>
        <v>#REF!</v>
      </c>
      <c r="AJ430" s="558" t="e">
        <f>AJ$7*(AE430*$Y$4)</f>
        <v>#REF!</v>
      </c>
      <c r="AK430" s="558" t="e">
        <f>AK$7*(AF430*$Y$4)</f>
        <v>#REF!</v>
      </c>
      <c r="AL430" s="558" t="e">
        <f>AL$7*(AG430*$Y$4)</f>
        <v>#REF!</v>
      </c>
      <c r="AM430" s="505">
        <f t="shared" si="347"/>
        <v>6892.1968625560585</v>
      </c>
      <c r="AN430" s="505">
        <f t="shared" si="347"/>
        <v>6941.1314602802076</v>
      </c>
      <c r="AO430" s="505">
        <f t="shared" si="347"/>
        <v>7070.803248825152</v>
      </c>
      <c r="AP430" s="505">
        <f t="shared" si="347"/>
        <v>7295.0946085989017</v>
      </c>
      <c r="AQ430" s="505">
        <f t="shared" si="347"/>
        <v>7607.7868713302923</v>
      </c>
    </row>
    <row r="431" spans="2:43">
      <c r="B431" s="62"/>
      <c r="C431" s="62"/>
      <c r="D431" s="122" t="s">
        <v>20</v>
      </c>
      <c r="E431" s="103" t="s">
        <v>64</v>
      </c>
      <c r="F431" s="824" t="s">
        <v>70</v>
      </c>
      <c r="G431" s="138">
        <v>0</v>
      </c>
      <c r="H431" s="138">
        <v>0</v>
      </c>
      <c r="I431" s="138">
        <v>0</v>
      </c>
      <c r="J431" s="138">
        <v>0</v>
      </c>
      <c r="K431" s="138">
        <v>0</v>
      </c>
      <c r="L431" s="190"/>
      <c r="M431" s="251"/>
      <c r="N431" s="251"/>
      <c r="O431" s="251"/>
      <c r="P431" s="251" t="s">
        <v>71</v>
      </c>
      <c r="Q431" s="251"/>
      <c r="R431" s="251"/>
      <c r="T431" s="857">
        <v>212.70961481276012</v>
      </c>
      <c r="U431" s="863">
        <f>T431*(1+'Labour comparison'!$J$16)</f>
        <v>217.92100037567275</v>
      </c>
      <c r="V431" s="871">
        <f>P8</f>
        <v>177.36143999999996</v>
      </c>
      <c r="W431" s="863">
        <f>Z6</f>
        <v>208.47275376613754</v>
      </c>
      <c r="X431" s="348">
        <f t="shared" si="346"/>
        <v>209.95291031787715</v>
      </c>
      <c r="Y431" s="348">
        <f t="shared" si="346"/>
        <v>213.87517710491716</v>
      </c>
      <c r="Z431" s="348">
        <f t="shared" si="346"/>
        <v>220.65946350161244</v>
      </c>
      <c r="AA431" s="348">
        <f t="shared" si="346"/>
        <v>230.1176694108386</v>
      </c>
      <c r="AC431" s="480">
        <v>10</v>
      </c>
      <c r="AD431" s="480">
        <v>10</v>
      </c>
      <c r="AE431" s="480">
        <v>10</v>
      </c>
      <c r="AF431" s="480">
        <v>10</v>
      </c>
      <c r="AG431" s="480">
        <v>10</v>
      </c>
      <c r="AH431" s="558" t="e">
        <f>AH$7*(AC431*$Z$4)</f>
        <v>#REF!</v>
      </c>
      <c r="AI431" s="558" t="e">
        <f>AI$7*(AD431*$Z$4)</f>
        <v>#REF!</v>
      </c>
      <c r="AJ431" s="558" t="e">
        <f>AJ$7*(AE431*$Z$4)</f>
        <v>#REF!</v>
      </c>
      <c r="AK431" s="558" t="e">
        <f>AK$7*(AF431*$Z$4)</f>
        <v>#REF!</v>
      </c>
      <c r="AL431" s="558" t="e">
        <f>AL$7*(AG431*$Z$4)</f>
        <v>#REF!</v>
      </c>
      <c r="AM431" s="505">
        <f t="shared" si="347"/>
        <v>2084.7275376613752</v>
      </c>
      <c r="AN431" s="505">
        <f t="shared" si="347"/>
        <v>2099.5291031787715</v>
      </c>
      <c r="AO431" s="505">
        <f t="shared" si="347"/>
        <v>2138.7517710491716</v>
      </c>
      <c r="AP431" s="505">
        <f t="shared" si="347"/>
        <v>2206.5946350161244</v>
      </c>
      <c r="AQ431" s="505">
        <f t="shared" si="347"/>
        <v>2301.1766941083861</v>
      </c>
    </row>
    <row r="432" spans="2:43">
      <c r="B432" s="62"/>
      <c r="C432" s="62"/>
      <c r="D432" s="122" t="s">
        <v>176</v>
      </c>
      <c r="E432" s="103" t="s">
        <v>64</v>
      </c>
      <c r="F432" s="824" t="s">
        <v>70</v>
      </c>
      <c r="G432" s="138">
        <v>0</v>
      </c>
      <c r="H432" s="138">
        <v>0</v>
      </c>
      <c r="I432" s="138">
        <v>0</v>
      </c>
      <c r="J432" s="138">
        <v>0</v>
      </c>
      <c r="K432" s="138">
        <v>0</v>
      </c>
      <c r="L432" s="190"/>
      <c r="M432" s="251"/>
      <c r="N432" s="251"/>
      <c r="O432" s="251"/>
      <c r="P432" s="251"/>
      <c r="Q432" s="251" t="s">
        <v>71</v>
      </c>
      <c r="R432" s="251"/>
      <c r="T432" s="857">
        <v>239.25091780307636</v>
      </c>
      <c r="U432" s="863">
        <f>T432*(1+'Labour comparison'!$J$16)</f>
        <v>245.11256528925173</v>
      </c>
      <c r="V432" s="871">
        <f>Q8</f>
        <v>196.43763000000001</v>
      </c>
      <c r="W432" s="863">
        <f>AA6</f>
        <v>215.36050509576629</v>
      </c>
      <c r="X432" s="348">
        <f t="shared" si="346"/>
        <v>216.88956468194624</v>
      </c>
      <c r="Y432" s="348">
        <f t="shared" si="346"/>
        <v>220.94141961798678</v>
      </c>
      <c r="Z432" s="348">
        <f t="shared" si="346"/>
        <v>227.94985270438252</v>
      </c>
      <c r="AA432" s="348">
        <f t="shared" si="346"/>
        <v>237.72054918683847</v>
      </c>
      <c r="AC432" s="480">
        <v>5</v>
      </c>
      <c r="AD432" s="480">
        <v>5</v>
      </c>
      <c r="AE432" s="480">
        <v>5</v>
      </c>
      <c r="AF432" s="480">
        <v>5</v>
      </c>
      <c r="AG432" s="480">
        <v>5</v>
      </c>
      <c r="AH432" s="558" t="e">
        <f>AH$7*(AC432*$AA$4)</f>
        <v>#REF!</v>
      </c>
      <c r="AI432" s="558" t="e">
        <f>AI$7*(AD432*$AA$4)</f>
        <v>#REF!</v>
      </c>
      <c r="AJ432" s="558" t="e">
        <f>AJ$7*(AE432*$AA$4)</f>
        <v>#REF!</v>
      </c>
      <c r="AK432" s="558" t="e">
        <f>AK$7*(AF432*$AA$4)</f>
        <v>#REF!</v>
      </c>
      <c r="AL432" s="558" t="e">
        <f>AL$7*(AG432*$AA$4)</f>
        <v>#REF!</v>
      </c>
      <c r="AM432" s="505">
        <f t="shared" si="347"/>
        <v>1076.8025254788315</v>
      </c>
      <c r="AN432" s="505">
        <f t="shared" si="347"/>
        <v>1084.4478234097312</v>
      </c>
      <c r="AO432" s="505">
        <f t="shared" si="347"/>
        <v>1104.7070980899339</v>
      </c>
      <c r="AP432" s="505">
        <f t="shared" si="347"/>
        <v>1139.7492635219126</v>
      </c>
      <c r="AQ432" s="505">
        <f t="shared" si="347"/>
        <v>1188.6027459341924</v>
      </c>
    </row>
    <row r="433" spans="2:43">
      <c r="B433" s="62"/>
      <c r="C433" s="62"/>
      <c r="D433" s="122" t="s">
        <v>27</v>
      </c>
      <c r="E433" s="103" t="s">
        <v>177</v>
      </c>
      <c r="F433" s="824" t="s">
        <v>65</v>
      </c>
      <c r="G433" s="138">
        <v>0</v>
      </c>
      <c r="H433" s="138">
        <v>0</v>
      </c>
      <c r="I433" s="138">
        <v>0</v>
      </c>
      <c r="J433" s="138">
        <v>0</v>
      </c>
      <c r="K433" s="138">
        <v>0</v>
      </c>
      <c r="L433" s="190"/>
      <c r="M433" s="251"/>
      <c r="N433" s="251"/>
      <c r="O433" s="251"/>
      <c r="P433" s="251"/>
      <c r="Q433" s="251"/>
      <c r="R433" s="251"/>
      <c r="T433" s="858">
        <v>0.71961782154044762</v>
      </c>
      <c r="U433" s="253">
        <v>0.71961782154044762</v>
      </c>
      <c r="V433" s="833">
        <f>U433</f>
        <v>0.71961782154044762</v>
      </c>
      <c r="W433" s="390">
        <f>V433</f>
        <v>0.71961782154044762</v>
      </c>
      <c r="X433" s="390">
        <f t="shared" ref="X433:AA433" si="349">W433</f>
        <v>0.71961782154044762</v>
      </c>
      <c r="Y433" s="390">
        <f t="shared" si="349"/>
        <v>0.71961782154044762</v>
      </c>
      <c r="Z433" s="390">
        <f t="shared" si="349"/>
        <v>0.71961782154044762</v>
      </c>
      <c r="AA433" s="390">
        <f t="shared" si="349"/>
        <v>0.71961782154044762</v>
      </c>
      <c r="AC433" s="480"/>
      <c r="AD433" s="480"/>
      <c r="AE433" s="480"/>
      <c r="AF433" s="480"/>
      <c r="AG433" s="480"/>
      <c r="AH433" s="558">
        <v>5000</v>
      </c>
      <c r="AI433" s="558">
        <v>5000</v>
      </c>
      <c r="AJ433" s="558">
        <v>5000</v>
      </c>
      <c r="AK433" s="558">
        <v>5000</v>
      </c>
      <c r="AL433" s="558">
        <v>5000</v>
      </c>
      <c r="AM433" s="733">
        <f>AH433+(AH433*$W$433)</f>
        <v>8598.0891077022388</v>
      </c>
      <c r="AN433" s="733">
        <f>AI433+(AI433*$W$433)</f>
        <v>8598.0891077022388</v>
      </c>
      <c r="AO433" s="733">
        <f>AJ433+(AJ433*$W$433)</f>
        <v>8598.0891077022388</v>
      </c>
      <c r="AP433" s="733">
        <f>AK433+(AK433*$W$433)</f>
        <v>8598.0891077022388</v>
      </c>
      <c r="AQ433" s="733">
        <f>AL433+(AL433*$W$433)</f>
        <v>8598.0891077022388</v>
      </c>
    </row>
    <row r="434" spans="2:43">
      <c r="B434" s="62"/>
      <c r="C434" s="62"/>
      <c r="D434" s="122" t="s">
        <v>178</v>
      </c>
      <c r="E434" s="103" t="s">
        <v>64</v>
      </c>
      <c r="F434" s="824" t="s">
        <v>65</v>
      </c>
      <c r="G434" s="138">
        <v>0</v>
      </c>
      <c r="H434" s="138">
        <v>0</v>
      </c>
      <c r="I434" s="138">
        <v>0</v>
      </c>
      <c r="J434" s="138">
        <v>0</v>
      </c>
      <c r="K434" s="138">
        <v>0</v>
      </c>
      <c r="L434" s="190"/>
      <c r="M434" s="251"/>
      <c r="N434" s="251"/>
      <c r="O434" s="251"/>
      <c r="P434" s="251"/>
      <c r="Q434" s="251"/>
      <c r="R434" s="251"/>
      <c r="T434" s="858">
        <v>0.55889567721915312</v>
      </c>
      <c r="U434" s="253">
        <v>0.55889567721915312</v>
      </c>
      <c r="V434" s="833">
        <f>U434</f>
        <v>0.55889567721915312</v>
      </c>
      <c r="W434" s="390">
        <f>V434</f>
        <v>0.55889567721915312</v>
      </c>
      <c r="X434" s="390">
        <f t="shared" ref="X434:AA434" si="350">W434</f>
        <v>0.55889567721915312</v>
      </c>
      <c r="Y434" s="390">
        <f t="shared" si="350"/>
        <v>0.55889567721915312</v>
      </c>
      <c r="Z434" s="390">
        <f t="shared" si="350"/>
        <v>0.55889567721915312</v>
      </c>
      <c r="AA434" s="390">
        <f t="shared" si="350"/>
        <v>0.55889567721915312</v>
      </c>
      <c r="AC434" s="480"/>
      <c r="AD434" s="480"/>
      <c r="AE434" s="480"/>
      <c r="AF434" s="480"/>
      <c r="AG434" s="480"/>
      <c r="AH434" s="558">
        <v>1500</v>
      </c>
      <c r="AI434" s="558">
        <v>1500</v>
      </c>
      <c r="AJ434" s="558">
        <v>1500</v>
      </c>
      <c r="AK434" s="558">
        <v>1500</v>
      </c>
      <c r="AL434" s="558">
        <v>1500</v>
      </c>
      <c r="AM434" s="733">
        <f>AH434+(AH434*$W$434)</f>
        <v>2338.3435158287298</v>
      </c>
      <c r="AN434" s="733">
        <f>AI434+(AI434*$W$434)</f>
        <v>2338.3435158287298</v>
      </c>
      <c r="AO434" s="733">
        <f>AJ434+(AJ434*$W$434)</f>
        <v>2338.3435158287298</v>
      </c>
      <c r="AP434" s="733">
        <f>AK434+(AK434*$W$434)</f>
        <v>2338.3435158287298</v>
      </c>
      <c r="AQ434" s="733">
        <f>AL434+(AL434*$W$434)</f>
        <v>2338.3435158287298</v>
      </c>
    </row>
    <row r="435" spans="2:43">
      <c r="B435" s="62"/>
      <c r="C435" s="62"/>
      <c r="D435" s="254" t="s">
        <v>179</v>
      </c>
      <c r="E435" s="103"/>
      <c r="F435" s="824"/>
      <c r="G435" s="186"/>
      <c r="H435" s="186"/>
      <c r="I435" s="186"/>
      <c r="J435" s="186"/>
      <c r="K435" s="188"/>
      <c r="L435" s="190"/>
      <c r="M435" s="251"/>
      <c r="N435" s="251"/>
      <c r="O435" s="251"/>
      <c r="P435" s="251"/>
      <c r="Q435" s="251"/>
      <c r="R435" s="251"/>
      <c r="T435" s="400"/>
      <c r="U435" s="400"/>
      <c r="V435" s="846"/>
      <c r="W435" s="400"/>
      <c r="X435" s="301"/>
      <c r="Y435" s="301"/>
      <c r="Z435" s="301"/>
      <c r="AA435" s="301"/>
      <c r="AC435" s="480"/>
      <c r="AD435" s="480"/>
      <c r="AE435" s="480"/>
      <c r="AF435" s="480"/>
      <c r="AG435" s="480"/>
      <c r="AH435" s="626"/>
      <c r="AI435" s="626"/>
      <c r="AJ435" s="626"/>
      <c r="AK435" s="626"/>
      <c r="AL435" s="626"/>
      <c r="AM435" s="403"/>
      <c r="AN435" s="403"/>
      <c r="AO435" s="403"/>
      <c r="AP435" s="403"/>
      <c r="AQ435" s="403"/>
    </row>
    <row r="436" spans="2:43">
      <c r="B436" s="81"/>
      <c r="C436" s="81"/>
      <c r="D436" s="255"/>
      <c r="E436" s="256"/>
      <c r="F436" s="823"/>
      <c r="G436" s="260"/>
      <c r="H436" s="260"/>
      <c r="I436" s="260"/>
      <c r="J436" s="260"/>
      <c r="K436" s="263"/>
      <c r="L436" s="190"/>
      <c r="M436" s="259"/>
      <c r="N436" s="259"/>
      <c r="O436" s="259"/>
      <c r="P436" s="259"/>
      <c r="Q436" s="259"/>
      <c r="R436" s="259"/>
      <c r="T436" s="401"/>
      <c r="U436" s="401"/>
      <c r="V436" s="850"/>
      <c r="W436" s="401"/>
      <c r="X436" s="302"/>
      <c r="Y436" s="302"/>
      <c r="Z436" s="302"/>
      <c r="AA436" s="302"/>
      <c r="AC436" s="483"/>
      <c r="AD436" s="483"/>
      <c r="AE436" s="483"/>
      <c r="AF436" s="483"/>
      <c r="AG436" s="483"/>
      <c r="AH436" s="719"/>
      <c r="AI436" s="719"/>
      <c r="AJ436" s="719"/>
      <c r="AK436" s="719"/>
      <c r="AL436" s="719"/>
      <c r="AM436" s="477"/>
      <c r="AN436" s="477"/>
      <c r="AO436" s="477"/>
      <c r="AP436" s="477"/>
      <c r="AQ436" s="477"/>
    </row>
    <row r="438" spans="2:43">
      <c r="G438" s="989" t="s">
        <v>54</v>
      </c>
      <c r="H438" s="990"/>
      <c r="I438" s="990"/>
      <c r="J438" s="990"/>
      <c r="K438" s="991"/>
      <c r="M438" s="992" t="s">
        <v>55</v>
      </c>
      <c r="N438" s="993"/>
      <c r="O438" s="993"/>
      <c r="P438" s="993"/>
      <c r="Q438" s="993"/>
      <c r="R438" s="994"/>
      <c r="T438" s="836" t="s">
        <v>357</v>
      </c>
      <c r="U438" s="820" t="s">
        <v>358</v>
      </c>
      <c r="V438" s="398" t="s">
        <v>425</v>
      </c>
      <c r="W438" s="982" t="s">
        <v>426</v>
      </c>
      <c r="X438" s="983"/>
      <c r="Y438" s="983"/>
      <c r="Z438" s="983"/>
      <c r="AA438" s="984"/>
      <c r="AC438" s="998" t="s">
        <v>348</v>
      </c>
      <c r="AD438" s="999"/>
      <c r="AE438" s="999"/>
      <c r="AF438" s="999"/>
      <c r="AG438" s="1000"/>
      <c r="AH438" s="1003" t="s">
        <v>351</v>
      </c>
      <c r="AI438" s="1004"/>
      <c r="AJ438" s="1004"/>
      <c r="AK438" s="1004"/>
      <c r="AL438" s="1004"/>
      <c r="AM438" s="1005" t="s">
        <v>354</v>
      </c>
      <c r="AN438" s="1006"/>
      <c r="AO438" s="1006"/>
      <c r="AP438" s="1006"/>
      <c r="AQ438" s="1006"/>
    </row>
    <row r="439" spans="2:43">
      <c r="B439" s="44" t="s">
        <v>56</v>
      </c>
      <c r="C439" s="44" t="s">
        <v>57</v>
      </c>
      <c r="D439" s="46" t="s">
        <v>58</v>
      </c>
      <c r="E439" s="83" t="s">
        <v>59</v>
      </c>
      <c r="F439" s="83" t="s">
        <v>60</v>
      </c>
      <c r="G439" s="248" t="s">
        <v>6</v>
      </c>
      <c r="H439" s="248" t="s">
        <v>7</v>
      </c>
      <c r="I439" s="248" t="s">
        <v>8</v>
      </c>
      <c r="J439" s="248" t="s">
        <v>9</v>
      </c>
      <c r="K439" s="248" t="s">
        <v>10</v>
      </c>
      <c r="L439" s="49"/>
      <c r="M439" s="363" t="s">
        <v>18</v>
      </c>
      <c r="N439" s="363" t="s">
        <v>17</v>
      </c>
      <c r="O439" s="363" t="s">
        <v>2</v>
      </c>
      <c r="P439" s="363" t="s">
        <v>3</v>
      </c>
      <c r="Q439" s="363" t="s">
        <v>1</v>
      </c>
      <c r="R439" s="364" t="s">
        <v>4</v>
      </c>
      <c r="T439" s="345" t="s">
        <v>12</v>
      </c>
      <c r="U439" s="350" t="s">
        <v>12</v>
      </c>
      <c r="V439" s="825" t="s">
        <v>12</v>
      </c>
      <c r="W439" s="345" t="s">
        <v>12</v>
      </c>
      <c r="X439" s="345" t="s">
        <v>13</v>
      </c>
      <c r="Y439" s="345" t="s">
        <v>14</v>
      </c>
      <c r="Z439" s="345" t="s">
        <v>15</v>
      </c>
      <c r="AA439" s="345" t="s">
        <v>16</v>
      </c>
      <c r="AC439" s="48" t="s">
        <v>12</v>
      </c>
      <c r="AD439" s="48" t="s">
        <v>13</v>
      </c>
      <c r="AE439" s="48" t="s">
        <v>14</v>
      </c>
      <c r="AF439" s="48" t="s">
        <v>15</v>
      </c>
      <c r="AG439" s="48" t="s">
        <v>16</v>
      </c>
      <c r="AH439" s="48" t="s">
        <v>12</v>
      </c>
      <c r="AI439" s="48" t="s">
        <v>13</v>
      </c>
      <c r="AJ439" s="48" t="s">
        <v>14</v>
      </c>
      <c r="AK439" s="48" t="s">
        <v>15</v>
      </c>
      <c r="AL439" s="48" t="s">
        <v>16</v>
      </c>
      <c r="AM439" s="48" t="s">
        <v>12</v>
      </c>
      <c r="AN439" s="48" t="s">
        <v>13</v>
      </c>
      <c r="AO439" s="48" t="s">
        <v>14</v>
      </c>
      <c r="AP439" s="48" t="s">
        <v>15</v>
      </c>
      <c r="AQ439" s="48" t="s">
        <v>16</v>
      </c>
    </row>
    <row r="440" spans="2:43" ht="64.5" customHeight="1">
      <c r="B440" s="57" t="s">
        <v>362</v>
      </c>
      <c r="C440" s="905" t="s">
        <v>456</v>
      </c>
      <c r="D440" s="264" t="s">
        <v>37</v>
      </c>
      <c r="E440" s="265" t="s">
        <v>64</v>
      </c>
      <c r="F440" s="266" t="s">
        <v>70</v>
      </c>
      <c r="G440" s="143">
        <v>0</v>
      </c>
      <c r="H440" s="143">
        <v>0</v>
      </c>
      <c r="I440" s="143">
        <v>0</v>
      </c>
      <c r="J440" s="143">
        <v>0</v>
      </c>
      <c r="K440" s="143">
        <v>0</v>
      </c>
      <c r="L440" s="393"/>
      <c r="M440" s="371" t="s">
        <v>71</v>
      </c>
      <c r="N440" s="371"/>
      <c r="O440" s="371"/>
      <c r="P440" s="371"/>
      <c r="Q440" s="371"/>
      <c r="R440" s="372"/>
      <c r="T440" s="856">
        <v>127.53179550063933</v>
      </c>
      <c r="U440" s="862">
        <f>T440*(1+'Labour comparison'!$J$16)</f>
        <v>130.65632449040498</v>
      </c>
      <c r="V440" s="873">
        <f>M8</f>
        <v>104.76537</v>
      </c>
      <c r="W440" s="862">
        <f>W6</f>
        <v>114.85159494561381</v>
      </c>
      <c r="X440" s="880">
        <f t="shared" ref="X440:AA445" si="351">W440*X$9</f>
        <v>115.66704126972768</v>
      </c>
      <c r="Y440" s="880">
        <f t="shared" si="351"/>
        <v>117.8278924512643</v>
      </c>
      <c r="Z440" s="880">
        <f t="shared" si="351"/>
        <v>121.56548453057442</v>
      </c>
      <c r="AA440" s="880">
        <f t="shared" si="351"/>
        <v>126.77618959574204</v>
      </c>
      <c r="AC440" s="478">
        <v>5</v>
      </c>
      <c r="AD440" s="479">
        <v>5</v>
      </c>
      <c r="AE440" s="479">
        <v>5</v>
      </c>
      <c r="AF440" s="479">
        <v>5</v>
      </c>
      <c r="AG440" s="479">
        <v>5</v>
      </c>
      <c r="AH440" s="558" t="e">
        <f>AH$7*(AC440*$W$4)</f>
        <v>#REF!</v>
      </c>
      <c r="AI440" s="558" t="e">
        <f>AI$7*(AD440*$W$4)</f>
        <v>#REF!</v>
      </c>
      <c r="AJ440" s="558" t="e">
        <f>AJ$7*(AE440*$W$4)</f>
        <v>#REF!</v>
      </c>
      <c r="AK440" s="558" t="e">
        <f>AK$7*(AF440*$W$4)</f>
        <v>#REF!</v>
      </c>
      <c r="AL440" s="558" t="e">
        <f>AL$7*(AG440*$W$4)</f>
        <v>#REF!</v>
      </c>
      <c r="AM440" s="505">
        <f t="shared" ref="AM440:AQ445" si="352">W440*AC440</f>
        <v>574.25797472806903</v>
      </c>
      <c r="AN440" s="505">
        <f t="shared" si="352"/>
        <v>578.33520634863839</v>
      </c>
      <c r="AO440" s="505">
        <f t="shared" si="352"/>
        <v>589.13946225632151</v>
      </c>
      <c r="AP440" s="505">
        <f t="shared" si="352"/>
        <v>607.82742265287209</v>
      </c>
      <c r="AQ440" s="505">
        <f t="shared" si="352"/>
        <v>633.8809479787102</v>
      </c>
    </row>
    <row r="441" spans="2:43">
      <c r="B441" s="267"/>
      <c r="C441" s="392"/>
      <c r="D441" s="268" t="s">
        <v>25</v>
      </c>
      <c r="E441" s="269" t="s">
        <v>64</v>
      </c>
      <c r="F441" s="270" t="s">
        <v>70</v>
      </c>
      <c r="G441" s="138">
        <v>0</v>
      </c>
      <c r="H441" s="138">
        <v>0</v>
      </c>
      <c r="I441" s="138">
        <v>0</v>
      </c>
      <c r="J441" s="138">
        <v>0</v>
      </c>
      <c r="K441" s="138">
        <v>0</v>
      </c>
      <c r="L441" s="393"/>
      <c r="M441" s="373"/>
      <c r="N441" s="373" t="s">
        <v>71</v>
      </c>
      <c r="O441" s="373"/>
      <c r="P441" s="373"/>
      <c r="Q441" s="373"/>
      <c r="R441" s="374"/>
      <c r="T441" s="857">
        <v>174.24337592070339</v>
      </c>
      <c r="U441" s="863">
        <f>T441*(1+'Labour comparison'!$J$16)</f>
        <v>178.51233863076061</v>
      </c>
      <c r="V441" s="871">
        <f>N8</f>
        <v>104.76537</v>
      </c>
      <c r="W441" s="863">
        <f>X6</f>
        <v>114.85159494561381</v>
      </c>
      <c r="X441" s="348">
        <f t="shared" si="351"/>
        <v>115.66704126972768</v>
      </c>
      <c r="Y441" s="348">
        <f t="shared" si="351"/>
        <v>117.8278924512643</v>
      </c>
      <c r="Z441" s="348">
        <f t="shared" si="351"/>
        <v>121.56548453057442</v>
      </c>
      <c r="AA441" s="348">
        <f t="shared" si="351"/>
        <v>126.77618959574204</v>
      </c>
      <c r="AC441" s="480">
        <v>0</v>
      </c>
      <c r="AD441" s="481">
        <v>0</v>
      </c>
      <c r="AE441" s="481">
        <v>0</v>
      </c>
      <c r="AF441" s="481">
        <v>0</v>
      </c>
      <c r="AG441" s="481">
        <v>0</v>
      </c>
      <c r="AH441" s="558" t="e">
        <f>AH$7*(AC441*$X$4)</f>
        <v>#REF!</v>
      </c>
      <c r="AI441" s="558" t="e">
        <f>AI$7*(AD441*$X$4)</f>
        <v>#REF!</v>
      </c>
      <c r="AJ441" s="558" t="e">
        <f>AJ$7*(AE441*$X$4)</f>
        <v>#REF!</v>
      </c>
      <c r="AK441" s="558" t="e">
        <f>AK$7*(AF441*$X$4)</f>
        <v>#REF!</v>
      </c>
      <c r="AL441" s="558" t="e">
        <f>AL$7*(AG441*$X$4)</f>
        <v>#REF!</v>
      </c>
      <c r="AM441" s="505">
        <f t="shared" si="352"/>
        <v>0</v>
      </c>
      <c r="AN441" s="505">
        <f t="shared" si="352"/>
        <v>0</v>
      </c>
      <c r="AO441" s="505">
        <f t="shared" si="352"/>
        <v>0</v>
      </c>
      <c r="AP441" s="505">
        <f t="shared" si="352"/>
        <v>0</v>
      </c>
      <c r="AQ441" s="505">
        <f t="shared" si="352"/>
        <v>0</v>
      </c>
    </row>
    <row r="442" spans="2:43">
      <c r="B442" s="267"/>
      <c r="C442" s="392"/>
      <c r="D442" s="268" t="s">
        <v>5</v>
      </c>
      <c r="E442" s="269" t="s">
        <v>64</v>
      </c>
      <c r="F442" s="270" t="s">
        <v>70</v>
      </c>
      <c r="G442" s="138">
        <v>0</v>
      </c>
      <c r="H442" s="138">
        <v>0</v>
      </c>
      <c r="I442" s="138">
        <v>0</v>
      </c>
      <c r="J442" s="138">
        <v>0</v>
      </c>
      <c r="K442" s="138">
        <v>0</v>
      </c>
      <c r="L442" s="393"/>
      <c r="M442" s="373"/>
      <c r="N442" s="373"/>
      <c r="O442" s="373"/>
      <c r="P442" s="373"/>
      <c r="Q442" s="373"/>
      <c r="R442" s="374" t="s">
        <v>71</v>
      </c>
      <c r="T442" s="857">
        <v>172.20213351936337</v>
      </c>
      <c r="U442" s="863">
        <f>T442*(1+'Labour comparison'!$J$16)</f>
        <v>176.42108579058777</v>
      </c>
      <c r="V442" s="871">
        <f>R8</f>
        <v>151.45183500000002</v>
      </c>
      <c r="W442" s="863">
        <f>AB6</f>
        <v>179.73232588425333</v>
      </c>
      <c r="X442" s="348">
        <f t="shared" si="351"/>
        <v>181.00842539803153</v>
      </c>
      <c r="Y442" s="348">
        <f t="shared" si="351"/>
        <v>184.38996144836869</v>
      </c>
      <c r="Z442" s="348">
        <f t="shared" si="351"/>
        <v>190.23895394985789</v>
      </c>
      <c r="AA442" s="348">
        <f t="shared" si="351"/>
        <v>198.39323462225877</v>
      </c>
      <c r="AC442" s="480">
        <v>200</v>
      </c>
      <c r="AD442" s="480">
        <v>200</v>
      </c>
      <c r="AE442" s="480">
        <v>200</v>
      </c>
      <c r="AF442" s="480">
        <v>200</v>
      </c>
      <c r="AG442" s="480">
        <v>200</v>
      </c>
      <c r="AH442" s="558" t="e">
        <f>AH$7*(AC442*$AB$4)</f>
        <v>#REF!</v>
      </c>
      <c r="AI442" s="558" t="e">
        <f>AI$7*(AD442*$AB$4)</f>
        <v>#REF!</v>
      </c>
      <c r="AJ442" s="558" t="e">
        <f>AJ$7*(AE442*$AB$4)</f>
        <v>#REF!</v>
      </c>
      <c r="AK442" s="558" t="e">
        <f>AK$7*(AF442*$AB$4)</f>
        <v>#REF!</v>
      </c>
      <c r="AL442" s="558" t="e">
        <f>AL$7*(AG442*$AB$4)</f>
        <v>#REF!</v>
      </c>
      <c r="AM442" s="505">
        <f t="shared" si="352"/>
        <v>35946.465176850666</v>
      </c>
      <c r="AN442" s="505">
        <f t="shared" si="352"/>
        <v>36201.685079606308</v>
      </c>
      <c r="AO442" s="505">
        <f t="shared" si="352"/>
        <v>36877.992289673741</v>
      </c>
      <c r="AP442" s="505">
        <f t="shared" si="352"/>
        <v>38047.790789971579</v>
      </c>
      <c r="AQ442" s="505">
        <f t="shared" si="352"/>
        <v>39678.646924451758</v>
      </c>
    </row>
    <row r="443" spans="2:43">
      <c r="B443" s="267"/>
      <c r="C443" s="392"/>
      <c r="D443" s="268" t="s">
        <v>175</v>
      </c>
      <c r="E443" s="269" t="s">
        <v>64</v>
      </c>
      <c r="F443" s="270" t="s">
        <v>70</v>
      </c>
      <c r="G443" s="138">
        <v>0</v>
      </c>
      <c r="H443" s="138">
        <v>0</v>
      </c>
      <c r="I443" s="138">
        <v>0</v>
      </c>
      <c r="J443" s="138">
        <v>0</v>
      </c>
      <c r="K443" s="138">
        <v>0</v>
      </c>
      <c r="L443" s="393"/>
      <c r="M443" s="373"/>
      <c r="N443" s="373"/>
      <c r="O443" s="373" t="s">
        <v>71</v>
      </c>
      <c r="P443" s="373"/>
      <c r="Q443" s="373"/>
      <c r="R443" s="374"/>
      <c r="T443" s="857">
        <v>178.58346320213872</v>
      </c>
      <c r="U443" s="863">
        <f>T443*(1+'Labour comparison'!$J$16)</f>
        <v>182.95875805059111</v>
      </c>
      <c r="V443" s="871">
        <f>O8</f>
        <v>157.14805499999997</v>
      </c>
      <c r="W443" s="863">
        <f>Y6</f>
        <v>172.30492156390147</v>
      </c>
      <c r="X443" s="348">
        <f t="shared" si="351"/>
        <v>173.52828650700519</v>
      </c>
      <c r="Y443" s="348">
        <f t="shared" si="351"/>
        <v>176.77008122062881</v>
      </c>
      <c r="Z443" s="348">
        <f t="shared" si="351"/>
        <v>182.37736521497254</v>
      </c>
      <c r="AA443" s="348">
        <f t="shared" si="351"/>
        <v>190.19467178325732</v>
      </c>
      <c r="AC443" s="480">
        <v>40</v>
      </c>
      <c r="AD443" s="480">
        <v>40</v>
      </c>
      <c r="AE443" s="480">
        <v>40</v>
      </c>
      <c r="AF443" s="480">
        <v>40</v>
      </c>
      <c r="AG443" s="480">
        <v>40</v>
      </c>
      <c r="AH443" s="558" t="e">
        <f>AH$7*(AC443*$Y$4)</f>
        <v>#REF!</v>
      </c>
      <c r="AI443" s="558" t="e">
        <f>AI$7*(AD443*$Y$4)</f>
        <v>#REF!</v>
      </c>
      <c r="AJ443" s="558" t="e">
        <f>AJ$7*(AE443*$Y$4)</f>
        <v>#REF!</v>
      </c>
      <c r="AK443" s="558" t="e">
        <f>AK$7*(AF443*$Y$4)</f>
        <v>#REF!</v>
      </c>
      <c r="AL443" s="558" t="e">
        <f>AL$7*(AG443*$Y$4)</f>
        <v>#REF!</v>
      </c>
      <c r="AM443" s="505">
        <f t="shared" si="352"/>
        <v>6892.1968625560585</v>
      </c>
      <c r="AN443" s="505">
        <f t="shared" si="352"/>
        <v>6941.1314602802076</v>
      </c>
      <c r="AO443" s="505">
        <f t="shared" si="352"/>
        <v>7070.803248825152</v>
      </c>
      <c r="AP443" s="505">
        <f t="shared" si="352"/>
        <v>7295.0946085989017</v>
      </c>
      <c r="AQ443" s="505">
        <f t="shared" si="352"/>
        <v>7607.7868713302923</v>
      </c>
    </row>
    <row r="444" spans="2:43">
      <c r="B444" s="267"/>
      <c r="C444" s="392"/>
      <c r="D444" s="268" t="s">
        <v>20</v>
      </c>
      <c r="E444" s="269" t="s">
        <v>64</v>
      </c>
      <c r="F444" s="270" t="s">
        <v>70</v>
      </c>
      <c r="G444" s="138">
        <v>0</v>
      </c>
      <c r="H444" s="138">
        <v>0</v>
      </c>
      <c r="I444" s="138">
        <v>0</v>
      </c>
      <c r="J444" s="138">
        <v>0</v>
      </c>
      <c r="K444" s="138">
        <v>0</v>
      </c>
      <c r="L444" s="393"/>
      <c r="M444" s="373"/>
      <c r="N444" s="373"/>
      <c r="O444" s="373"/>
      <c r="P444" s="373" t="s">
        <v>71</v>
      </c>
      <c r="Q444" s="373"/>
      <c r="R444" s="374"/>
      <c r="T444" s="857">
        <v>212.70961481276012</v>
      </c>
      <c r="U444" s="863">
        <f>T444*(1+'Labour comparison'!$J$16)</f>
        <v>217.92100037567275</v>
      </c>
      <c r="V444" s="871">
        <f>P8</f>
        <v>177.36143999999996</v>
      </c>
      <c r="W444" s="863">
        <f>Z6</f>
        <v>208.47275376613754</v>
      </c>
      <c r="X444" s="348">
        <f t="shared" si="351"/>
        <v>209.95291031787715</v>
      </c>
      <c r="Y444" s="348">
        <f t="shared" si="351"/>
        <v>213.87517710491716</v>
      </c>
      <c r="Z444" s="348">
        <f t="shared" si="351"/>
        <v>220.65946350161244</v>
      </c>
      <c r="AA444" s="348">
        <f t="shared" si="351"/>
        <v>230.1176694108386</v>
      </c>
      <c r="AC444" s="480">
        <v>10</v>
      </c>
      <c r="AD444" s="481">
        <v>10</v>
      </c>
      <c r="AE444" s="481">
        <v>10</v>
      </c>
      <c r="AF444" s="481">
        <v>10</v>
      </c>
      <c r="AG444" s="481">
        <v>10</v>
      </c>
      <c r="AH444" s="558" t="e">
        <f>AH$7*(AC444*$Z$4)</f>
        <v>#REF!</v>
      </c>
      <c r="AI444" s="558" t="e">
        <f>AI$7*(AD444*$Z$4)</f>
        <v>#REF!</v>
      </c>
      <c r="AJ444" s="558" t="e">
        <f>AJ$7*(AE444*$Z$4)</f>
        <v>#REF!</v>
      </c>
      <c r="AK444" s="558" t="e">
        <f>AK$7*(AF444*$Z$4)</f>
        <v>#REF!</v>
      </c>
      <c r="AL444" s="558" t="e">
        <f>AL$7*(AG444*$Z$4)</f>
        <v>#REF!</v>
      </c>
      <c r="AM444" s="505">
        <f t="shared" si="352"/>
        <v>2084.7275376613752</v>
      </c>
      <c r="AN444" s="505">
        <f t="shared" si="352"/>
        <v>2099.5291031787715</v>
      </c>
      <c r="AO444" s="505">
        <f t="shared" si="352"/>
        <v>2138.7517710491716</v>
      </c>
      <c r="AP444" s="505">
        <f t="shared" si="352"/>
        <v>2206.5946350161244</v>
      </c>
      <c r="AQ444" s="505">
        <f t="shared" si="352"/>
        <v>2301.1766941083861</v>
      </c>
    </row>
    <row r="445" spans="2:43">
      <c r="B445" s="267"/>
      <c r="C445" s="392"/>
      <c r="D445" s="268" t="s">
        <v>176</v>
      </c>
      <c r="E445" s="269" t="s">
        <v>64</v>
      </c>
      <c r="F445" s="270" t="s">
        <v>70</v>
      </c>
      <c r="G445" s="138">
        <v>0</v>
      </c>
      <c r="H445" s="138">
        <v>0</v>
      </c>
      <c r="I445" s="138">
        <v>0</v>
      </c>
      <c r="J445" s="138">
        <v>0</v>
      </c>
      <c r="K445" s="138">
        <v>0</v>
      </c>
      <c r="L445" s="393"/>
      <c r="M445" s="373"/>
      <c r="N445" s="373"/>
      <c r="O445" s="373"/>
      <c r="P445" s="373"/>
      <c r="Q445" s="373" t="s">
        <v>71</v>
      </c>
      <c r="R445" s="374"/>
      <c r="T445" s="857">
        <v>239.25091780307636</v>
      </c>
      <c r="U445" s="863">
        <f>T445*(1+'Labour comparison'!$J$16)</f>
        <v>245.11256528925173</v>
      </c>
      <c r="V445" s="871">
        <f>Q8</f>
        <v>196.43763000000001</v>
      </c>
      <c r="W445" s="863">
        <f>AA6</f>
        <v>215.36050509576629</v>
      </c>
      <c r="X445" s="348">
        <f t="shared" si="351"/>
        <v>216.88956468194624</v>
      </c>
      <c r="Y445" s="348">
        <f t="shared" si="351"/>
        <v>220.94141961798678</v>
      </c>
      <c r="Z445" s="348">
        <f t="shared" si="351"/>
        <v>227.94985270438252</v>
      </c>
      <c r="AA445" s="348">
        <f t="shared" si="351"/>
        <v>237.72054918683847</v>
      </c>
      <c r="AC445" s="480">
        <v>5</v>
      </c>
      <c r="AD445" s="481">
        <v>5</v>
      </c>
      <c r="AE445" s="481">
        <v>5</v>
      </c>
      <c r="AF445" s="481">
        <v>5</v>
      </c>
      <c r="AG445" s="481">
        <v>5</v>
      </c>
      <c r="AH445" s="558" t="e">
        <f>AH$7*(AC445*$AA$4)</f>
        <v>#REF!</v>
      </c>
      <c r="AI445" s="558" t="e">
        <f>AI$7*(AD445*$AA$4)</f>
        <v>#REF!</v>
      </c>
      <c r="AJ445" s="558" t="e">
        <f>AJ$7*(AE445*$AA$4)</f>
        <v>#REF!</v>
      </c>
      <c r="AK445" s="558" t="e">
        <f>AK$7*(AF445*$AA$4)</f>
        <v>#REF!</v>
      </c>
      <c r="AL445" s="558" t="e">
        <f>AL$7*(AG445*$AA$4)</f>
        <v>#REF!</v>
      </c>
      <c r="AM445" s="505">
        <f t="shared" si="352"/>
        <v>1076.8025254788315</v>
      </c>
      <c r="AN445" s="505">
        <f t="shared" si="352"/>
        <v>1084.4478234097312</v>
      </c>
      <c r="AO445" s="505">
        <f t="shared" si="352"/>
        <v>1104.7070980899339</v>
      </c>
      <c r="AP445" s="505">
        <f t="shared" si="352"/>
        <v>1139.7492635219126</v>
      </c>
      <c r="AQ445" s="505">
        <f t="shared" si="352"/>
        <v>1188.6027459341924</v>
      </c>
    </row>
    <row r="446" spans="2:43">
      <c r="B446" s="267"/>
      <c r="C446" s="392"/>
      <c r="D446" s="268" t="s">
        <v>27</v>
      </c>
      <c r="E446" s="269" t="s">
        <v>177</v>
      </c>
      <c r="F446" s="270" t="s">
        <v>65</v>
      </c>
      <c r="G446" s="138">
        <v>0</v>
      </c>
      <c r="H446" s="138">
        <v>0</v>
      </c>
      <c r="I446" s="138">
        <v>0</v>
      </c>
      <c r="J446" s="138">
        <v>0</v>
      </c>
      <c r="K446" s="138">
        <v>0</v>
      </c>
      <c r="L446" s="393"/>
      <c r="M446" s="373"/>
      <c r="N446" s="373"/>
      <c r="O446" s="373"/>
      <c r="P446" s="373"/>
      <c r="Q446" s="373"/>
      <c r="R446" s="374"/>
      <c r="T446" s="858">
        <v>0.71961782154044762</v>
      </c>
      <c r="U446" s="253">
        <v>0.71961782154044762</v>
      </c>
      <c r="V446" s="833">
        <f>U446</f>
        <v>0.71961782154044762</v>
      </c>
      <c r="W446" s="390">
        <f>V446</f>
        <v>0.71961782154044762</v>
      </c>
      <c r="X446" s="390">
        <f t="shared" ref="X446:AA446" si="353">W446</f>
        <v>0.71961782154044762</v>
      </c>
      <c r="Y446" s="390">
        <f t="shared" si="353"/>
        <v>0.71961782154044762</v>
      </c>
      <c r="Z446" s="390">
        <f t="shared" si="353"/>
        <v>0.71961782154044762</v>
      </c>
      <c r="AA446" s="390">
        <f t="shared" si="353"/>
        <v>0.71961782154044762</v>
      </c>
      <c r="AC446" s="480"/>
      <c r="AD446" s="482"/>
      <c r="AE446" s="482"/>
      <c r="AF446" s="482"/>
      <c r="AG446" s="482"/>
      <c r="AH446" s="558">
        <v>5000</v>
      </c>
      <c r="AI446" s="558">
        <v>5000</v>
      </c>
      <c r="AJ446" s="558">
        <v>5000</v>
      </c>
      <c r="AK446" s="558">
        <v>5000</v>
      </c>
      <c r="AL446" s="558">
        <v>5000</v>
      </c>
      <c r="AM446" s="733">
        <f>AH446+(AH446*$W$446)</f>
        <v>8598.0891077022388</v>
      </c>
      <c r="AN446" s="733">
        <f>AI446+(AI446*$W$446)</f>
        <v>8598.0891077022388</v>
      </c>
      <c r="AO446" s="733">
        <f>AJ446+(AJ446*$W$446)</f>
        <v>8598.0891077022388</v>
      </c>
      <c r="AP446" s="733">
        <f>AK446+(AK446*$W$446)</f>
        <v>8598.0891077022388</v>
      </c>
      <c r="AQ446" s="733">
        <f>AL446+(AL446*$W$446)</f>
        <v>8598.0891077022388</v>
      </c>
    </row>
    <row r="447" spans="2:43">
      <c r="B447" s="267"/>
      <c r="C447" s="392"/>
      <c r="D447" s="268" t="s">
        <v>178</v>
      </c>
      <c r="E447" s="269" t="s">
        <v>64</v>
      </c>
      <c r="F447" s="270" t="s">
        <v>65</v>
      </c>
      <c r="G447" s="138">
        <v>0</v>
      </c>
      <c r="H447" s="138">
        <v>0</v>
      </c>
      <c r="I447" s="138">
        <v>0</v>
      </c>
      <c r="J447" s="138">
        <v>0</v>
      </c>
      <c r="K447" s="138">
        <v>0</v>
      </c>
      <c r="L447" s="393"/>
      <c r="M447" s="373"/>
      <c r="N447" s="373"/>
      <c r="O447" s="373"/>
      <c r="P447" s="373"/>
      <c r="Q447" s="373"/>
      <c r="R447" s="374"/>
      <c r="T447" s="858">
        <v>0.55889567721915312</v>
      </c>
      <c r="U447" s="253">
        <v>0.55889567721915312</v>
      </c>
      <c r="V447" s="833">
        <f>U447</f>
        <v>0.55889567721915312</v>
      </c>
      <c r="W447" s="390">
        <f>V447</f>
        <v>0.55889567721915312</v>
      </c>
      <c r="X447" s="390">
        <f t="shared" ref="X447:AA447" si="354">W447</f>
        <v>0.55889567721915312</v>
      </c>
      <c r="Y447" s="390">
        <f t="shared" si="354"/>
        <v>0.55889567721915312</v>
      </c>
      <c r="Z447" s="390">
        <f t="shared" si="354"/>
        <v>0.55889567721915312</v>
      </c>
      <c r="AA447" s="390">
        <f t="shared" si="354"/>
        <v>0.55889567721915312</v>
      </c>
      <c r="AC447" s="480"/>
      <c r="AD447" s="482"/>
      <c r="AE447" s="482"/>
      <c r="AF447" s="482"/>
      <c r="AG447" s="482"/>
      <c r="AH447" s="558">
        <v>1500</v>
      </c>
      <c r="AI447" s="558">
        <v>1500</v>
      </c>
      <c r="AJ447" s="558">
        <v>1500</v>
      </c>
      <c r="AK447" s="558">
        <v>1500</v>
      </c>
      <c r="AL447" s="558">
        <v>1500</v>
      </c>
      <c r="AM447" s="733">
        <f>AH447+(AH447*$W$447)</f>
        <v>2338.3435158287298</v>
      </c>
      <c r="AN447" s="733">
        <f>AI447+(AI447*$W$447)</f>
        <v>2338.3435158287298</v>
      </c>
      <c r="AO447" s="733">
        <f>AJ447+(AJ447*$W$447)</f>
        <v>2338.3435158287298</v>
      </c>
      <c r="AP447" s="733">
        <f>AK447+(AK447*$W$447)</f>
        <v>2338.3435158287298</v>
      </c>
      <c r="AQ447" s="733">
        <f>AL447+(AL447*$W$447)</f>
        <v>2338.3435158287298</v>
      </c>
    </row>
    <row r="448" spans="2:43">
      <c r="B448" s="267"/>
      <c r="C448" s="392"/>
      <c r="D448" s="271" t="s">
        <v>179</v>
      </c>
      <c r="E448" s="272"/>
      <c r="F448" s="273"/>
      <c r="G448" s="274"/>
      <c r="H448" s="274"/>
      <c r="I448" s="274"/>
      <c r="J448" s="274"/>
      <c r="K448" s="274"/>
      <c r="L448" s="393"/>
      <c r="M448" s="375"/>
      <c r="N448" s="375"/>
      <c r="O448" s="375"/>
      <c r="P448" s="375"/>
      <c r="Q448" s="375"/>
      <c r="R448" s="376"/>
      <c r="T448" s="400"/>
      <c r="U448" s="863"/>
      <c r="V448" s="871"/>
      <c r="W448" s="863"/>
      <c r="X448" s="877"/>
      <c r="Y448" s="877"/>
      <c r="Z448" s="877"/>
      <c r="AA448" s="877"/>
      <c r="AC448" s="480"/>
      <c r="AD448" s="482"/>
      <c r="AE448" s="482"/>
      <c r="AF448" s="482"/>
      <c r="AG448" s="482"/>
      <c r="AH448" s="626"/>
      <c r="AI448" s="720"/>
      <c r="AJ448" s="720"/>
      <c r="AK448" s="720"/>
      <c r="AL448" s="720"/>
      <c r="AM448" s="403"/>
      <c r="AN448" s="404"/>
      <c r="AO448" s="404"/>
      <c r="AP448" s="404"/>
      <c r="AQ448" s="404"/>
    </row>
    <row r="449" spans="2:43">
      <c r="B449" s="267"/>
      <c r="C449" s="394"/>
      <c r="D449" s="275"/>
      <c r="E449" s="276"/>
      <c r="F449" s="277"/>
      <c r="G449" s="278"/>
      <c r="H449" s="278"/>
      <c r="I449" s="278"/>
      <c r="J449" s="278"/>
      <c r="K449" s="278"/>
      <c r="L449" s="393"/>
      <c r="M449" s="377"/>
      <c r="N449" s="377"/>
      <c r="O449" s="377"/>
      <c r="P449" s="377"/>
      <c r="Q449" s="377"/>
      <c r="R449" s="378"/>
      <c r="T449" s="401"/>
      <c r="U449" s="881"/>
      <c r="V449" s="883"/>
      <c r="W449" s="881"/>
      <c r="X449" s="882"/>
      <c r="Y449" s="882"/>
      <c r="Z449" s="882"/>
      <c r="AA449" s="882"/>
      <c r="AC449" s="483"/>
      <c r="AD449" s="484"/>
      <c r="AE449" s="484"/>
      <c r="AF449" s="484"/>
      <c r="AG449" s="484"/>
      <c r="AH449" s="719"/>
      <c r="AI449" s="721"/>
      <c r="AJ449" s="721"/>
      <c r="AK449" s="721"/>
      <c r="AL449" s="721"/>
      <c r="AM449" s="477"/>
      <c r="AN449" s="405"/>
      <c r="AO449" s="405"/>
      <c r="AP449" s="405"/>
      <c r="AQ449" s="405"/>
    </row>
    <row r="450" spans="2:43" ht="54.6" customHeight="1">
      <c r="B450" s="62"/>
      <c r="C450" s="57" t="s">
        <v>363</v>
      </c>
      <c r="D450" s="117" t="s">
        <v>37</v>
      </c>
      <c r="E450" s="86" t="s">
        <v>64</v>
      </c>
      <c r="F450" s="87" t="s">
        <v>70</v>
      </c>
      <c r="G450" s="143">
        <v>0</v>
      </c>
      <c r="H450" s="143">
        <v>0</v>
      </c>
      <c r="I450" s="143">
        <v>0</v>
      </c>
      <c r="J450" s="143">
        <v>0</v>
      </c>
      <c r="K450" s="143">
        <v>0</v>
      </c>
      <c r="L450" s="190"/>
      <c r="M450" s="249" t="s">
        <v>71</v>
      </c>
      <c r="N450" s="249"/>
      <c r="O450" s="249"/>
      <c r="P450" s="249"/>
      <c r="Q450" s="249"/>
      <c r="R450" s="249"/>
      <c r="T450" s="857">
        <v>127.53179550063933</v>
      </c>
      <c r="U450" s="862">
        <f>T450*(1+'Labour comparison'!$J$16)</f>
        <v>130.65632449040498</v>
      </c>
      <c r="V450" s="873">
        <f>M8</f>
        <v>104.76537</v>
      </c>
      <c r="W450" s="862">
        <f>W6</f>
        <v>114.85159494561381</v>
      </c>
      <c r="X450" s="880">
        <f t="shared" ref="X450:AA455" si="355">W450*X$9</f>
        <v>115.66704126972768</v>
      </c>
      <c r="Y450" s="880">
        <f t="shared" si="355"/>
        <v>117.8278924512643</v>
      </c>
      <c r="Z450" s="880">
        <f t="shared" si="355"/>
        <v>121.56548453057442</v>
      </c>
      <c r="AA450" s="880">
        <f t="shared" si="355"/>
        <v>126.77618959574204</v>
      </c>
      <c r="AC450" s="478">
        <v>2</v>
      </c>
      <c r="AD450" s="479">
        <v>0</v>
      </c>
      <c r="AE450" s="479">
        <v>0</v>
      </c>
      <c r="AF450" s="479">
        <v>2</v>
      </c>
      <c r="AG450" s="479">
        <v>0</v>
      </c>
      <c r="AH450" s="558" t="e">
        <f>AH$7*(AC450*$W$4)</f>
        <v>#REF!</v>
      </c>
      <c r="AI450" s="558" t="e">
        <f>AI$7*(AD450*$W$4)</f>
        <v>#REF!</v>
      </c>
      <c r="AJ450" s="558" t="e">
        <f>AJ$7*(AE450*$W$4)</f>
        <v>#REF!</v>
      </c>
      <c r="AK450" s="558" t="e">
        <f>AK$7*(AF450*$W$4)</f>
        <v>#REF!</v>
      </c>
      <c r="AL450" s="558" t="e">
        <f>AL$7*(AG450*$W$4)</f>
        <v>#REF!</v>
      </c>
      <c r="AM450" s="505">
        <f t="shared" ref="AM450:AQ455" si="356">W450*AC450</f>
        <v>229.70318989122762</v>
      </c>
      <c r="AN450" s="505">
        <f t="shared" si="356"/>
        <v>0</v>
      </c>
      <c r="AO450" s="505">
        <f t="shared" si="356"/>
        <v>0</v>
      </c>
      <c r="AP450" s="505">
        <f t="shared" si="356"/>
        <v>243.13096906114885</v>
      </c>
      <c r="AQ450" s="505">
        <f t="shared" si="356"/>
        <v>0</v>
      </c>
    </row>
    <row r="451" spans="2:43">
      <c r="B451" s="62"/>
      <c r="C451" s="62"/>
      <c r="D451" s="133" t="s">
        <v>25</v>
      </c>
      <c r="E451" s="103" t="s">
        <v>64</v>
      </c>
      <c r="F451" s="104" t="s">
        <v>70</v>
      </c>
      <c r="G451" s="138">
        <v>0</v>
      </c>
      <c r="H451" s="138">
        <v>0</v>
      </c>
      <c r="I451" s="138">
        <v>0</v>
      </c>
      <c r="J451" s="138">
        <v>0</v>
      </c>
      <c r="K451" s="138">
        <v>0</v>
      </c>
      <c r="L451" s="395"/>
      <c r="M451" s="251"/>
      <c r="N451" s="251" t="s">
        <v>71</v>
      </c>
      <c r="O451" s="251"/>
      <c r="P451" s="251"/>
      <c r="Q451" s="251"/>
      <c r="R451" s="251"/>
      <c r="T451" s="860">
        <v>174.24337592070339</v>
      </c>
      <c r="U451" s="863">
        <f>T451*(1+'Labour comparison'!$J$16)</f>
        <v>178.51233863076061</v>
      </c>
      <c r="V451" s="871">
        <f>N8</f>
        <v>104.76537</v>
      </c>
      <c r="W451" s="863">
        <f>X6</f>
        <v>114.85159494561381</v>
      </c>
      <c r="X451" s="348">
        <f t="shared" si="355"/>
        <v>115.66704126972768</v>
      </c>
      <c r="Y451" s="348">
        <f t="shared" si="355"/>
        <v>117.8278924512643</v>
      </c>
      <c r="Z451" s="348">
        <f t="shared" si="355"/>
        <v>121.56548453057442</v>
      </c>
      <c r="AA451" s="348">
        <f t="shared" si="355"/>
        <v>126.77618959574204</v>
      </c>
      <c r="AC451" s="480">
        <v>0</v>
      </c>
      <c r="AD451" s="481">
        <v>0</v>
      </c>
      <c r="AE451" s="481">
        <v>0</v>
      </c>
      <c r="AF451" s="481">
        <v>0</v>
      </c>
      <c r="AG451" s="481">
        <v>0</v>
      </c>
      <c r="AH451" s="558" t="e">
        <f t="shared" ref="AH451:AL452" si="357">AH$7*(AC451*$AB$4)</f>
        <v>#REF!</v>
      </c>
      <c r="AI451" s="558" t="e">
        <f t="shared" si="357"/>
        <v>#REF!</v>
      </c>
      <c r="AJ451" s="558" t="e">
        <f t="shared" si="357"/>
        <v>#REF!</v>
      </c>
      <c r="AK451" s="558" t="e">
        <f t="shared" si="357"/>
        <v>#REF!</v>
      </c>
      <c r="AL451" s="558" t="e">
        <f t="shared" si="357"/>
        <v>#REF!</v>
      </c>
      <c r="AM451" s="505">
        <f t="shared" si="356"/>
        <v>0</v>
      </c>
      <c r="AN451" s="505">
        <f t="shared" si="356"/>
        <v>0</v>
      </c>
      <c r="AO451" s="505">
        <f t="shared" si="356"/>
        <v>0</v>
      </c>
      <c r="AP451" s="505">
        <f t="shared" si="356"/>
        <v>0</v>
      </c>
      <c r="AQ451" s="505">
        <f t="shared" si="356"/>
        <v>0</v>
      </c>
    </row>
    <row r="452" spans="2:43">
      <c r="B452" s="62"/>
      <c r="C452" s="62"/>
      <c r="D452" s="133" t="s">
        <v>5</v>
      </c>
      <c r="E452" s="93" t="s">
        <v>64</v>
      </c>
      <c r="F452" s="75" t="s">
        <v>70</v>
      </c>
      <c r="G452" s="130">
        <v>0</v>
      </c>
      <c r="H452" s="130">
        <v>0</v>
      </c>
      <c r="I452" s="130">
        <v>0</v>
      </c>
      <c r="J452" s="130">
        <v>0</v>
      </c>
      <c r="K452" s="130">
        <v>0</v>
      </c>
      <c r="L452" s="76"/>
      <c r="M452" s="251"/>
      <c r="N452" s="251"/>
      <c r="O452" s="251"/>
      <c r="P452" s="251"/>
      <c r="Q452" s="251"/>
      <c r="R452" s="251" t="s">
        <v>71</v>
      </c>
      <c r="T452" s="860">
        <v>172.20213351936337</v>
      </c>
      <c r="U452" s="863">
        <f>T452*(1+'Labour comparison'!$J$16)</f>
        <v>176.42108579058777</v>
      </c>
      <c r="V452" s="871">
        <f>R8</f>
        <v>151.45183500000002</v>
      </c>
      <c r="W452" s="863">
        <f>AB6</f>
        <v>179.73232588425333</v>
      </c>
      <c r="X452" s="348">
        <f t="shared" si="355"/>
        <v>181.00842539803153</v>
      </c>
      <c r="Y452" s="348">
        <f t="shared" si="355"/>
        <v>184.38996144836869</v>
      </c>
      <c r="Z452" s="348">
        <f t="shared" si="355"/>
        <v>190.23895394985789</v>
      </c>
      <c r="AA452" s="348">
        <f t="shared" si="355"/>
        <v>198.39323462225877</v>
      </c>
      <c r="AC452" s="655">
        <v>5</v>
      </c>
      <c r="AD452" s="656">
        <v>0</v>
      </c>
      <c r="AE452" s="656">
        <v>0</v>
      </c>
      <c r="AF452" s="656">
        <v>5</v>
      </c>
      <c r="AG452" s="656">
        <v>0</v>
      </c>
      <c r="AH452" s="558" t="e">
        <f t="shared" si="357"/>
        <v>#REF!</v>
      </c>
      <c r="AI452" s="558" t="e">
        <f t="shared" si="357"/>
        <v>#REF!</v>
      </c>
      <c r="AJ452" s="558" t="e">
        <f t="shared" si="357"/>
        <v>#REF!</v>
      </c>
      <c r="AK452" s="558" t="e">
        <f t="shared" si="357"/>
        <v>#REF!</v>
      </c>
      <c r="AL452" s="558" t="e">
        <f t="shared" si="357"/>
        <v>#REF!</v>
      </c>
      <c r="AM452" s="505">
        <f t="shared" si="356"/>
        <v>898.66162942126664</v>
      </c>
      <c r="AN452" s="505">
        <f t="shared" si="356"/>
        <v>0</v>
      </c>
      <c r="AO452" s="505">
        <f t="shared" si="356"/>
        <v>0</v>
      </c>
      <c r="AP452" s="505">
        <f t="shared" si="356"/>
        <v>951.19476974928943</v>
      </c>
      <c r="AQ452" s="505">
        <f t="shared" si="356"/>
        <v>0</v>
      </c>
    </row>
    <row r="453" spans="2:43">
      <c r="B453" s="62"/>
      <c r="C453" s="62"/>
      <c r="D453" s="133" t="s">
        <v>175</v>
      </c>
      <c r="E453" s="93" t="s">
        <v>64</v>
      </c>
      <c r="F453" s="75" t="s">
        <v>70</v>
      </c>
      <c r="G453" s="130">
        <v>0</v>
      </c>
      <c r="H453" s="130">
        <v>0</v>
      </c>
      <c r="I453" s="130">
        <v>0</v>
      </c>
      <c r="J453" s="130">
        <v>0</v>
      </c>
      <c r="K453" s="130">
        <v>0</v>
      </c>
      <c r="L453" s="76"/>
      <c r="M453" s="251"/>
      <c r="N453" s="251"/>
      <c r="O453" s="251" t="s">
        <v>71</v>
      </c>
      <c r="P453" s="251"/>
      <c r="Q453" s="251"/>
      <c r="R453" s="251"/>
      <c r="T453" s="860">
        <v>178.58346320213872</v>
      </c>
      <c r="U453" s="863">
        <f>T453*(1+'Labour comparison'!$J$16)</f>
        <v>182.95875805059111</v>
      </c>
      <c r="V453" s="871">
        <f>O8</f>
        <v>157.14805499999997</v>
      </c>
      <c r="W453" s="863">
        <f>Y6</f>
        <v>172.30492156390147</v>
      </c>
      <c r="X453" s="348">
        <f t="shared" si="355"/>
        <v>173.52828650700519</v>
      </c>
      <c r="Y453" s="348">
        <f t="shared" si="355"/>
        <v>176.77008122062881</v>
      </c>
      <c r="Z453" s="348">
        <f t="shared" si="355"/>
        <v>182.37736521497254</v>
      </c>
      <c r="AA453" s="348">
        <f t="shared" si="355"/>
        <v>190.19467178325732</v>
      </c>
      <c r="AC453" s="480">
        <v>35</v>
      </c>
      <c r="AD453" s="481">
        <v>0</v>
      </c>
      <c r="AE453" s="481">
        <v>0</v>
      </c>
      <c r="AF453" s="481">
        <v>35</v>
      </c>
      <c r="AG453" s="481">
        <v>0</v>
      </c>
      <c r="AH453" s="558" t="e">
        <f>AH$7*(AC453*$Y$4)</f>
        <v>#REF!</v>
      </c>
      <c r="AI453" s="558" t="e">
        <f>AI$7*(AD453*$Y$4)</f>
        <v>#REF!</v>
      </c>
      <c r="AJ453" s="558" t="e">
        <f>AJ$7*(AE453*$Y$4)</f>
        <v>#REF!</v>
      </c>
      <c r="AK453" s="558" t="e">
        <f>AK$7*(AF453*$Y$4)</f>
        <v>#REF!</v>
      </c>
      <c r="AL453" s="558" t="e">
        <f>AL$7*(AG453*$Y$4)</f>
        <v>#REF!</v>
      </c>
      <c r="AM453" s="505">
        <f t="shared" si="356"/>
        <v>6030.6722547365516</v>
      </c>
      <c r="AN453" s="505">
        <f t="shared" si="356"/>
        <v>0</v>
      </c>
      <c r="AO453" s="505">
        <f t="shared" si="356"/>
        <v>0</v>
      </c>
      <c r="AP453" s="505">
        <f t="shared" si="356"/>
        <v>6383.2077825240394</v>
      </c>
      <c r="AQ453" s="505">
        <f t="shared" si="356"/>
        <v>0</v>
      </c>
    </row>
    <row r="454" spans="2:43">
      <c r="B454" s="62"/>
      <c r="C454" s="62"/>
      <c r="D454" s="133" t="s">
        <v>20</v>
      </c>
      <c r="E454" s="93" t="s">
        <v>64</v>
      </c>
      <c r="F454" s="75" t="s">
        <v>70</v>
      </c>
      <c r="G454" s="130">
        <v>0</v>
      </c>
      <c r="H454" s="130">
        <v>0</v>
      </c>
      <c r="I454" s="130">
        <v>0</v>
      </c>
      <c r="J454" s="130">
        <v>0</v>
      </c>
      <c r="K454" s="130">
        <v>0</v>
      </c>
      <c r="L454" s="76"/>
      <c r="M454" s="251"/>
      <c r="N454" s="251"/>
      <c r="O454" s="251"/>
      <c r="P454" s="251" t="s">
        <v>71</v>
      </c>
      <c r="Q454" s="251"/>
      <c r="R454" s="251"/>
      <c r="T454" s="860">
        <v>212.70961481276012</v>
      </c>
      <c r="U454" s="863">
        <f>T454*(1+'Labour comparison'!$J$16)</f>
        <v>217.92100037567275</v>
      </c>
      <c r="V454" s="871">
        <f>P8</f>
        <v>177.36143999999996</v>
      </c>
      <c r="W454" s="863">
        <f>Z6</f>
        <v>208.47275376613754</v>
      </c>
      <c r="X454" s="348">
        <f t="shared" si="355"/>
        <v>209.95291031787715</v>
      </c>
      <c r="Y454" s="348">
        <f t="shared" si="355"/>
        <v>213.87517710491716</v>
      </c>
      <c r="Z454" s="348">
        <f t="shared" si="355"/>
        <v>220.65946350161244</v>
      </c>
      <c r="AA454" s="348">
        <f t="shared" si="355"/>
        <v>230.1176694108386</v>
      </c>
      <c r="AC454" s="480">
        <v>5</v>
      </c>
      <c r="AD454" s="481">
        <v>0</v>
      </c>
      <c r="AE454" s="481">
        <v>0</v>
      </c>
      <c r="AF454" s="481">
        <v>5</v>
      </c>
      <c r="AG454" s="481">
        <v>0</v>
      </c>
      <c r="AH454" s="558" t="e">
        <f>AH$7*(AC454*$Z$4)</f>
        <v>#REF!</v>
      </c>
      <c r="AI454" s="558" t="e">
        <f>AI$7*(AD454*$Z$4)</f>
        <v>#REF!</v>
      </c>
      <c r="AJ454" s="558" t="e">
        <f>AJ$7*(AE454*$Z$4)</f>
        <v>#REF!</v>
      </c>
      <c r="AK454" s="558" t="e">
        <f>AK$7*(AF454*$Z$4)</f>
        <v>#REF!</v>
      </c>
      <c r="AL454" s="558" t="e">
        <f>AL$7*(AG454*$Z$4)</f>
        <v>#REF!</v>
      </c>
      <c r="AM454" s="505">
        <f t="shared" si="356"/>
        <v>1042.3637688306876</v>
      </c>
      <c r="AN454" s="505">
        <f t="shared" si="356"/>
        <v>0</v>
      </c>
      <c r="AO454" s="505">
        <f t="shared" si="356"/>
        <v>0</v>
      </c>
      <c r="AP454" s="505">
        <f t="shared" si="356"/>
        <v>1103.2973175080622</v>
      </c>
      <c r="AQ454" s="505">
        <f t="shared" si="356"/>
        <v>0</v>
      </c>
    </row>
    <row r="455" spans="2:43">
      <c r="B455" s="62"/>
      <c r="C455" s="154"/>
      <c r="D455" s="133" t="s">
        <v>176</v>
      </c>
      <c r="E455" s="93" t="s">
        <v>64</v>
      </c>
      <c r="F455" s="75" t="s">
        <v>70</v>
      </c>
      <c r="G455" s="130">
        <v>0</v>
      </c>
      <c r="H455" s="130">
        <v>0</v>
      </c>
      <c r="I455" s="130">
        <v>0</v>
      </c>
      <c r="J455" s="130">
        <v>0</v>
      </c>
      <c r="K455" s="130">
        <v>0</v>
      </c>
      <c r="L455" s="76"/>
      <c r="M455" s="251"/>
      <c r="N455" s="251"/>
      <c r="O455" s="251"/>
      <c r="P455" s="251"/>
      <c r="Q455" s="251" t="s">
        <v>71</v>
      </c>
      <c r="R455" s="251"/>
      <c r="T455" s="860">
        <v>239.25091780307636</v>
      </c>
      <c r="U455" s="863">
        <f>T455*(1+'Labour comparison'!$J$16)</f>
        <v>245.11256528925173</v>
      </c>
      <c r="V455" s="871">
        <f>Q8</f>
        <v>196.43763000000001</v>
      </c>
      <c r="W455" s="863">
        <f>AA6</f>
        <v>215.36050509576629</v>
      </c>
      <c r="X455" s="348">
        <f t="shared" si="355"/>
        <v>216.88956468194624</v>
      </c>
      <c r="Y455" s="348">
        <f t="shared" si="355"/>
        <v>220.94141961798678</v>
      </c>
      <c r="Z455" s="348">
        <f t="shared" si="355"/>
        <v>227.94985270438252</v>
      </c>
      <c r="AA455" s="348">
        <f t="shared" si="355"/>
        <v>237.72054918683847</v>
      </c>
      <c r="AC455" s="480">
        <v>2</v>
      </c>
      <c r="AD455" s="481">
        <v>0</v>
      </c>
      <c r="AE455" s="481">
        <v>0</v>
      </c>
      <c r="AF455" s="481">
        <v>2</v>
      </c>
      <c r="AG455" s="481">
        <v>0</v>
      </c>
      <c r="AH455" s="558" t="e">
        <f>AH$7*(AC455*$AA$4)</f>
        <v>#REF!</v>
      </c>
      <c r="AI455" s="558" t="e">
        <f>AI$7*(AD455*$AA$4)</f>
        <v>#REF!</v>
      </c>
      <c r="AJ455" s="558" t="e">
        <f>AJ$7*(AE455*$AA$4)</f>
        <v>#REF!</v>
      </c>
      <c r="AK455" s="558" t="e">
        <f>AK$7*(AF455*$AA$4)</f>
        <v>#REF!</v>
      </c>
      <c r="AL455" s="558" t="e">
        <f>AL$7*(AG455*$AA$4)</f>
        <v>#REF!</v>
      </c>
      <c r="AM455" s="505">
        <f t="shared" si="356"/>
        <v>430.72101019153257</v>
      </c>
      <c r="AN455" s="505">
        <f t="shared" si="356"/>
        <v>0</v>
      </c>
      <c r="AO455" s="505">
        <f t="shared" si="356"/>
        <v>0</v>
      </c>
      <c r="AP455" s="505">
        <f t="shared" si="356"/>
        <v>455.89970540876504</v>
      </c>
      <c r="AQ455" s="505">
        <f t="shared" si="356"/>
        <v>0</v>
      </c>
    </row>
    <row r="456" spans="2:43">
      <c r="B456" s="62"/>
      <c r="C456" s="62"/>
      <c r="D456" s="133" t="s">
        <v>27</v>
      </c>
      <c r="E456" s="93" t="s">
        <v>177</v>
      </c>
      <c r="F456" s="75" t="s">
        <v>65</v>
      </c>
      <c r="G456" s="130">
        <v>0</v>
      </c>
      <c r="H456" s="130">
        <v>0</v>
      </c>
      <c r="I456" s="130">
        <v>0</v>
      </c>
      <c r="J456" s="130">
        <v>0</v>
      </c>
      <c r="K456" s="130">
        <v>0</v>
      </c>
      <c r="L456" s="76"/>
      <c r="M456" s="251"/>
      <c r="N456" s="251"/>
      <c r="O456" s="251"/>
      <c r="P456" s="251"/>
      <c r="Q456" s="251"/>
      <c r="R456" s="251"/>
      <c r="T456" s="861">
        <v>0.71961782154044762</v>
      </c>
      <c r="U456" s="253">
        <v>0.71961782154044762</v>
      </c>
      <c r="V456" s="833">
        <f>U456</f>
        <v>0.71961782154044762</v>
      </c>
      <c r="W456" s="390">
        <f>V456</f>
        <v>0.71961782154044762</v>
      </c>
      <c r="X456" s="390">
        <f t="shared" ref="X456:AA456" si="358">W456</f>
        <v>0.71961782154044762</v>
      </c>
      <c r="Y456" s="390">
        <f t="shared" si="358"/>
        <v>0.71961782154044762</v>
      </c>
      <c r="Z456" s="390">
        <f t="shared" si="358"/>
        <v>0.71961782154044762</v>
      </c>
      <c r="AA456" s="390">
        <f t="shared" si="358"/>
        <v>0.71961782154044762</v>
      </c>
      <c r="AC456" s="480"/>
      <c r="AD456" s="482"/>
      <c r="AE456" s="482"/>
      <c r="AF456" s="482"/>
      <c r="AG456" s="482"/>
      <c r="AH456" s="558">
        <v>5000</v>
      </c>
      <c r="AI456" s="558">
        <v>5000</v>
      </c>
      <c r="AJ456" s="558">
        <v>5000</v>
      </c>
      <c r="AK456" s="558">
        <v>5000</v>
      </c>
      <c r="AL456" s="558">
        <v>5000</v>
      </c>
      <c r="AM456" s="733">
        <f>AH456+(AH456*$W$456)</f>
        <v>8598.0891077022388</v>
      </c>
      <c r="AN456" s="733">
        <f>AI456+(AI456*$W$456)</f>
        <v>8598.0891077022388</v>
      </c>
      <c r="AO456" s="733">
        <f>AJ456+(AJ456*$W$456)</f>
        <v>8598.0891077022388</v>
      </c>
      <c r="AP456" s="733">
        <f>AK456+(AK456*$W$456)</f>
        <v>8598.0891077022388</v>
      </c>
      <c r="AQ456" s="733">
        <f>AL456+(AL456*$W$456)</f>
        <v>8598.0891077022388</v>
      </c>
    </row>
    <row r="457" spans="2:43">
      <c r="B457" s="62"/>
      <c r="C457" s="62"/>
      <c r="D457" s="133" t="s">
        <v>178</v>
      </c>
      <c r="E457" s="93" t="s">
        <v>64</v>
      </c>
      <c r="F457" s="75" t="s">
        <v>65</v>
      </c>
      <c r="G457" s="130">
        <v>0</v>
      </c>
      <c r="H457" s="130">
        <v>0</v>
      </c>
      <c r="I457" s="130">
        <v>0</v>
      </c>
      <c r="J457" s="130">
        <v>0</v>
      </c>
      <c r="K457" s="130">
        <v>0</v>
      </c>
      <c r="L457" s="76"/>
      <c r="M457" s="251"/>
      <c r="N457" s="251"/>
      <c r="O457" s="251"/>
      <c r="P457" s="251"/>
      <c r="Q457" s="251"/>
      <c r="R457" s="251"/>
      <c r="T457" s="861">
        <v>0.55889567721915312</v>
      </c>
      <c r="U457" s="253">
        <v>0.55889567721915312</v>
      </c>
      <c r="V457" s="833">
        <f>U457</f>
        <v>0.55889567721915312</v>
      </c>
      <c r="W457" s="390">
        <f>V457</f>
        <v>0.55889567721915312</v>
      </c>
      <c r="X457" s="390">
        <f t="shared" ref="X457:AA457" si="359">W457</f>
        <v>0.55889567721915312</v>
      </c>
      <c r="Y457" s="390">
        <f t="shared" si="359"/>
        <v>0.55889567721915312</v>
      </c>
      <c r="Z457" s="390">
        <f t="shared" si="359"/>
        <v>0.55889567721915312</v>
      </c>
      <c r="AA457" s="390">
        <f t="shared" si="359"/>
        <v>0.55889567721915312</v>
      </c>
      <c r="AC457" s="480"/>
      <c r="AD457" s="482"/>
      <c r="AE457" s="482"/>
      <c r="AF457" s="482"/>
      <c r="AG457" s="482"/>
      <c r="AH457" s="558">
        <v>1500</v>
      </c>
      <c r="AI457" s="558">
        <v>1500</v>
      </c>
      <c r="AJ457" s="558">
        <v>1500</v>
      </c>
      <c r="AK457" s="558">
        <v>1500</v>
      </c>
      <c r="AL457" s="558">
        <v>1500</v>
      </c>
      <c r="AM457" s="733">
        <f>AH457+(AH457*$W$457)</f>
        <v>2338.3435158287298</v>
      </c>
      <c r="AN457" s="733">
        <f>AI457+(AI457*$W$457)</f>
        <v>2338.3435158287298</v>
      </c>
      <c r="AO457" s="733">
        <f>AJ457+(AJ457*$W$457)</f>
        <v>2338.3435158287298</v>
      </c>
      <c r="AP457" s="733">
        <f>AK457+(AK457*$W$457)</f>
        <v>2338.3435158287298</v>
      </c>
      <c r="AQ457" s="733">
        <f>AL457+(AL457*$W$457)</f>
        <v>2338.3435158287298</v>
      </c>
    </row>
    <row r="458" spans="2:43">
      <c r="B458" s="62"/>
      <c r="C458" s="62"/>
      <c r="D458" s="134" t="s">
        <v>179</v>
      </c>
      <c r="E458" s="93"/>
      <c r="F458" s="75"/>
      <c r="G458" s="94"/>
      <c r="H458" s="94"/>
      <c r="I458" s="94"/>
      <c r="J458" s="94"/>
      <c r="K458" s="94"/>
      <c r="L458" s="76"/>
      <c r="M458" s="251"/>
      <c r="N458" s="251"/>
      <c r="O458" s="251"/>
      <c r="P458" s="251"/>
      <c r="Q458" s="251"/>
      <c r="R458" s="251"/>
      <c r="T458" s="400"/>
      <c r="U458" s="400"/>
      <c r="V458" s="846"/>
      <c r="W458" s="400"/>
      <c r="X458" s="301"/>
      <c r="Y458" s="301"/>
      <c r="Z458" s="301"/>
      <c r="AA458" s="301"/>
      <c r="AC458" s="480"/>
      <c r="AD458" s="482"/>
      <c r="AE458" s="482"/>
      <c r="AF458" s="482"/>
      <c r="AG458" s="482"/>
      <c r="AH458" s="626"/>
      <c r="AI458" s="720"/>
      <c r="AJ458" s="720"/>
      <c r="AK458" s="720"/>
      <c r="AL458" s="720"/>
      <c r="AM458" s="403"/>
      <c r="AN458" s="404"/>
      <c r="AO458" s="404"/>
      <c r="AP458" s="404"/>
      <c r="AQ458" s="404"/>
    </row>
    <row r="459" spans="2:43">
      <c r="B459" s="81"/>
      <c r="C459" s="81"/>
      <c r="D459" s="150"/>
      <c r="E459" s="101"/>
      <c r="F459" s="66"/>
      <c r="G459" s="96"/>
      <c r="H459" s="96"/>
      <c r="I459" s="96"/>
      <c r="J459" s="96"/>
      <c r="K459" s="96"/>
      <c r="L459" s="76"/>
      <c r="M459" s="259"/>
      <c r="N459" s="259"/>
      <c r="O459" s="259"/>
      <c r="P459" s="259"/>
      <c r="Q459" s="259"/>
      <c r="R459" s="259"/>
      <c r="T459" s="401"/>
      <c r="U459" s="401"/>
      <c r="V459" s="850"/>
      <c r="W459" s="401"/>
      <c r="X459" s="302"/>
      <c r="Y459" s="302"/>
      <c r="Z459" s="302"/>
      <c r="AA459" s="302"/>
      <c r="AC459" s="483"/>
      <c r="AD459" s="484"/>
      <c r="AE459" s="484"/>
      <c r="AF459" s="484"/>
      <c r="AG459" s="484"/>
      <c r="AH459" s="719"/>
      <c r="AI459" s="721"/>
      <c r="AJ459" s="721"/>
      <c r="AK459" s="721"/>
      <c r="AL459" s="721"/>
      <c r="AM459" s="477"/>
      <c r="AN459" s="405"/>
      <c r="AO459" s="405"/>
      <c r="AP459" s="405"/>
      <c r="AQ459" s="405"/>
    </row>
    <row r="460" spans="2:43">
      <c r="AC460" s="485"/>
      <c r="AD460" s="485"/>
      <c r="AE460" s="485"/>
      <c r="AF460" s="485"/>
      <c r="AG460" s="485"/>
    </row>
    <row r="461" spans="2:43">
      <c r="G461" s="989" t="s">
        <v>54</v>
      </c>
      <c r="H461" s="990"/>
      <c r="I461" s="990"/>
      <c r="J461" s="990"/>
      <c r="K461" s="991"/>
      <c r="M461" s="992" t="s">
        <v>55</v>
      </c>
      <c r="N461" s="993"/>
      <c r="O461" s="993"/>
      <c r="P461" s="993"/>
      <c r="Q461" s="993"/>
      <c r="R461" s="994"/>
      <c r="T461" s="836" t="s">
        <v>357</v>
      </c>
      <c r="U461" s="849" t="s">
        <v>358</v>
      </c>
      <c r="V461" s="398" t="s">
        <v>425</v>
      </c>
      <c r="W461" s="982" t="s">
        <v>426</v>
      </c>
      <c r="X461" s="983"/>
      <c r="Y461" s="983"/>
      <c r="Z461" s="983"/>
      <c r="AA461" s="984"/>
      <c r="AC461" s="998" t="s">
        <v>348</v>
      </c>
      <c r="AD461" s="999"/>
      <c r="AE461" s="999"/>
      <c r="AF461" s="999"/>
      <c r="AG461" s="1000"/>
      <c r="AH461" s="1003" t="s">
        <v>351</v>
      </c>
      <c r="AI461" s="1004"/>
      <c r="AJ461" s="1004"/>
      <c r="AK461" s="1004"/>
      <c r="AL461" s="1004"/>
      <c r="AM461" s="1005" t="s">
        <v>354</v>
      </c>
      <c r="AN461" s="1006"/>
      <c r="AO461" s="1006"/>
      <c r="AP461" s="1006"/>
      <c r="AQ461" s="1006"/>
    </row>
    <row r="462" spans="2:43">
      <c r="B462" s="44" t="s">
        <v>56</v>
      </c>
      <c r="C462" s="44" t="s">
        <v>57</v>
      </c>
      <c r="D462" s="46" t="s">
        <v>58</v>
      </c>
      <c r="E462" s="83" t="s">
        <v>59</v>
      </c>
      <c r="F462" s="83" t="s">
        <v>60</v>
      </c>
      <c r="G462" s="248" t="s">
        <v>6</v>
      </c>
      <c r="H462" s="248" t="s">
        <v>7</v>
      </c>
      <c r="I462" s="248" t="s">
        <v>8</v>
      </c>
      <c r="J462" s="248" t="s">
        <v>9</v>
      </c>
      <c r="K462" s="248" t="s">
        <v>10</v>
      </c>
      <c r="L462" s="192"/>
      <c r="M462" s="363" t="s">
        <v>18</v>
      </c>
      <c r="N462" s="363" t="s">
        <v>17</v>
      </c>
      <c r="O462" s="363" t="s">
        <v>2</v>
      </c>
      <c r="P462" s="363" t="s">
        <v>3</v>
      </c>
      <c r="Q462" s="363" t="s">
        <v>1</v>
      </c>
      <c r="R462" s="364" t="s">
        <v>4</v>
      </c>
      <c r="T462" s="350" t="s">
        <v>12</v>
      </c>
      <c r="U462" s="825" t="s">
        <v>12</v>
      </c>
      <c r="V462" s="350" t="s">
        <v>12</v>
      </c>
      <c r="W462" s="350" t="s">
        <v>12</v>
      </c>
      <c r="X462" s="350" t="s">
        <v>13</v>
      </c>
      <c r="Y462" s="350" t="s">
        <v>14</v>
      </c>
      <c r="Z462" s="350" t="s">
        <v>15</v>
      </c>
      <c r="AA462" s="350" t="s">
        <v>16</v>
      </c>
      <c r="AC462" s="48" t="s">
        <v>12</v>
      </c>
      <c r="AD462" s="48" t="s">
        <v>13</v>
      </c>
      <c r="AE462" s="48" t="s">
        <v>14</v>
      </c>
      <c r="AF462" s="48" t="s">
        <v>15</v>
      </c>
      <c r="AG462" s="48" t="s">
        <v>16</v>
      </c>
      <c r="AH462" s="48" t="s">
        <v>12</v>
      </c>
      <c r="AI462" s="48" t="s">
        <v>13</v>
      </c>
      <c r="AJ462" s="48" t="s">
        <v>14</v>
      </c>
      <c r="AK462" s="48" t="s">
        <v>15</v>
      </c>
      <c r="AL462" s="48" t="s">
        <v>16</v>
      </c>
      <c r="AM462" s="48" t="s">
        <v>12</v>
      </c>
      <c r="AN462" s="48" t="s">
        <v>13</v>
      </c>
      <c r="AO462" s="48" t="s">
        <v>14</v>
      </c>
      <c r="AP462" s="48" t="s">
        <v>15</v>
      </c>
      <c r="AQ462" s="48" t="s">
        <v>16</v>
      </c>
    </row>
    <row r="463" spans="2:43">
      <c r="B463" s="57" t="s">
        <v>457</v>
      </c>
      <c r="C463" s="84" t="s">
        <v>458</v>
      </c>
      <c r="D463" s="57" t="s">
        <v>364</v>
      </c>
      <c r="E463" s="281"/>
      <c r="F463" s="99"/>
      <c r="G463" s="88">
        <v>90.2</v>
      </c>
      <c r="H463" s="88">
        <v>122.2</v>
      </c>
      <c r="I463" s="88">
        <v>125.37</v>
      </c>
      <c r="J463" s="88">
        <v>128.38</v>
      </c>
      <c r="K463" s="88">
        <v>132.32</v>
      </c>
      <c r="L463" s="76"/>
      <c r="M463" s="379"/>
      <c r="N463" s="379"/>
      <c r="O463" s="379"/>
      <c r="P463" s="379"/>
      <c r="Q463" s="379"/>
      <c r="R463" s="379"/>
      <c r="T463" s="864"/>
      <c r="U463" s="851"/>
      <c r="V463" s="852"/>
      <c r="W463" s="1"/>
      <c r="X463" s="402"/>
      <c r="Y463" s="402"/>
      <c r="Z463" s="402"/>
      <c r="AA463" s="402"/>
      <c r="AC463" s="478"/>
      <c r="AD463" s="478"/>
      <c r="AE463" s="478"/>
      <c r="AF463" s="478"/>
      <c r="AG463" s="478"/>
      <c r="AH463" s="725"/>
      <c r="AI463" s="725"/>
      <c r="AJ463" s="725"/>
      <c r="AK463" s="725"/>
      <c r="AL463" s="725"/>
      <c r="AM463" s="476"/>
      <c r="AN463" s="476"/>
      <c r="AO463" s="476"/>
      <c r="AP463" s="476"/>
      <c r="AQ463" s="476"/>
    </row>
    <row r="464" spans="2:43">
      <c r="B464" s="62"/>
      <c r="C464" s="91"/>
      <c r="D464" s="92" t="s">
        <v>365</v>
      </c>
      <c r="E464" s="282" t="s">
        <v>64</v>
      </c>
      <c r="F464" s="75" t="s">
        <v>65</v>
      </c>
      <c r="G464" s="94">
        <v>0</v>
      </c>
      <c r="H464" s="94">
        <v>0</v>
      </c>
      <c r="I464" s="94">
        <v>0</v>
      </c>
      <c r="J464" s="94">
        <v>0</v>
      </c>
      <c r="K464" s="94">
        <v>0</v>
      </c>
      <c r="L464" s="76"/>
      <c r="M464" s="380"/>
      <c r="N464" s="380"/>
      <c r="O464" s="380"/>
      <c r="P464" s="380"/>
      <c r="Q464" s="380"/>
      <c r="R464" s="380"/>
      <c r="T464" s="860">
        <v>39.102046304905016</v>
      </c>
      <c r="U464" s="871">
        <f>T464*(1+'Labour comparison'!$J$16)</f>
        <v>40.060046439375185</v>
      </c>
      <c r="V464" s="872">
        <v>40.06</v>
      </c>
      <c r="W464" s="875">
        <f>V464</f>
        <v>40.06</v>
      </c>
      <c r="X464" s="876">
        <f t="shared" ref="X464:AA465" si="360">W464*X$9</f>
        <v>40.344426000000006</v>
      </c>
      <c r="Y464" s="876">
        <f t="shared" si="360"/>
        <v>41.098126445982913</v>
      </c>
      <c r="Z464" s="876">
        <f t="shared" si="360"/>
        <v>42.401790872829267</v>
      </c>
      <c r="AA464" s="876">
        <f t="shared" si="360"/>
        <v>44.219274078086109</v>
      </c>
      <c r="AB464" s="178"/>
      <c r="AC464" s="480">
        <v>7000</v>
      </c>
      <c r="AD464" s="480">
        <v>6720</v>
      </c>
      <c r="AE464" s="480">
        <v>6451.2</v>
      </c>
      <c r="AF464" s="480">
        <v>6193.152</v>
      </c>
      <c r="AG464" s="480">
        <v>5945.4259199999997</v>
      </c>
      <c r="AH464" s="627">
        <v>158267.19999999998</v>
      </c>
      <c r="AI464" s="627" t="e">
        <f t="shared" ref="AI464:AL465" si="361">$AH464*AI$7</f>
        <v>#REF!</v>
      </c>
      <c r="AJ464" s="627" t="e">
        <f t="shared" si="361"/>
        <v>#REF!</v>
      </c>
      <c r="AK464" s="627" t="e">
        <f t="shared" si="361"/>
        <v>#REF!</v>
      </c>
      <c r="AL464" s="627" t="e">
        <f t="shared" si="361"/>
        <v>#REF!</v>
      </c>
      <c r="AM464" s="505">
        <f t="shared" ref="AM464:AQ465" si="362">W464*AC464</f>
        <v>280420</v>
      </c>
      <c r="AN464" s="505">
        <f t="shared" si="362"/>
        <v>271114.54272000003</v>
      </c>
      <c r="AO464" s="505">
        <f t="shared" si="362"/>
        <v>265132.23332832498</v>
      </c>
      <c r="AP464" s="505">
        <f t="shared" si="362"/>
        <v>262600.73594764434</v>
      </c>
      <c r="AQ464" s="505">
        <f t="shared" si="362"/>
        <v>262902.41826743726</v>
      </c>
    </row>
    <row r="465" spans="2:43">
      <c r="B465" s="62"/>
      <c r="C465" s="91"/>
      <c r="D465" s="92" t="s">
        <v>366</v>
      </c>
      <c r="E465" s="282" t="s">
        <v>64</v>
      </c>
      <c r="F465" s="75" t="s">
        <v>65</v>
      </c>
      <c r="G465" s="94">
        <v>0</v>
      </c>
      <c r="H465" s="94">
        <v>0</v>
      </c>
      <c r="I465" s="94">
        <v>0</v>
      </c>
      <c r="J465" s="94">
        <v>0</v>
      </c>
      <c r="K465" s="94">
        <v>0</v>
      </c>
      <c r="L465" s="76"/>
      <c r="M465" s="380"/>
      <c r="N465" s="380"/>
      <c r="O465" s="380"/>
      <c r="P465" s="380"/>
      <c r="Q465" s="380"/>
      <c r="R465" s="380"/>
      <c r="T465" s="860">
        <v>47.249804803581185</v>
      </c>
      <c r="U465" s="871">
        <f>T465*(1+'Labour comparison'!$J$16)</f>
        <v>48.407425021268921</v>
      </c>
      <c r="V465" s="872">
        <v>48.41</v>
      </c>
      <c r="W465" s="875">
        <f>V465</f>
        <v>48.41</v>
      </c>
      <c r="X465" s="876">
        <f t="shared" si="360"/>
        <v>48.753711000000003</v>
      </c>
      <c r="Y465" s="876">
        <f t="shared" si="360"/>
        <v>49.664510765103167</v>
      </c>
      <c r="Z465" s="876">
        <f t="shared" si="360"/>
        <v>51.239907542527831</v>
      </c>
      <c r="AA465" s="876">
        <f t="shared" si="360"/>
        <v>53.436222119823981</v>
      </c>
      <c r="AB465" s="178"/>
      <c r="AC465" s="480">
        <v>7000</v>
      </c>
      <c r="AD465" s="480">
        <v>6720</v>
      </c>
      <c r="AE465" s="480">
        <v>6451.2</v>
      </c>
      <c r="AF465" s="480">
        <v>6193.152</v>
      </c>
      <c r="AG465" s="480">
        <v>5945.4259199999997</v>
      </c>
      <c r="AH465" s="627">
        <v>191245.59999999998</v>
      </c>
      <c r="AI465" s="627" t="e">
        <f t="shared" si="361"/>
        <v>#REF!</v>
      </c>
      <c r="AJ465" s="627" t="e">
        <f t="shared" si="361"/>
        <v>#REF!</v>
      </c>
      <c r="AK465" s="627" t="e">
        <f t="shared" si="361"/>
        <v>#REF!</v>
      </c>
      <c r="AL465" s="627" t="e">
        <f t="shared" si="361"/>
        <v>#REF!</v>
      </c>
      <c r="AM465" s="505">
        <f t="shared" si="362"/>
        <v>338870</v>
      </c>
      <c r="AN465" s="505">
        <f t="shared" si="362"/>
        <v>327624.93792</v>
      </c>
      <c r="AO465" s="505">
        <f t="shared" si="362"/>
        <v>320395.69184783351</v>
      </c>
      <c r="AP465" s="505">
        <f t="shared" si="362"/>
        <v>317336.53587682132</v>
      </c>
      <c r="AQ465" s="505">
        <f t="shared" si="362"/>
        <v>317701.10005807882</v>
      </c>
    </row>
    <row r="466" spans="2:43">
      <c r="B466" s="62"/>
      <c r="C466" s="91"/>
      <c r="D466" s="92"/>
      <c r="E466" s="282"/>
      <c r="F466" s="75"/>
      <c r="G466" s="94"/>
      <c r="H466" s="94"/>
      <c r="I466" s="94"/>
      <c r="J466" s="94"/>
      <c r="K466" s="94"/>
      <c r="L466" s="76"/>
      <c r="M466" s="251"/>
      <c r="N466" s="251"/>
      <c r="O466" s="251"/>
      <c r="P466" s="251"/>
      <c r="Q466" s="251"/>
      <c r="R466" s="251"/>
      <c r="T466" s="865"/>
      <c r="U466" s="871"/>
      <c r="V466" s="871"/>
      <c r="W466" s="863"/>
      <c r="X466" s="877"/>
      <c r="Y466" s="877"/>
      <c r="Z466" s="877"/>
      <c r="AA466" s="877"/>
      <c r="AB466" s="178"/>
      <c r="AC466" s="480"/>
      <c r="AD466" s="480"/>
      <c r="AE466" s="480"/>
      <c r="AF466" s="480"/>
      <c r="AG466" s="480"/>
      <c r="AH466" s="726"/>
      <c r="AI466" s="726"/>
      <c r="AJ466" s="726"/>
      <c r="AK466" s="726"/>
      <c r="AL466" s="726"/>
      <c r="AM466" s="403"/>
      <c r="AN466" s="403"/>
      <c r="AO466" s="403"/>
      <c r="AP466" s="403"/>
      <c r="AQ466" s="403"/>
    </row>
    <row r="467" spans="2:43">
      <c r="B467" s="62"/>
      <c r="C467" s="57" t="s">
        <v>459</v>
      </c>
      <c r="D467" s="97" t="s">
        <v>367</v>
      </c>
      <c r="E467" s="107" t="s">
        <v>64</v>
      </c>
      <c r="F467" s="99" t="s">
        <v>65</v>
      </c>
      <c r="G467" s="283">
        <v>45.1</v>
      </c>
      <c r="H467" s="283">
        <v>91.54</v>
      </c>
      <c r="I467" s="283">
        <v>93.92</v>
      </c>
      <c r="J467" s="283">
        <v>96.17</v>
      </c>
      <c r="K467" s="283">
        <v>99.13</v>
      </c>
      <c r="L467" s="76"/>
      <c r="M467" s="249"/>
      <c r="N467" s="249"/>
      <c r="O467" s="249"/>
      <c r="P467" s="249"/>
      <c r="Q467" s="249"/>
      <c r="R467" s="249"/>
      <c r="T467" s="864">
        <v>36.476231414691782</v>
      </c>
      <c r="U467" s="873">
        <f>T467*(1+'Labour comparison'!$J$16)</f>
        <v>37.369899084351729</v>
      </c>
      <c r="V467" s="866">
        <v>37.369999999999997</v>
      </c>
      <c r="W467" s="878">
        <f>V467</f>
        <v>37.369999999999997</v>
      </c>
      <c r="X467" s="876">
        <f>W467*X$9</f>
        <v>37.635327000000004</v>
      </c>
      <c r="Y467" s="876">
        <f>X467*Y$9</f>
        <v>38.338417006649564</v>
      </c>
      <c r="Z467" s="876">
        <f>Y467*Z$9</f>
        <v>39.554541310974287</v>
      </c>
      <c r="AA467" s="876">
        <f>Z467*AA$9</f>
        <v>41.249981834699902</v>
      </c>
      <c r="AB467" s="178"/>
      <c r="AC467" s="478">
        <v>2500</v>
      </c>
      <c r="AD467" s="478">
        <v>2400</v>
      </c>
      <c r="AE467" s="478">
        <v>2304</v>
      </c>
      <c r="AF467" s="478">
        <v>2211.84</v>
      </c>
      <c r="AG467" s="478">
        <v>2123.3664000000003</v>
      </c>
      <c r="AH467" s="628">
        <v>56072.27646915707</v>
      </c>
      <c r="AI467" s="628" t="e">
        <f>$AH467*AI$7</f>
        <v>#REF!</v>
      </c>
      <c r="AJ467" s="628" t="e">
        <f>$AH467*AJ$7</f>
        <v>#REF!</v>
      </c>
      <c r="AK467" s="628" t="e">
        <f>$AH467*AK$7</f>
        <v>#REF!</v>
      </c>
      <c r="AL467" s="628" t="e">
        <f>$AH467*AL$7</f>
        <v>#REF!</v>
      </c>
      <c r="AM467" s="504">
        <f>W467*AC467</f>
        <v>93425</v>
      </c>
      <c r="AN467" s="504">
        <f>X467*AD467</f>
        <v>90324.784800000009</v>
      </c>
      <c r="AO467" s="504">
        <f>Y467*AE467</f>
        <v>88331.712783320603</v>
      </c>
      <c r="AP467" s="504">
        <f>Z467*AF467</f>
        <v>87488.31665326537</v>
      </c>
      <c r="AQ467" s="504">
        <f>AA467*AG467</f>
        <v>87588.825428412136</v>
      </c>
    </row>
    <row r="468" spans="2:43">
      <c r="B468" s="62"/>
      <c r="C468" s="62"/>
      <c r="D468" s="92"/>
      <c r="E468" s="93"/>
      <c r="F468" s="75"/>
      <c r="G468" s="261"/>
      <c r="H468" s="261"/>
      <c r="I468" s="261"/>
      <c r="J468" s="261"/>
      <c r="K468" s="261"/>
      <c r="L468" s="76"/>
      <c r="M468" s="251"/>
      <c r="N468" s="251"/>
      <c r="O468" s="251"/>
      <c r="P468" s="251"/>
      <c r="Q468" s="251"/>
      <c r="R468" s="251"/>
      <c r="T468" s="865"/>
      <c r="U468" s="871"/>
      <c r="V468" s="871"/>
      <c r="W468" s="863"/>
      <c r="X468" s="877"/>
      <c r="Y468" s="877"/>
      <c r="Z468" s="877"/>
      <c r="AA468" s="877"/>
      <c r="AB468" s="178"/>
      <c r="AC468" s="480"/>
      <c r="AD468" s="480"/>
      <c r="AE468" s="480"/>
      <c r="AF468" s="480"/>
      <c r="AG468" s="480"/>
      <c r="AH468" s="726"/>
      <c r="AI468" s="726"/>
      <c r="AJ468" s="726"/>
      <c r="AK468" s="726"/>
      <c r="AL468" s="726"/>
      <c r="AM468" s="403"/>
      <c r="AN468" s="403"/>
      <c r="AO468" s="403"/>
      <c r="AP468" s="403"/>
      <c r="AQ468" s="403"/>
    </row>
    <row r="469" spans="2:43">
      <c r="B469" s="62"/>
      <c r="C469" s="57" t="s">
        <v>460</v>
      </c>
      <c r="D469" s="57" t="s">
        <v>368</v>
      </c>
      <c r="E469" s="107"/>
      <c r="F469" s="99"/>
      <c r="G469" s="88">
        <v>151.69999999999999</v>
      </c>
      <c r="H469" s="88">
        <v>450.55</v>
      </c>
      <c r="I469" s="88">
        <v>462.24</v>
      </c>
      <c r="J469" s="88">
        <v>473.34</v>
      </c>
      <c r="K469" s="88">
        <v>487.88</v>
      </c>
      <c r="L469" s="76"/>
      <c r="M469" s="249"/>
      <c r="N469" s="249"/>
      <c r="O469" s="249"/>
      <c r="P469" s="249"/>
      <c r="Q469" s="249"/>
      <c r="R469" s="381"/>
      <c r="T469" s="864"/>
      <c r="U469" s="873"/>
      <c r="V469" s="873"/>
      <c r="W469" s="862"/>
      <c r="X469" s="879"/>
      <c r="Y469" s="879"/>
      <c r="Z469" s="879"/>
      <c r="AA469" s="879"/>
      <c r="AB469" s="178"/>
      <c r="AC469" s="478"/>
      <c r="AD469" s="478"/>
      <c r="AE469" s="478"/>
      <c r="AF469" s="478"/>
      <c r="AG469" s="478"/>
      <c r="AH469" s="725"/>
      <c r="AI469" s="725"/>
      <c r="AJ469" s="725"/>
      <c r="AK469" s="725"/>
      <c r="AL469" s="725"/>
      <c r="AM469" s="476"/>
      <c r="AN469" s="476"/>
      <c r="AO469" s="476"/>
      <c r="AP469" s="476"/>
      <c r="AQ469" s="476"/>
    </row>
    <row r="470" spans="2:43">
      <c r="B470" s="62"/>
      <c r="C470" s="62"/>
      <c r="D470" s="92" t="s">
        <v>369</v>
      </c>
      <c r="E470" s="93" t="s">
        <v>64</v>
      </c>
      <c r="F470" s="75" t="s">
        <v>65</v>
      </c>
      <c r="G470" s="94">
        <v>0</v>
      </c>
      <c r="H470" s="94">
        <v>0</v>
      </c>
      <c r="I470" s="94">
        <v>0</v>
      </c>
      <c r="J470" s="94">
        <v>0</v>
      </c>
      <c r="K470" s="94">
        <v>0</v>
      </c>
      <c r="L470" s="76"/>
      <c r="M470" s="251"/>
      <c r="N470" s="251"/>
      <c r="O470" s="251"/>
      <c r="P470" s="251"/>
      <c r="Q470" s="251"/>
      <c r="R470" s="289">
        <v>1.75</v>
      </c>
      <c r="T470" s="860">
        <v>309.88527156154129</v>
      </c>
      <c r="U470" s="871">
        <f>T470*(1+'Labour comparison'!$J$16)</f>
        <v>317.47746071479907</v>
      </c>
      <c r="V470" s="874">
        <f>($M470*$M$8)+($N470*$N$8)+($O470*$O$8)+($P470*$P$8)+($Q470*$Q$8)+($R470*$R$8)</f>
        <v>265.04071125000002</v>
      </c>
      <c r="W470" s="348">
        <f>(M470*$W$6)+(N470*$X$6)+(O470*$Y$6)+(P470*$Z$6)+(Q470*$AA$6)+(R470*$AB$6)</f>
        <v>314.5315702974433</v>
      </c>
      <c r="X470" s="348">
        <f t="shared" ref="X470:AA471" si="363">W470*X$9</f>
        <v>316.7647444465552</v>
      </c>
      <c r="Y470" s="348">
        <f t="shared" si="363"/>
        <v>322.68243253464527</v>
      </c>
      <c r="Z470" s="348">
        <f t="shared" si="363"/>
        <v>332.91816941225136</v>
      </c>
      <c r="AA470" s="348">
        <f t="shared" si="363"/>
        <v>347.18816058895294</v>
      </c>
      <c r="AB470" s="178"/>
      <c r="AC470" s="481">
        <v>75</v>
      </c>
      <c r="AD470" s="481">
        <v>75</v>
      </c>
      <c r="AE470" s="481">
        <v>75</v>
      </c>
      <c r="AF470" s="481">
        <v>75</v>
      </c>
      <c r="AG470" s="481">
        <v>75</v>
      </c>
      <c r="AH470" s="627">
        <f>IF(F470="Hourly Rate",AC470*W$4,($M470*$W$4*AC470)+($N470*$X$4*AC470)+($O470*$Y$4*AC470)+($P470*$Z$4*AC470)+($Q470*$AA$4*AC470)+($R470*$AB$4*AC470))</f>
        <v>13068.665236988987</v>
      </c>
      <c r="AI470" s="627" t="e">
        <f t="shared" ref="AI470:AL471" si="364">$AH470*AI$7</f>
        <v>#REF!</v>
      </c>
      <c r="AJ470" s="627" t="e">
        <f t="shared" si="364"/>
        <v>#REF!</v>
      </c>
      <c r="AK470" s="627" t="e">
        <f t="shared" si="364"/>
        <v>#REF!</v>
      </c>
      <c r="AL470" s="627" t="e">
        <f t="shared" si="364"/>
        <v>#REF!</v>
      </c>
      <c r="AM470" s="505">
        <f t="shared" ref="AM470:AQ471" si="365">W470*AC470</f>
        <v>23589.867772308247</v>
      </c>
      <c r="AN470" s="505">
        <f t="shared" si="365"/>
        <v>23757.355833491642</v>
      </c>
      <c r="AO470" s="505">
        <f t="shared" si="365"/>
        <v>24201.182440098397</v>
      </c>
      <c r="AP470" s="505">
        <f t="shared" si="365"/>
        <v>24968.862705918851</v>
      </c>
      <c r="AQ470" s="505">
        <f t="shared" si="365"/>
        <v>26039.11204417147</v>
      </c>
    </row>
    <row r="471" spans="2:43">
      <c r="B471" s="62"/>
      <c r="C471" s="62"/>
      <c r="D471" s="92" t="s">
        <v>370</v>
      </c>
      <c r="E471" s="93" t="s">
        <v>64</v>
      </c>
      <c r="F471" s="75" t="s">
        <v>65</v>
      </c>
      <c r="G471" s="94">
        <v>0</v>
      </c>
      <c r="H471" s="94">
        <v>0</v>
      </c>
      <c r="I471" s="94">
        <v>0</v>
      </c>
      <c r="J471" s="94">
        <v>0</v>
      </c>
      <c r="K471" s="94">
        <v>0</v>
      </c>
      <c r="L471" s="76"/>
      <c r="M471" s="251"/>
      <c r="N471" s="251"/>
      <c r="O471" s="251"/>
      <c r="P471" s="251"/>
      <c r="Q471" s="251"/>
      <c r="R471" s="289">
        <v>1.75</v>
      </c>
      <c r="T471" s="860">
        <v>309.88527156154129</v>
      </c>
      <c r="U471" s="871">
        <f>T471*(1+'Labour comparison'!$J$16)</f>
        <v>317.47746071479907</v>
      </c>
      <c r="V471" s="874">
        <f>($M471*$M$8)+($N471*$N$8)+($O471*$O$8)+($P471*$P$8)+($Q471*$Q$8)+($R471*$R$8)</f>
        <v>265.04071125000002</v>
      </c>
      <c r="W471" s="348">
        <f>(M471*$W$6)+(N471*$X$6)+(O471*$Y$6)+(P471*$Z$6)+(Q471*$AA$6)+(R471*$AB$6)</f>
        <v>314.5315702974433</v>
      </c>
      <c r="X471" s="348">
        <f t="shared" si="363"/>
        <v>316.7647444465552</v>
      </c>
      <c r="Y471" s="348">
        <f t="shared" si="363"/>
        <v>322.68243253464527</v>
      </c>
      <c r="Z471" s="348">
        <f t="shared" si="363"/>
        <v>332.91816941225136</v>
      </c>
      <c r="AA471" s="348">
        <f t="shared" si="363"/>
        <v>347.18816058895294</v>
      </c>
      <c r="AB471" s="178"/>
      <c r="AC471" s="481">
        <v>75</v>
      </c>
      <c r="AD471" s="481">
        <v>75</v>
      </c>
      <c r="AE471" s="481">
        <v>75</v>
      </c>
      <c r="AF471" s="481">
        <v>75</v>
      </c>
      <c r="AG471" s="481">
        <v>75</v>
      </c>
      <c r="AH471" s="627">
        <f>IF(F471="Hourly Rate",AC471*W$4,($M471*$W$4*AC471)+($N471*$X$4*AC471)+($O471*$Y$4*AC471)+($P471*$Z$4*AC471)+($Q471*$AA$4*AC471)+($R471*$AB$4*AC471))</f>
        <v>13068.665236988987</v>
      </c>
      <c r="AI471" s="627" t="e">
        <f t="shared" si="364"/>
        <v>#REF!</v>
      </c>
      <c r="AJ471" s="627" t="e">
        <f t="shared" si="364"/>
        <v>#REF!</v>
      </c>
      <c r="AK471" s="627" t="e">
        <f t="shared" si="364"/>
        <v>#REF!</v>
      </c>
      <c r="AL471" s="627" t="e">
        <f t="shared" si="364"/>
        <v>#REF!</v>
      </c>
      <c r="AM471" s="505">
        <f t="shared" si="365"/>
        <v>23589.867772308247</v>
      </c>
      <c r="AN471" s="505">
        <f t="shared" si="365"/>
        <v>23757.355833491642</v>
      </c>
      <c r="AO471" s="505">
        <f t="shared" si="365"/>
        <v>24201.182440098397</v>
      </c>
      <c r="AP471" s="505">
        <f t="shared" si="365"/>
        <v>24968.862705918851</v>
      </c>
      <c r="AQ471" s="505">
        <f t="shared" si="365"/>
        <v>26039.11204417147</v>
      </c>
    </row>
    <row r="472" spans="2:43">
      <c r="B472" s="62"/>
      <c r="C472" s="62"/>
      <c r="D472" s="92"/>
      <c r="E472" s="93"/>
      <c r="F472" s="75"/>
      <c r="G472" s="94"/>
      <c r="H472" s="94"/>
      <c r="I472" s="94"/>
      <c r="J472" s="94"/>
      <c r="K472" s="94"/>
      <c r="L472" s="76"/>
      <c r="M472" s="251"/>
      <c r="N472" s="251"/>
      <c r="O472" s="251"/>
      <c r="P472" s="251"/>
      <c r="Q472" s="251"/>
      <c r="R472" s="251"/>
      <c r="T472" s="865"/>
      <c r="U472" s="871"/>
      <c r="V472" s="871"/>
      <c r="W472" s="863"/>
      <c r="X472" s="877"/>
      <c r="Y472" s="877"/>
      <c r="Z472" s="877"/>
      <c r="AA472" s="877"/>
      <c r="AB472" s="178"/>
      <c r="AC472" s="480"/>
      <c r="AD472" s="480"/>
      <c r="AE472" s="480"/>
      <c r="AF472" s="480"/>
      <c r="AG472" s="480"/>
      <c r="AH472" s="726"/>
      <c r="AI472" s="726"/>
      <c r="AJ472" s="726"/>
      <c r="AK472" s="726"/>
      <c r="AL472" s="726"/>
      <c r="AM472" s="403"/>
      <c r="AN472" s="403"/>
      <c r="AO472" s="403"/>
      <c r="AP472" s="403"/>
      <c r="AQ472" s="403"/>
    </row>
    <row r="473" spans="2:43">
      <c r="B473" s="62"/>
      <c r="C473" s="57" t="s">
        <v>461</v>
      </c>
      <c r="D473" s="57" t="s">
        <v>371</v>
      </c>
      <c r="E473" s="107"/>
      <c r="F473" s="99"/>
      <c r="G473" s="88">
        <v>90.2</v>
      </c>
      <c r="H473" s="88">
        <v>122.2</v>
      </c>
      <c r="I473" s="88">
        <v>125.37</v>
      </c>
      <c r="J473" s="88">
        <v>128.38</v>
      </c>
      <c r="K473" s="88">
        <v>132.32</v>
      </c>
      <c r="L473" s="76"/>
      <c r="M473" s="249"/>
      <c r="N473" s="249"/>
      <c r="O473" s="249"/>
      <c r="P473" s="249"/>
      <c r="Q473" s="249"/>
      <c r="R473" s="249"/>
      <c r="T473" s="864"/>
      <c r="U473" s="873"/>
      <c r="V473" s="873"/>
      <c r="W473" s="862"/>
      <c r="X473" s="879"/>
      <c r="Y473" s="879"/>
      <c r="Z473" s="879"/>
      <c r="AA473" s="879"/>
      <c r="AB473" s="178"/>
      <c r="AC473" s="478"/>
      <c r="AD473" s="478"/>
      <c r="AE473" s="478"/>
      <c r="AF473" s="478"/>
      <c r="AG473" s="478"/>
      <c r="AH473" s="725"/>
      <c r="AI473" s="725"/>
      <c r="AJ473" s="725"/>
      <c r="AK473" s="725"/>
      <c r="AL473" s="725"/>
      <c r="AM473" s="476"/>
      <c r="AN473" s="476"/>
      <c r="AO473" s="476"/>
      <c r="AP473" s="476"/>
      <c r="AQ473" s="476"/>
    </row>
    <row r="474" spans="2:43">
      <c r="B474" s="62"/>
      <c r="C474" s="62"/>
      <c r="D474" s="92" t="s">
        <v>372</v>
      </c>
      <c r="E474" s="93" t="s">
        <v>64</v>
      </c>
      <c r="F474" s="75" t="s">
        <v>65</v>
      </c>
      <c r="G474" s="94">
        <v>0</v>
      </c>
      <c r="H474" s="94">
        <v>0</v>
      </c>
      <c r="I474" s="94">
        <v>0</v>
      </c>
      <c r="J474" s="94">
        <v>0</v>
      </c>
      <c r="K474" s="94">
        <v>0</v>
      </c>
      <c r="L474" s="76"/>
      <c r="M474" s="251"/>
      <c r="N474" s="251"/>
      <c r="O474" s="251"/>
      <c r="P474" s="251"/>
      <c r="Q474" s="251"/>
      <c r="R474" s="251"/>
      <c r="T474" s="860">
        <v>53.31116156749701</v>
      </c>
      <c r="U474" s="871">
        <f>T474*(1+'Labour comparison'!$J$16)</f>
        <v>54.617285025900685</v>
      </c>
      <c r="V474" s="871">
        <v>54.62</v>
      </c>
      <c r="W474" s="878">
        <f>V474</f>
        <v>54.62</v>
      </c>
      <c r="X474" s="876">
        <f t="shared" ref="X474:AA475" si="366">W474*X$9</f>
        <v>55.007802000000005</v>
      </c>
      <c r="Y474" s="876">
        <f t="shared" si="366"/>
        <v>56.035438504233319</v>
      </c>
      <c r="Z474" s="876">
        <f t="shared" si="366"/>
        <v>57.812926047776699</v>
      </c>
      <c r="AA474" s="876">
        <f t="shared" si="366"/>
        <v>60.290982280206272</v>
      </c>
      <c r="AB474" s="178"/>
      <c r="AC474" s="480">
        <v>12000</v>
      </c>
      <c r="AD474" s="480">
        <v>11520</v>
      </c>
      <c r="AE474" s="480">
        <v>11059.2</v>
      </c>
      <c r="AF474" s="480">
        <v>10616.832</v>
      </c>
      <c r="AG474" s="480">
        <v>10192.158719999999</v>
      </c>
      <c r="AH474" s="627">
        <v>355680</v>
      </c>
      <c r="AI474" s="627" t="e">
        <f t="shared" ref="AI474:AL475" si="367">$AH474*AI$7</f>
        <v>#REF!</v>
      </c>
      <c r="AJ474" s="627" t="e">
        <f t="shared" si="367"/>
        <v>#REF!</v>
      </c>
      <c r="AK474" s="627" t="e">
        <f t="shared" si="367"/>
        <v>#REF!</v>
      </c>
      <c r="AL474" s="627" t="e">
        <f t="shared" si="367"/>
        <v>#REF!</v>
      </c>
      <c r="AM474" s="505">
        <f t="shared" ref="AM474:AQ475" si="368">W474*AC474</f>
        <v>655440</v>
      </c>
      <c r="AN474" s="505">
        <f t="shared" si="368"/>
        <v>633689.87904000003</v>
      </c>
      <c r="AO474" s="505">
        <f t="shared" si="368"/>
        <v>619707.12150601717</v>
      </c>
      <c r="AP474" s="505">
        <f t="shared" si="368"/>
        <v>613790.12327766919</v>
      </c>
      <c r="AQ474" s="505">
        <f t="shared" si="368"/>
        <v>614495.26078456978</v>
      </c>
    </row>
    <row r="475" spans="2:43">
      <c r="B475" s="62"/>
      <c r="C475" s="62"/>
      <c r="D475" s="92" t="s">
        <v>373</v>
      </c>
      <c r="E475" s="93" t="s">
        <v>64</v>
      </c>
      <c r="F475" s="75" t="s">
        <v>65</v>
      </c>
      <c r="G475" s="94">
        <v>0</v>
      </c>
      <c r="H475" s="94">
        <v>0</v>
      </c>
      <c r="I475" s="94">
        <v>0</v>
      </c>
      <c r="J475" s="94">
        <v>0</v>
      </c>
      <c r="K475" s="94">
        <v>0</v>
      </c>
      <c r="L475" s="76"/>
      <c r="M475" s="251"/>
      <c r="N475" s="251"/>
      <c r="O475" s="251"/>
      <c r="P475" s="251"/>
      <c r="Q475" s="251"/>
      <c r="R475" s="251"/>
      <c r="T475" s="860">
        <v>47.249804803581185</v>
      </c>
      <c r="U475" s="871">
        <f>T475*(1+'Labour comparison'!$J$16)</f>
        <v>48.407425021268921</v>
      </c>
      <c r="V475" s="871">
        <v>48.41</v>
      </c>
      <c r="W475" s="875">
        <f>V475</f>
        <v>48.41</v>
      </c>
      <c r="X475" s="876">
        <f t="shared" si="366"/>
        <v>48.753711000000003</v>
      </c>
      <c r="Y475" s="876">
        <f t="shared" si="366"/>
        <v>49.664510765103167</v>
      </c>
      <c r="Z475" s="876">
        <f t="shared" si="366"/>
        <v>51.239907542527831</v>
      </c>
      <c r="AA475" s="876">
        <f t="shared" si="366"/>
        <v>53.436222119823981</v>
      </c>
      <c r="AB475" s="178"/>
      <c r="AC475" s="480">
        <v>12000</v>
      </c>
      <c r="AD475" s="480">
        <v>11520</v>
      </c>
      <c r="AE475" s="480">
        <v>11059.2</v>
      </c>
      <c r="AF475" s="480">
        <v>10616.832</v>
      </c>
      <c r="AG475" s="480">
        <v>10192.158719999999</v>
      </c>
      <c r="AH475" s="627">
        <v>315240</v>
      </c>
      <c r="AI475" s="627" t="e">
        <f t="shared" si="367"/>
        <v>#REF!</v>
      </c>
      <c r="AJ475" s="627" t="e">
        <f t="shared" si="367"/>
        <v>#REF!</v>
      </c>
      <c r="AK475" s="627" t="e">
        <f t="shared" si="367"/>
        <v>#REF!</v>
      </c>
      <c r="AL475" s="627" t="e">
        <f t="shared" si="367"/>
        <v>#REF!</v>
      </c>
      <c r="AM475" s="505">
        <f t="shared" si="368"/>
        <v>580920</v>
      </c>
      <c r="AN475" s="505">
        <f t="shared" si="368"/>
        <v>561642.75072000001</v>
      </c>
      <c r="AO475" s="505">
        <f t="shared" si="368"/>
        <v>549249.75745342893</v>
      </c>
      <c r="AP475" s="505">
        <f t="shared" si="368"/>
        <v>544005.49007455085</v>
      </c>
      <c r="AQ475" s="505">
        <f t="shared" si="368"/>
        <v>544630.45724242087</v>
      </c>
    </row>
    <row r="476" spans="2:43">
      <c r="B476" s="62"/>
      <c r="C476" s="62"/>
      <c r="D476" s="92"/>
      <c r="E476" s="93"/>
      <c r="F476" s="75"/>
      <c r="G476" s="94"/>
      <c r="H476" s="94"/>
      <c r="I476" s="94"/>
      <c r="J476" s="94"/>
      <c r="K476" s="94"/>
      <c r="L476" s="76"/>
      <c r="M476" s="251"/>
      <c r="N476" s="251"/>
      <c r="O476" s="251"/>
      <c r="P476" s="251"/>
      <c r="Q476" s="251"/>
      <c r="R476" s="251"/>
      <c r="T476" s="865"/>
      <c r="U476" s="871"/>
      <c r="V476" s="871"/>
      <c r="W476" s="863"/>
      <c r="X476" s="877"/>
      <c r="Y476" s="877"/>
      <c r="Z476" s="877"/>
      <c r="AA476" s="877"/>
      <c r="AC476" s="480"/>
      <c r="AD476" s="480"/>
      <c r="AE476" s="480"/>
      <c r="AF476" s="480"/>
      <c r="AG476" s="480"/>
      <c r="AH476" s="726"/>
      <c r="AI476" s="726"/>
      <c r="AJ476" s="726"/>
      <c r="AK476" s="726"/>
      <c r="AL476" s="726"/>
      <c r="AM476" s="403"/>
      <c r="AN476" s="403"/>
      <c r="AO476" s="403"/>
      <c r="AP476" s="403"/>
      <c r="AQ476" s="403"/>
    </row>
    <row r="477" spans="2:43">
      <c r="B477" s="62"/>
      <c r="C477" s="57" t="s">
        <v>462</v>
      </c>
      <c r="D477" s="57" t="s">
        <v>374</v>
      </c>
      <c r="E477" s="107"/>
      <c r="F477" s="99"/>
      <c r="G477" s="88">
        <v>90.2</v>
      </c>
      <c r="H477" s="88">
        <v>122.2</v>
      </c>
      <c r="I477" s="88">
        <v>125.37</v>
      </c>
      <c r="J477" s="88">
        <v>128.38</v>
      </c>
      <c r="K477" s="88">
        <v>132.32</v>
      </c>
      <c r="L477" s="76"/>
      <c r="M477" s="249"/>
      <c r="N477" s="249"/>
      <c r="O477" s="249"/>
      <c r="P477" s="249"/>
      <c r="Q477" s="249"/>
      <c r="R477" s="249"/>
      <c r="T477" s="864"/>
      <c r="U477" s="873"/>
      <c r="V477" s="873"/>
      <c r="W477" s="862"/>
      <c r="X477" s="879"/>
      <c r="Y477" s="879"/>
      <c r="Z477" s="879"/>
      <c r="AA477" s="879"/>
      <c r="AC477" s="478"/>
      <c r="AD477" s="478"/>
      <c r="AE477" s="478"/>
      <c r="AF477" s="478"/>
      <c r="AG477" s="478"/>
      <c r="AH477" s="725"/>
      <c r="AI477" s="725"/>
      <c r="AJ477" s="725"/>
      <c r="AK477" s="725"/>
      <c r="AL477" s="725"/>
      <c r="AM477" s="476"/>
      <c r="AN477" s="476"/>
      <c r="AO477" s="476"/>
      <c r="AP477" s="476"/>
      <c r="AQ477" s="476"/>
    </row>
    <row r="478" spans="2:43">
      <c r="B478" s="62"/>
      <c r="C478" s="62"/>
      <c r="D478" s="92" t="s">
        <v>375</v>
      </c>
      <c r="E478" s="93" t="s">
        <v>64</v>
      </c>
      <c r="F478" s="75" t="s">
        <v>65</v>
      </c>
      <c r="G478" s="94">
        <v>0</v>
      </c>
      <c r="H478" s="94">
        <v>0</v>
      </c>
      <c r="I478" s="94">
        <v>0</v>
      </c>
      <c r="J478" s="94">
        <v>0</v>
      </c>
      <c r="K478" s="94">
        <v>0</v>
      </c>
      <c r="L478" s="76"/>
      <c r="M478" s="251"/>
      <c r="N478" s="251"/>
      <c r="O478" s="251"/>
      <c r="P478" s="251"/>
      <c r="Q478" s="251"/>
      <c r="R478" s="251"/>
      <c r="T478" s="860">
        <v>53.31116156749701</v>
      </c>
      <c r="U478" s="871">
        <f>T478*(1+'Labour comparison'!$J$16)</f>
        <v>54.617285025900685</v>
      </c>
      <c r="V478" s="871">
        <v>54.62</v>
      </c>
      <c r="W478" s="878">
        <f>V478</f>
        <v>54.62</v>
      </c>
      <c r="X478" s="876">
        <f t="shared" ref="X478:AA479" si="369">W478*X$9</f>
        <v>55.007802000000005</v>
      </c>
      <c r="Y478" s="876">
        <f t="shared" si="369"/>
        <v>56.035438504233319</v>
      </c>
      <c r="Z478" s="876">
        <f t="shared" si="369"/>
        <v>57.812926047776699</v>
      </c>
      <c r="AA478" s="876">
        <f t="shared" si="369"/>
        <v>60.290982280206272</v>
      </c>
      <c r="AC478" s="480">
        <v>2</v>
      </c>
      <c r="AD478" s="480">
        <v>2</v>
      </c>
      <c r="AE478" s="480">
        <v>2</v>
      </c>
      <c r="AF478" s="480">
        <v>2</v>
      </c>
      <c r="AG478" s="480">
        <v>2</v>
      </c>
      <c r="AH478" s="627">
        <v>59.28</v>
      </c>
      <c r="AI478" s="627" t="e">
        <f t="shared" ref="AI478:AL479" si="370">$AH478*AI$7</f>
        <v>#REF!</v>
      </c>
      <c r="AJ478" s="627" t="e">
        <f t="shared" si="370"/>
        <v>#REF!</v>
      </c>
      <c r="AK478" s="627" t="e">
        <f t="shared" si="370"/>
        <v>#REF!</v>
      </c>
      <c r="AL478" s="627" t="e">
        <f t="shared" si="370"/>
        <v>#REF!</v>
      </c>
      <c r="AM478" s="505">
        <f t="shared" ref="AM478:AQ479" si="371">W478*AC478</f>
        <v>109.24</v>
      </c>
      <c r="AN478" s="505">
        <f t="shared" si="371"/>
        <v>110.01560400000001</v>
      </c>
      <c r="AO478" s="505">
        <f t="shared" si="371"/>
        <v>112.07087700846664</v>
      </c>
      <c r="AP478" s="505">
        <f t="shared" si="371"/>
        <v>115.6258520955534</v>
      </c>
      <c r="AQ478" s="505">
        <f t="shared" si="371"/>
        <v>120.58196456041254</v>
      </c>
    </row>
    <row r="479" spans="2:43">
      <c r="B479" s="62"/>
      <c r="C479" s="62"/>
      <c r="D479" s="92" t="s">
        <v>376</v>
      </c>
      <c r="E479" s="93" t="s">
        <v>64</v>
      </c>
      <c r="F479" s="75" t="s">
        <v>65</v>
      </c>
      <c r="G479" s="94">
        <v>0</v>
      </c>
      <c r="H479" s="94">
        <v>0</v>
      </c>
      <c r="I479" s="94">
        <v>0</v>
      </c>
      <c r="J479" s="94">
        <v>0</v>
      </c>
      <c r="K479" s="94">
        <v>0</v>
      </c>
      <c r="L479" s="76"/>
      <c r="M479" s="251"/>
      <c r="N479" s="251"/>
      <c r="O479" s="251"/>
      <c r="P479" s="251"/>
      <c r="Q479" s="251"/>
      <c r="R479" s="251"/>
      <c r="T479" s="860">
        <v>47.249804803581185</v>
      </c>
      <c r="U479" s="871">
        <f>T479*(1+'Labour comparison'!$J$16)</f>
        <v>48.407425021268921</v>
      </c>
      <c r="V479" s="871">
        <v>48.41</v>
      </c>
      <c r="W479" s="875">
        <f>V479</f>
        <v>48.41</v>
      </c>
      <c r="X479" s="876">
        <f t="shared" si="369"/>
        <v>48.753711000000003</v>
      </c>
      <c r="Y479" s="876">
        <f t="shared" si="369"/>
        <v>49.664510765103167</v>
      </c>
      <c r="Z479" s="876">
        <f t="shared" si="369"/>
        <v>51.239907542527831</v>
      </c>
      <c r="AA479" s="876">
        <f t="shared" si="369"/>
        <v>53.436222119823981</v>
      </c>
      <c r="AC479" s="480">
        <v>2</v>
      </c>
      <c r="AD479" s="480">
        <v>2</v>
      </c>
      <c r="AE479" s="480">
        <v>2</v>
      </c>
      <c r="AF479" s="480">
        <v>2</v>
      </c>
      <c r="AG479" s="480">
        <v>2</v>
      </c>
      <c r="AH479" s="627">
        <v>52.54</v>
      </c>
      <c r="AI479" s="627" t="e">
        <f t="shared" si="370"/>
        <v>#REF!</v>
      </c>
      <c r="AJ479" s="627" t="e">
        <f t="shared" si="370"/>
        <v>#REF!</v>
      </c>
      <c r="AK479" s="627" t="e">
        <f t="shared" si="370"/>
        <v>#REF!</v>
      </c>
      <c r="AL479" s="627" t="e">
        <f t="shared" si="370"/>
        <v>#REF!</v>
      </c>
      <c r="AM479" s="505">
        <f t="shared" si="371"/>
        <v>96.82</v>
      </c>
      <c r="AN479" s="505">
        <f t="shared" si="371"/>
        <v>97.507422000000005</v>
      </c>
      <c r="AO479" s="505">
        <f t="shared" si="371"/>
        <v>99.329021530206333</v>
      </c>
      <c r="AP479" s="505">
        <f t="shared" si="371"/>
        <v>102.47981508505566</v>
      </c>
      <c r="AQ479" s="505">
        <f t="shared" si="371"/>
        <v>106.87244423964796</v>
      </c>
    </row>
    <row r="480" spans="2:43">
      <c r="B480" s="62"/>
      <c r="C480" s="62"/>
      <c r="D480" s="92"/>
      <c r="E480" s="93"/>
      <c r="F480" s="75"/>
      <c r="G480" s="94"/>
      <c r="H480" s="94"/>
      <c r="I480" s="94"/>
      <c r="J480" s="94"/>
      <c r="K480" s="94"/>
      <c r="L480" s="76"/>
      <c r="M480" s="251"/>
      <c r="N480" s="251"/>
      <c r="O480" s="251"/>
      <c r="P480" s="251"/>
      <c r="Q480" s="251"/>
      <c r="R480" s="251"/>
      <c r="T480" s="865"/>
      <c r="U480" s="871"/>
      <c r="V480" s="871"/>
      <c r="W480" s="863"/>
      <c r="X480" s="877"/>
      <c r="Y480" s="877"/>
      <c r="Z480" s="877"/>
      <c r="AA480" s="877"/>
      <c r="AC480" s="480"/>
      <c r="AD480" s="480"/>
      <c r="AE480" s="480"/>
      <c r="AF480" s="480"/>
      <c r="AG480" s="480"/>
      <c r="AH480" s="726"/>
      <c r="AI480" s="726"/>
      <c r="AJ480" s="726"/>
      <c r="AK480" s="726"/>
      <c r="AL480" s="726"/>
      <c r="AM480" s="403"/>
      <c r="AN480" s="403"/>
      <c r="AO480" s="403"/>
      <c r="AP480" s="403"/>
      <c r="AQ480" s="403"/>
    </row>
    <row r="481" spans="2:43">
      <c r="B481" s="62"/>
      <c r="C481" s="57" t="s">
        <v>463</v>
      </c>
      <c r="D481" s="97" t="s">
        <v>377</v>
      </c>
      <c r="E481" s="107" t="s">
        <v>64</v>
      </c>
      <c r="F481" s="99" t="s">
        <v>65</v>
      </c>
      <c r="G481" s="88">
        <v>97.38</v>
      </c>
      <c r="H481" s="88">
        <v>118.34</v>
      </c>
      <c r="I481" s="88">
        <v>121.41</v>
      </c>
      <c r="J481" s="143">
        <v>124.32</v>
      </c>
      <c r="K481" s="88">
        <v>128.13999999999999</v>
      </c>
      <c r="L481" s="76"/>
      <c r="M481" s="249"/>
      <c r="N481" s="249"/>
      <c r="O481" s="249"/>
      <c r="P481" s="249"/>
      <c r="Q481" s="249"/>
      <c r="R481" s="287">
        <v>0.9</v>
      </c>
      <c r="T481" s="864">
        <v>158.39453532848916</v>
      </c>
      <c r="U481" s="873">
        <f>T481*(1+'Labour comparison'!$J$16)</f>
        <v>162.27520144403712</v>
      </c>
      <c r="V481" s="866">
        <f>($M481*$M$8)+($N481*$N$8)+($O481*$O$8)+($P481*$P$8)+($Q481*$Q$8)+($R481*$R$8)</f>
        <v>136.30665150000002</v>
      </c>
      <c r="W481" s="880">
        <f>(M481*$W$6)+(N481*$X$6)+(O481*$Y$6)+(P481*$Z$6)+(Q481*$AA$6)+(R481*$AB$6)</f>
        <v>161.759093295828</v>
      </c>
      <c r="X481" s="880">
        <f>W481*X$9</f>
        <v>162.90758285822838</v>
      </c>
      <c r="Y481" s="880">
        <f>X481*Y$9</f>
        <v>165.95096530353183</v>
      </c>
      <c r="Z481" s="880">
        <f>Y481*Z$9</f>
        <v>171.21505855487212</v>
      </c>
      <c r="AA481" s="880">
        <f>Z481*AA$9</f>
        <v>178.55391116003292</v>
      </c>
      <c r="AC481" s="479">
        <v>2000</v>
      </c>
      <c r="AD481" s="479">
        <v>1920</v>
      </c>
      <c r="AE481" s="479">
        <v>1843.2</v>
      </c>
      <c r="AF481" s="479">
        <v>1769.472</v>
      </c>
      <c r="AG481" s="479">
        <v>1698.6931199999999</v>
      </c>
      <c r="AH481" s="628">
        <f>IF(F481="Hourly Rate",AC481*W$4,($M481*$W$4*AC481)+($N481*$X$4*AC481)+($O481*$Y$4*AC481)+($P481*$Z$4*AC481)+($Q481*$AA$4*AC481)+($R481*$AB$4*AC481))</f>
        <v>179227.40896442038</v>
      </c>
      <c r="AI481" s="628" t="e">
        <f>$AH481*AI$7</f>
        <v>#REF!</v>
      </c>
      <c r="AJ481" s="628" t="e">
        <f>$AH481*AJ$7</f>
        <v>#REF!</v>
      </c>
      <c r="AK481" s="628" t="e">
        <f>$AH481*AK$7</f>
        <v>#REF!</v>
      </c>
      <c r="AL481" s="628" t="e">
        <f>$AH481*AL$7</f>
        <v>#REF!</v>
      </c>
      <c r="AM481" s="504">
        <f>W481*AC481</f>
        <v>323518.18659165601</v>
      </c>
      <c r="AN481" s="504">
        <f>X481*AD481</f>
        <v>312782.55908779847</v>
      </c>
      <c r="AO481" s="504">
        <f>Y481*AE481</f>
        <v>305880.81924746989</v>
      </c>
      <c r="AP481" s="504">
        <f>Z481*AF481</f>
        <v>302960.25209120667</v>
      </c>
      <c r="AQ481" s="504">
        <f>AA481*AG481</f>
        <v>303308.30043663911</v>
      </c>
    </row>
    <row r="482" spans="2:43">
      <c r="B482" s="62"/>
      <c r="C482" s="62"/>
      <c r="D482" s="92"/>
      <c r="E482" s="93"/>
      <c r="F482" s="75"/>
      <c r="G482" s="94"/>
      <c r="H482" s="94"/>
      <c r="I482" s="94"/>
      <c r="J482" s="94"/>
      <c r="K482" s="94"/>
      <c r="L482" s="76"/>
      <c r="M482" s="251"/>
      <c r="N482" s="251"/>
      <c r="O482" s="251"/>
      <c r="P482" s="251"/>
      <c r="Q482" s="251"/>
      <c r="R482" s="251"/>
      <c r="T482" s="865"/>
      <c r="U482" s="871"/>
      <c r="V482" s="871"/>
      <c r="W482" s="863"/>
      <c r="X482" s="348"/>
      <c r="Y482" s="348"/>
      <c r="Z482" s="348"/>
      <c r="AA482" s="348"/>
      <c r="AC482" s="480"/>
      <c r="AD482" s="481"/>
      <c r="AE482" s="481"/>
      <c r="AF482" s="481"/>
      <c r="AG482" s="481"/>
      <c r="AH482" s="627"/>
      <c r="AI482" s="627"/>
      <c r="AJ482" s="627"/>
      <c r="AK482" s="627"/>
      <c r="AL482" s="627"/>
      <c r="AM482" s="505"/>
      <c r="AN482" s="505"/>
      <c r="AO482" s="505"/>
      <c r="AP482" s="505"/>
      <c r="AQ482" s="505"/>
    </row>
    <row r="483" spans="2:43">
      <c r="B483" s="62"/>
      <c r="C483" s="57" t="s">
        <v>464</v>
      </c>
      <c r="D483" s="97" t="s">
        <v>378</v>
      </c>
      <c r="E483" s="107" t="s">
        <v>64</v>
      </c>
      <c r="F483" s="99" t="s">
        <v>70</v>
      </c>
      <c r="G483" s="88">
        <v>226.53</v>
      </c>
      <c r="H483" s="88">
        <v>171.72</v>
      </c>
      <c r="I483" s="88">
        <v>176.18</v>
      </c>
      <c r="J483" s="88">
        <v>180.41</v>
      </c>
      <c r="K483" s="88">
        <v>185.95</v>
      </c>
      <c r="L483" s="76"/>
      <c r="M483" s="249"/>
      <c r="N483" s="249"/>
      <c r="O483" s="249"/>
      <c r="P483" s="249" t="s">
        <v>71</v>
      </c>
      <c r="Q483" s="249"/>
      <c r="R483" s="249"/>
      <c r="T483" s="860">
        <v>212.70961481276012</v>
      </c>
      <c r="U483" s="873">
        <f>T483*(1+'Labour comparison'!$J$16)</f>
        <v>217.92100037567275</v>
      </c>
      <c r="V483" s="873">
        <f>P8</f>
        <v>177.36143999999996</v>
      </c>
      <c r="W483" s="862">
        <f>Z6</f>
        <v>208.47275376613754</v>
      </c>
      <c r="X483" s="880">
        <f>W483*X$9</f>
        <v>209.95291031787715</v>
      </c>
      <c r="Y483" s="880">
        <f>X483*Y$9</f>
        <v>213.87517710491716</v>
      </c>
      <c r="Z483" s="880">
        <f>Y483*Z$9</f>
        <v>220.65946350161244</v>
      </c>
      <c r="AA483" s="880">
        <f>Z483*AA$9</f>
        <v>230.1176694108386</v>
      </c>
      <c r="AC483" s="478">
        <v>45</v>
      </c>
      <c r="AD483" s="479">
        <v>43.2</v>
      </c>
      <c r="AE483" s="479">
        <v>41.472000000000001</v>
      </c>
      <c r="AF483" s="479">
        <v>39.813119999999998</v>
      </c>
      <c r="AG483" s="479">
        <v>38.220595199999998</v>
      </c>
      <c r="AH483" s="523" t="e">
        <f>AH$7*(AC483*$Z$4)</f>
        <v>#REF!</v>
      </c>
      <c r="AI483" s="523" t="e">
        <f>AI$7*(AD483*$Z$4)</f>
        <v>#REF!</v>
      </c>
      <c r="AJ483" s="523" t="e">
        <f>AJ$7*(AE483*$Z$4)</f>
        <v>#REF!</v>
      </c>
      <c r="AK483" s="523" t="e">
        <f>AK$7*(AF483*$Z$4)</f>
        <v>#REF!</v>
      </c>
      <c r="AL483" s="523" t="e">
        <f>AL$7*(AG483*$Z$4)</f>
        <v>#REF!</v>
      </c>
      <c r="AM483" s="504">
        <f>W483*AC483</f>
        <v>9381.2739194761889</v>
      </c>
      <c r="AN483" s="504">
        <f>X483*AD483</f>
        <v>9069.9657257322942</v>
      </c>
      <c r="AO483" s="504">
        <f>Y483*AE483</f>
        <v>8869.8313448951249</v>
      </c>
      <c r="AP483" s="504">
        <f>Z483*AF483</f>
        <v>8785.1416995253148</v>
      </c>
      <c r="AQ483" s="504">
        <f>AA483*AG483</f>
        <v>8795.2342909190847</v>
      </c>
    </row>
    <row r="484" spans="2:43">
      <c r="B484" s="81"/>
      <c r="C484" s="81"/>
      <c r="D484" s="280"/>
      <c r="E484" s="101"/>
      <c r="F484" s="66"/>
      <c r="G484" s="96"/>
      <c r="H484" s="96"/>
      <c r="I484" s="96"/>
      <c r="J484" s="96"/>
      <c r="K484" s="96"/>
      <c r="L484" s="76"/>
      <c r="M484" s="259"/>
      <c r="N484" s="259"/>
      <c r="O484" s="259"/>
      <c r="P484" s="259"/>
      <c r="Q484" s="259"/>
      <c r="R484" s="259"/>
      <c r="T484" s="865"/>
      <c r="U484" s="850"/>
      <c r="V484" s="850"/>
      <c r="W484" s="881"/>
      <c r="X484" s="882"/>
      <c r="Y484" s="882"/>
      <c r="Z484" s="882"/>
      <c r="AA484" s="882"/>
      <c r="AC484" s="477"/>
      <c r="AD484" s="405"/>
      <c r="AE484" s="405"/>
      <c r="AF484" s="405"/>
      <c r="AG484" s="405"/>
      <c r="AH484" s="477"/>
      <c r="AI484" s="405"/>
      <c r="AJ484" s="405"/>
      <c r="AK484" s="405"/>
      <c r="AL484" s="405"/>
      <c r="AM484" s="477"/>
      <c r="AN484" s="405"/>
      <c r="AO484" s="405"/>
      <c r="AP484" s="405"/>
      <c r="AQ484" s="405"/>
    </row>
    <row r="485" spans="2:43">
      <c r="T485" s="331"/>
      <c r="U485" s="331"/>
      <c r="V485" s="331"/>
      <c r="W485" s="331"/>
      <c r="X485" s="294"/>
      <c r="Y485" s="294"/>
    </row>
    <row r="486" spans="2:43" ht="22.8">
      <c r="B486" s="406"/>
      <c r="C486" s="42"/>
      <c r="D486" s="25"/>
      <c r="E486" s="26"/>
      <c r="F486" s="26"/>
      <c r="G486" s="989" t="s">
        <v>54</v>
      </c>
      <c r="H486" s="990"/>
      <c r="I486" s="990"/>
      <c r="J486" s="990"/>
      <c r="K486" s="991"/>
      <c r="L486" s="26"/>
      <c r="M486" s="992" t="s">
        <v>55</v>
      </c>
      <c r="N486" s="993"/>
      <c r="O486" s="993"/>
      <c r="P486" s="993"/>
      <c r="Q486" s="993"/>
      <c r="R486" s="994"/>
      <c r="S486" s="26"/>
      <c r="T486" s="853" t="s">
        <v>357</v>
      </c>
      <c r="U486" s="849" t="s">
        <v>358</v>
      </c>
      <c r="V486" s="398" t="s">
        <v>425</v>
      </c>
      <c r="W486" s="982" t="s">
        <v>426</v>
      </c>
      <c r="X486" s="983"/>
      <c r="Y486" s="983"/>
      <c r="Z486" s="983"/>
      <c r="AA486" s="984"/>
      <c r="AB486" s="155"/>
      <c r="AC486" s="1001" t="s">
        <v>348</v>
      </c>
      <c r="AD486" s="1001"/>
      <c r="AE486" s="1001"/>
      <c r="AF486" s="1001"/>
      <c r="AG486" s="1001"/>
      <c r="AH486" s="1023" t="s">
        <v>351</v>
      </c>
      <c r="AI486" s="1023"/>
      <c r="AJ486" s="1023"/>
      <c r="AK486" s="1023"/>
      <c r="AL486" s="1023"/>
      <c r="AM486" s="1024" t="s">
        <v>354</v>
      </c>
      <c r="AN486" s="1024"/>
      <c r="AO486" s="1024"/>
      <c r="AP486" s="1024"/>
      <c r="AQ486" s="1024"/>
    </row>
    <row r="487" spans="2:43">
      <c r="B487" s="44" t="s">
        <v>56</v>
      </c>
      <c r="C487" s="44" t="s">
        <v>57</v>
      </c>
      <c r="D487" s="46" t="s">
        <v>58</v>
      </c>
      <c r="E487" s="83" t="s">
        <v>59</v>
      </c>
      <c r="F487" s="821" t="s">
        <v>60</v>
      </c>
      <c r="G487" s="248" t="s">
        <v>6</v>
      </c>
      <c r="H487" s="248" t="s">
        <v>7</v>
      </c>
      <c r="I487" s="248" t="s">
        <v>8</v>
      </c>
      <c r="J487" s="248" t="s">
        <v>9</v>
      </c>
      <c r="K487" s="248" t="s">
        <v>10</v>
      </c>
      <c r="L487" s="49"/>
      <c r="M487" s="363" t="s">
        <v>18</v>
      </c>
      <c r="N487" s="364" t="s">
        <v>17</v>
      </c>
      <c r="O487" s="364" t="s">
        <v>2</v>
      </c>
      <c r="P487" s="806" t="s">
        <v>3</v>
      </c>
      <c r="Q487" s="363" t="s">
        <v>1</v>
      </c>
      <c r="R487" s="364" t="s">
        <v>4</v>
      </c>
      <c r="S487" s="49"/>
      <c r="T487" s="350" t="s">
        <v>12</v>
      </c>
      <c r="U487" s="350" t="s">
        <v>12</v>
      </c>
      <c r="V487" s="350" t="s">
        <v>12</v>
      </c>
      <c r="W487" s="345" t="s">
        <v>12</v>
      </c>
      <c r="X487" s="345" t="s">
        <v>13</v>
      </c>
      <c r="Y487" s="345" t="s">
        <v>14</v>
      </c>
      <c r="Z487" s="345" t="s">
        <v>15</v>
      </c>
      <c r="AA487" s="345" t="s">
        <v>16</v>
      </c>
      <c r="AB487" s="155"/>
      <c r="AC487" s="48" t="s">
        <v>12</v>
      </c>
      <c r="AD487" s="48" t="s">
        <v>13</v>
      </c>
      <c r="AE487" s="48" t="s">
        <v>14</v>
      </c>
      <c r="AF487" s="48" t="s">
        <v>15</v>
      </c>
      <c r="AG487" s="48" t="s">
        <v>16</v>
      </c>
      <c r="AH487" s="48" t="s">
        <v>12</v>
      </c>
      <c r="AI487" s="48" t="s">
        <v>13</v>
      </c>
      <c r="AJ487" s="48" t="s">
        <v>14</v>
      </c>
      <c r="AK487" s="48" t="s">
        <v>15</v>
      </c>
      <c r="AL487" s="48" t="s">
        <v>16</v>
      </c>
      <c r="AM487" s="48" t="s">
        <v>12</v>
      </c>
      <c r="AN487" s="48" t="s">
        <v>13</v>
      </c>
      <c r="AO487" s="48" t="s">
        <v>14</v>
      </c>
      <c r="AP487" s="48" t="s">
        <v>15</v>
      </c>
      <c r="AQ487" s="48" t="s">
        <v>16</v>
      </c>
    </row>
    <row r="488" spans="2:43" ht="47.25" customHeight="1">
      <c r="B488" s="907" t="s">
        <v>465</v>
      </c>
      <c r="C488" s="906" t="s">
        <v>543</v>
      </c>
      <c r="D488" s="120" t="s">
        <v>37</v>
      </c>
      <c r="E488" s="86" t="s">
        <v>64</v>
      </c>
      <c r="F488" s="822" t="s">
        <v>70</v>
      </c>
      <c r="G488" s="143">
        <v>0</v>
      </c>
      <c r="H488" s="143">
        <v>0</v>
      </c>
      <c r="I488" s="143">
        <v>0</v>
      </c>
      <c r="J488" s="143">
        <v>0</v>
      </c>
      <c r="K488" s="143">
        <v>0</v>
      </c>
      <c r="L488" s="190"/>
      <c r="M488" s="249" t="s">
        <v>71</v>
      </c>
      <c r="N488" s="249"/>
      <c r="O488" s="249"/>
      <c r="P488" s="249"/>
      <c r="Q488" s="249"/>
      <c r="R488" s="249"/>
      <c r="S488" s="190"/>
      <c r="T488" s="856">
        <v>127.53179550063933</v>
      </c>
      <c r="U488" s="118">
        <f>T488*(1+'Labour comparison'!$J$16)</f>
        <v>130.65632449040498</v>
      </c>
      <c r="V488" s="782">
        <f>M8</f>
        <v>104.76537</v>
      </c>
      <c r="W488" s="121">
        <f>W6</f>
        <v>114.85159494561381</v>
      </c>
      <c r="X488" s="121">
        <f t="shared" ref="X488:AA493" si="372">W488*X$9</f>
        <v>115.66704126972768</v>
      </c>
      <c r="Y488" s="121">
        <f t="shared" si="372"/>
        <v>117.8278924512643</v>
      </c>
      <c r="Z488" s="121">
        <f t="shared" si="372"/>
        <v>121.56548453057442</v>
      </c>
      <c r="AA488" s="121">
        <f t="shared" si="372"/>
        <v>126.77618959574204</v>
      </c>
      <c r="AB488" s="155"/>
      <c r="AC488" s="651">
        <v>5</v>
      </c>
      <c r="AD488" s="651">
        <v>5</v>
      </c>
      <c r="AE488" s="651">
        <v>5</v>
      </c>
      <c r="AF488" s="651">
        <v>5</v>
      </c>
      <c r="AG488" s="651">
        <v>5</v>
      </c>
      <c r="AH488" s="523" t="e">
        <f>AH$7*(AC488*$W$4)</f>
        <v>#REF!</v>
      </c>
      <c r="AI488" s="523" t="e">
        <f t="shared" ref="AI488:AL488" si="373">AI$7*(AD488*$W$4)</f>
        <v>#REF!</v>
      </c>
      <c r="AJ488" s="523" t="e">
        <f t="shared" si="373"/>
        <v>#REF!</v>
      </c>
      <c r="AK488" s="523" t="e">
        <f t="shared" si="373"/>
        <v>#REF!</v>
      </c>
      <c r="AL488" s="523" t="e">
        <f t="shared" si="373"/>
        <v>#REF!</v>
      </c>
      <c r="AM488" s="504">
        <f t="shared" ref="AM488:AQ493" si="374">W488*AC488</f>
        <v>574.25797472806903</v>
      </c>
      <c r="AN488" s="504">
        <f t="shared" si="374"/>
        <v>578.33520634863839</v>
      </c>
      <c r="AO488" s="504">
        <f t="shared" si="374"/>
        <v>589.13946225632151</v>
      </c>
      <c r="AP488" s="504">
        <f t="shared" si="374"/>
        <v>607.82742265287209</v>
      </c>
      <c r="AQ488" s="504">
        <f t="shared" si="374"/>
        <v>633.8809479787102</v>
      </c>
    </row>
    <row r="489" spans="2:43">
      <c r="B489" s="62"/>
      <c r="C489" s="62"/>
      <c r="D489" s="122" t="s">
        <v>25</v>
      </c>
      <c r="E489" s="103" t="s">
        <v>64</v>
      </c>
      <c r="F489" s="824" t="s">
        <v>70</v>
      </c>
      <c r="G489" s="138">
        <v>0</v>
      </c>
      <c r="H489" s="138">
        <v>0</v>
      </c>
      <c r="I489" s="138">
        <v>0</v>
      </c>
      <c r="J489" s="138">
        <v>0</v>
      </c>
      <c r="K489" s="138">
        <v>0</v>
      </c>
      <c r="L489" s="190"/>
      <c r="M489" s="251"/>
      <c r="N489" s="251" t="s">
        <v>71</v>
      </c>
      <c r="O489" s="251"/>
      <c r="P489" s="251"/>
      <c r="Q489" s="251"/>
      <c r="R489" s="251"/>
      <c r="S489" s="190"/>
      <c r="T489" s="857">
        <v>174.24337592070339</v>
      </c>
      <c r="U489" s="186">
        <f>T489*(1+'Labour comparison'!$J$16)</f>
        <v>178.51233863076061</v>
      </c>
      <c r="V489" s="188">
        <f>N8</f>
        <v>104.76537</v>
      </c>
      <c r="W489" s="186">
        <f>X6</f>
        <v>114.85159494561381</v>
      </c>
      <c r="X489" s="123">
        <f t="shared" si="372"/>
        <v>115.66704126972768</v>
      </c>
      <c r="Y489" s="123">
        <f t="shared" si="372"/>
        <v>117.8278924512643</v>
      </c>
      <c r="Z489" s="123">
        <f t="shared" si="372"/>
        <v>121.56548453057442</v>
      </c>
      <c r="AA489" s="123">
        <f t="shared" si="372"/>
        <v>126.77618959574204</v>
      </c>
      <c r="AB489" s="155"/>
      <c r="AC489" s="557">
        <v>0</v>
      </c>
      <c r="AD489" s="557">
        <v>0</v>
      </c>
      <c r="AE489" s="557">
        <v>0</v>
      </c>
      <c r="AF489" s="557">
        <v>0</v>
      </c>
      <c r="AG489" s="557">
        <v>0</v>
      </c>
      <c r="AH489" s="558" t="e">
        <f>AH$7*(AC489*$X$4)</f>
        <v>#REF!</v>
      </c>
      <c r="AI489" s="558" t="e">
        <f t="shared" ref="AI489:AL489" si="375">AI$7*(AD489*$X$4)</f>
        <v>#REF!</v>
      </c>
      <c r="AJ489" s="558" t="e">
        <f t="shared" si="375"/>
        <v>#REF!</v>
      </c>
      <c r="AK489" s="558" t="e">
        <f t="shared" si="375"/>
        <v>#REF!</v>
      </c>
      <c r="AL489" s="558" t="e">
        <f t="shared" si="375"/>
        <v>#REF!</v>
      </c>
      <c r="AM489" s="505">
        <f t="shared" si="374"/>
        <v>0</v>
      </c>
      <c r="AN489" s="505">
        <f t="shared" si="374"/>
        <v>0</v>
      </c>
      <c r="AO489" s="505">
        <f t="shared" si="374"/>
        <v>0</v>
      </c>
      <c r="AP489" s="505">
        <f t="shared" si="374"/>
        <v>0</v>
      </c>
      <c r="AQ489" s="505">
        <f t="shared" si="374"/>
        <v>0</v>
      </c>
    </row>
    <row r="490" spans="2:43">
      <c r="B490" s="62"/>
      <c r="C490" s="62"/>
      <c r="D490" s="122" t="s">
        <v>5</v>
      </c>
      <c r="E490" s="103" t="s">
        <v>64</v>
      </c>
      <c r="F490" s="824" t="s">
        <v>70</v>
      </c>
      <c r="G490" s="138">
        <v>0</v>
      </c>
      <c r="H490" s="138">
        <v>0</v>
      </c>
      <c r="I490" s="138">
        <v>0</v>
      </c>
      <c r="J490" s="138">
        <v>0</v>
      </c>
      <c r="K490" s="138">
        <v>0</v>
      </c>
      <c r="L490" s="190"/>
      <c r="M490" s="251"/>
      <c r="N490" s="251"/>
      <c r="O490" s="251"/>
      <c r="P490" s="251"/>
      <c r="Q490" s="251"/>
      <c r="R490" s="251" t="s">
        <v>71</v>
      </c>
      <c r="S490" s="190"/>
      <c r="T490" s="857">
        <v>172.20213351936337</v>
      </c>
      <c r="U490" s="186">
        <f>T490*(1+'Labour comparison'!$J$16)</f>
        <v>176.42108579058777</v>
      </c>
      <c r="V490" s="188">
        <f>R8</f>
        <v>151.45183500000002</v>
      </c>
      <c r="W490" s="186">
        <f>AB6</f>
        <v>179.73232588425333</v>
      </c>
      <c r="X490" s="123">
        <f t="shared" si="372"/>
        <v>181.00842539803153</v>
      </c>
      <c r="Y490" s="123">
        <f t="shared" si="372"/>
        <v>184.38996144836869</v>
      </c>
      <c r="Z490" s="123">
        <f t="shared" si="372"/>
        <v>190.23895394985789</v>
      </c>
      <c r="AA490" s="123">
        <f t="shared" si="372"/>
        <v>198.39323462225877</v>
      </c>
      <c r="AB490" s="155"/>
      <c r="AC490" s="557">
        <v>100</v>
      </c>
      <c r="AD490" s="557">
        <v>100</v>
      </c>
      <c r="AE490" s="557">
        <v>100</v>
      </c>
      <c r="AF490" s="557">
        <v>100</v>
      </c>
      <c r="AG490" s="557">
        <v>100</v>
      </c>
      <c r="AH490" s="558" t="e">
        <f>AH$7*(AC490*$AB$4)</f>
        <v>#REF!</v>
      </c>
      <c r="AI490" s="558" t="e">
        <f t="shared" ref="AI490:AL490" si="376">AI$7*(AD490*$AB$4)</f>
        <v>#REF!</v>
      </c>
      <c r="AJ490" s="558" t="e">
        <f t="shared" si="376"/>
        <v>#REF!</v>
      </c>
      <c r="AK490" s="558" t="e">
        <f t="shared" si="376"/>
        <v>#REF!</v>
      </c>
      <c r="AL490" s="558" t="e">
        <f t="shared" si="376"/>
        <v>#REF!</v>
      </c>
      <c r="AM490" s="505">
        <f t="shared" si="374"/>
        <v>17973.232588425333</v>
      </c>
      <c r="AN490" s="505">
        <f t="shared" si="374"/>
        <v>18100.842539803154</v>
      </c>
      <c r="AO490" s="505">
        <f t="shared" si="374"/>
        <v>18438.99614483687</v>
      </c>
      <c r="AP490" s="505">
        <f t="shared" si="374"/>
        <v>19023.89539498579</v>
      </c>
      <c r="AQ490" s="505">
        <f t="shared" si="374"/>
        <v>19839.323462225879</v>
      </c>
    </row>
    <row r="491" spans="2:43">
      <c r="B491" s="62"/>
      <c r="C491" s="62"/>
      <c r="D491" s="122" t="s">
        <v>175</v>
      </c>
      <c r="E491" s="103" t="s">
        <v>64</v>
      </c>
      <c r="F491" s="824" t="s">
        <v>70</v>
      </c>
      <c r="G491" s="138">
        <v>0</v>
      </c>
      <c r="H491" s="138">
        <v>0</v>
      </c>
      <c r="I491" s="138">
        <v>0</v>
      </c>
      <c r="J491" s="138">
        <v>0</v>
      </c>
      <c r="K491" s="138">
        <v>0</v>
      </c>
      <c r="L491" s="190"/>
      <c r="M491" s="251"/>
      <c r="N491" s="251"/>
      <c r="O491" s="251" t="s">
        <v>71</v>
      </c>
      <c r="P491" s="251"/>
      <c r="Q491" s="251"/>
      <c r="R491" s="251"/>
      <c r="S491" s="190"/>
      <c r="T491" s="857">
        <v>178.58346320213872</v>
      </c>
      <c r="U491" s="186">
        <f>T491*(1+'Labour comparison'!$J$16)</f>
        <v>182.95875805059111</v>
      </c>
      <c r="V491" s="188">
        <f>O8</f>
        <v>157.14805499999997</v>
      </c>
      <c r="W491" s="186">
        <f>Y6</f>
        <v>172.30492156390147</v>
      </c>
      <c r="X491" s="123">
        <f t="shared" si="372"/>
        <v>173.52828650700519</v>
      </c>
      <c r="Y491" s="123">
        <f t="shared" si="372"/>
        <v>176.77008122062881</v>
      </c>
      <c r="Z491" s="123">
        <f t="shared" si="372"/>
        <v>182.37736521497254</v>
      </c>
      <c r="AA491" s="123">
        <f t="shared" si="372"/>
        <v>190.19467178325732</v>
      </c>
      <c r="AB491" s="155"/>
      <c r="AC491" s="557">
        <v>0</v>
      </c>
      <c r="AD491" s="557">
        <v>0</v>
      </c>
      <c r="AE491" s="557">
        <v>0</v>
      </c>
      <c r="AF491" s="557">
        <v>0</v>
      </c>
      <c r="AG491" s="557">
        <v>0</v>
      </c>
      <c r="AH491" s="558" t="e">
        <f>AH$7*(AC491*$Y$4)</f>
        <v>#REF!</v>
      </c>
      <c r="AI491" s="558" t="e">
        <f t="shared" ref="AI491:AL491" si="377">AI$7*(AD491*$Y$4)</f>
        <v>#REF!</v>
      </c>
      <c r="AJ491" s="558" t="e">
        <f t="shared" si="377"/>
        <v>#REF!</v>
      </c>
      <c r="AK491" s="558" t="e">
        <f t="shared" si="377"/>
        <v>#REF!</v>
      </c>
      <c r="AL491" s="558" t="e">
        <f t="shared" si="377"/>
        <v>#REF!</v>
      </c>
      <c r="AM491" s="505">
        <f t="shared" si="374"/>
        <v>0</v>
      </c>
      <c r="AN491" s="505">
        <f t="shared" si="374"/>
        <v>0</v>
      </c>
      <c r="AO491" s="505">
        <f t="shared" si="374"/>
        <v>0</v>
      </c>
      <c r="AP491" s="505">
        <f t="shared" si="374"/>
        <v>0</v>
      </c>
      <c r="AQ491" s="505">
        <f t="shared" si="374"/>
        <v>0</v>
      </c>
    </row>
    <row r="492" spans="2:43">
      <c r="B492" s="62"/>
      <c r="C492" s="62"/>
      <c r="D492" s="122" t="s">
        <v>20</v>
      </c>
      <c r="E492" s="103" t="s">
        <v>64</v>
      </c>
      <c r="F492" s="824" t="s">
        <v>70</v>
      </c>
      <c r="G492" s="138">
        <v>0</v>
      </c>
      <c r="H492" s="138">
        <v>0</v>
      </c>
      <c r="I492" s="138">
        <v>0</v>
      </c>
      <c r="J492" s="138">
        <v>0</v>
      </c>
      <c r="K492" s="138">
        <v>0</v>
      </c>
      <c r="L492" s="190"/>
      <c r="M492" s="251"/>
      <c r="N492" s="251"/>
      <c r="O492" s="251"/>
      <c r="P492" s="251" t="s">
        <v>71</v>
      </c>
      <c r="Q492" s="251"/>
      <c r="R492" s="251"/>
      <c r="S492" s="190"/>
      <c r="T492" s="857">
        <v>212.70961481276012</v>
      </c>
      <c r="U492" s="186">
        <f>T492*(1+'Labour comparison'!$J$16)</f>
        <v>217.92100037567275</v>
      </c>
      <c r="V492" s="188">
        <f>P8</f>
        <v>177.36143999999996</v>
      </c>
      <c r="W492" s="186">
        <f>Z6</f>
        <v>208.47275376613754</v>
      </c>
      <c r="X492" s="123">
        <f t="shared" si="372"/>
        <v>209.95291031787715</v>
      </c>
      <c r="Y492" s="123">
        <f t="shared" si="372"/>
        <v>213.87517710491716</v>
      </c>
      <c r="Z492" s="123">
        <f t="shared" si="372"/>
        <v>220.65946350161244</v>
      </c>
      <c r="AA492" s="123">
        <f t="shared" si="372"/>
        <v>230.1176694108386</v>
      </c>
      <c r="AB492" s="155"/>
      <c r="AC492" s="557">
        <v>5</v>
      </c>
      <c r="AD492" s="557">
        <v>5</v>
      </c>
      <c r="AE492" s="557">
        <v>5</v>
      </c>
      <c r="AF492" s="557">
        <v>5</v>
      </c>
      <c r="AG492" s="557">
        <v>5</v>
      </c>
      <c r="AH492" s="558" t="e">
        <f>AH$7*(AC492*$Z$4)</f>
        <v>#REF!</v>
      </c>
      <c r="AI492" s="558" t="e">
        <f t="shared" ref="AI492:AL492" si="378">AI$7*(AD492*$Z$4)</f>
        <v>#REF!</v>
      </c>
      <c r="AJ492" s="558" t="e">
        <f t="shared" si="378"/>
        <v>#REF!</v>
      </c>
      <c r="AK492" s="558" t="e">
        <f t="shared" si="378"/>
        <v>#REF!</v>
      </c>
      <c r="AL492" s="558" t="e">
        <f t="shared" si="378"/>
        <v>#REF!</v>
      </c>
      <c r="AM492" s="505">
        <f t="shared" si="374"/>
        <v>1042.3637688306876</v>
      </c>
      <c r="AN492" s="505">
        <f t="shared" si="374"/>
        <v>1049.7645515893857</v>
      </c>
      <c r="AO492" s="505">
        <f t="shared" si="374"/>
        <v>1069.3758855245858</v>
      </c>
      <c r="AP492" s="505">
        <f t="shared" si="374"/>
        <v>1103.2973175080622</v>
      </c>
      <c r="AQ492" s="505">
        <f t="shared" si="374"/>
        <v>1150.588347054193</v>
      </c>
    </row>
    <row r="493" spans="2:43">
      <c r="B493" s="62"/>
      <c r="C493" s="62"/>
      <c r="D493" s="122" t="s">
        <v>176</v>
      </c>
      <c r="E493" s="103" t="s">
        <v>64</v>
      </c>
      <c r="F493" s="824" t="s">
        <v>70</v>
      </c>
      <c r="G493" s="138">
        <v>0</v>
      </c>
      <c r="H493" s="138">
        <v>0</v>
      </c>
      <c r="I493" s="138">
        <v>0</v>
      </c>
      <c r="J493" s="138">
        <v>0</v>
      </c>
      <c r="K493" s="138">
        <v>0</v>
      </c>
      <c r="L493" s="190"/>
      <c r="M493" s="251"/>
      <c r="N493" s="251"/>
      <c r="O493" s="251"/>
      <c r="P493" s="251"/>
      <c r="Q493" s="251" t="s">
        <v>71</v>
      </c>
      <c r="R493" s="251"/>
      <c r="S493" s="190"/>
      <c r="T493" s="857">
        <v>239.25091780307636</v>
      </c>
      <c r="U493" s="186">
        <f>T493*(1+'Labour comparison'!$J$16)</f>
        <v>245.11256528925173</v>
      </c>
      <c r="V493" s="188">
        <f>Q8</f>
        <v>196.43763000000001</v>
      </c>
      <c r="W493" s="186">
        <f>AA6</f>
        <v>215.36050509576629</v>
      </c>
      <c r="X493" s="123">
        <f t="shared" si="372"/>
        <v>216.88956468194624</v>
      </c>
      <c r="Y493" s="123">
        <f t="shared" si="372"/>
        <v>220.94141961798678</v>
      </c>
      <c r="Z493" s="123">
        <f t="shared" si="372"/>
        <v>227.94985270438252</v>
      </c>
      <c r="AA493" s="123">
        <f t="shared" si="372"/>
        <v>237.72054918683847</v>
      </c>
      <c r="AB493" s="155"/>
      <c r="AC493" s="557">
        <v>0</v>
      </c>
      <c r="AD493" s="557">
        <v>0</v>
      </c>
      <c r="AE493" s="557">
        <v>0</v>
      </c>
      <c r="AF493" s="557">
        <v>0</v>
      </c>
      <c r="AG493" s="557">
        <v>0</v>
      </c>
      <c r="AH493" s="558" t="e">
        <f>AH$7*(AC493*$AA$4)</f>
        <v>#REF!</v>
      </c>
      <c r="AI493" s="558" t="e">
        <f t="shared" ref="AI493:AL493" si="379">AI$7*(AD493*$AA$4)</f>
        <v>#REF!</v>
      </c>
      <c r="AJ493" s="558" t="e">
        <f t="shared" si="379"/>
        <v>#REF!</v>
      </c>
      <c r="AK493" s="558" t="e">
        <f t="shared" si="379"/>
        <v>#REF!</v>
      </c>
      <c r="AL493" s="558" t="e">
        <f t="shared" si="379"/>
        <v>#REF!</v>
      </c>
      <c r="AM493" s="505">
        <f t="shared" si="374"/>
        <v>0</v>
      </c>
      <c r="AN493" s="505">
        <f t="shared" si="374"/>
        <v>0</v>
      </c>
      <c r="AO493" s="505">
        <f t="shared" si="374"/>
        <v>0</v>
      </c>
      <c r="AP493" s="505">
        <f t="shared" si="374"/>
        <v>0</v>
      </c>
      <c r="AQ493" s="505">
        <f t="shared" si="374"/>
        <v>0</v>
      </c>
    </row>
    <row r="494" spans="2:43">
      <c r="B494" s="62"/>
      <c r="C494" s="62"/>
      <c r="D494" s="122" t="s">
        <v>27</v>
      </c>
      <c r="E494" s="103" t="s">
        <v>177</v>
      </c>
      <c r="F494" s="824" t="s">
        <v>65</v>
      </c>
      <c r="G494" s="138">
        <v>0</v>
      </c>
      <c r="H494" s="138">
        <v>0</v>
      </c>
      <c r="I494" s="138">
        <v>0</v>
      </c>
      <c r="J494" s="138">
        <v>0</v>
      </c>
      <c r="K494" s="138">
        <v>0</v>
      </c>
      <c r="L494" s="190"/>
      <c r="M494" s="251"/>
      <c r="N494" s="251"/>
      <c r="O494" s="251"/>
      <c r="P494" s="251"/>
      <c r="Q494" s="251"/>
      <c r="R494" s="251"/>
      <c r="S494" s="190"/>
      <c r="T494" s="858">
        <v>0.71961782154044762</v>
      </c>
      <c r="U494" s="253">
        <v>0.71961782154044762</v>
      </c>
      <c r="V494" s="833">
        <f>U494</f>
        <v>0.71961782154044762</v>
      </c>
      <c r="W494" s="390">
        <f>V494</f>
        <v>0.71961782154044762</v>
      </c>
      <c r="X494" s="390">
        <f t="shared" ref="X494:AA494" si="380">W494</f>
        <v>0.71961782154044762</v>
      </c>
      <c r="Y494" s="390">
        <f t="shared" si="380"/>
        <v>0.71961782154044762</v>
      </c>
      <c r="Z494" s="390">
        <f t="shared" si="380"/>
        <v>0.71961782154044762</v>
      </c>
      <c r="AA494" s="390">
        <f t="shared" si="380"/>
        <v>0.71961782154044762</v>
      </c>
      <c r="AB494" s="155"/>
      <c r="AC494" s="652"/>
      <c r="AD494" s="652"/>
      <c r="AE494" s="652"/>
      <c r="AF494" s="652"/>
      <c r="AG494" s="652"/>
      <c r="AH494" s="558">
        <v>500</v>
      </c>
      <c r="AI494" s="558">
        <v>500</v>
      </c>
      <c r="AJ494" s="558">
        <v>500</v>
      </c>
      <c r="AK494" s="558">
        <v>500</v>
      </c>
      <c r="AL494" s="558">
        <v>500</v>
      </c>
      <c r="AM494" s="508">
        <f>AH494+(AH494*$W$494)</f>
        <v>859.80891077022375</v>
      </c>
      <c r="AN494" s="508">
        <f t="shared" ref="AN494:AQ494" si="381">AI494+(AI494*$W$494)</f>
        <v>859.80891077022375</v>
      </c>
      <c r="AO494" s="508">
        <f t="shared" si="381"/>
        <v>859.80891077022375</v>
      </c>
      <c r="AP494" s="508">
        <f t="shared" si="381"/>
        <v>859.80891077022375</v>
      </c>
      <c r="AQ494" s="508">
        <f t="shared" si="381"/>
        <v>859.80891077022375</v>
      </c>
    </row>
    <row r="495" spans="2:43">
      <c r="B495" s="62"/>
      <c r="C495" s="62"/>
      <c r="D495" s="122" t="s">
        <v>178</v>
      </c>
      <c r="E495" s="103" t="s">
        <v>64</v>
      </c>
      <c r="F495" s="824" t="s">
        <v>65</v>
      </c>
      <c r="G495" s="138">
        <v>0</v>
      </c>
      <c r="H495" s="138">
        <v>0</v>
      </c>
      <c r="I495" s="138">
        <v>0</v>
      </c>
      <c r="J495" s="138">
        <v>0</v>
      </c>
      <c r="K495" s="138">
        <v>0</v>
      </c>
      <c r="L495" s="190"/>
      <c r="M495" s="251"/>
      <c r="N495" s="251"/>
      <c r="O495" s="251"/>
      <c r="P495" s="251"/>
      <c r="Q495" s="251"/>
      <c r="R495" s="251"/>
      <c r="S495" s="190"/>
      <c r="T495" s="858">
        <v>0.55889567721915312</v>
      </c>
      <c r="U495" s="253">
        <v>0.55889567721915312</v>
      </c>
      <c r="V495" s="833">
        <f>U495</f>
        <v>0.55889567721915312</v>
      </c>
      <c r="W495" s="390">
        <f>V495</f>
        <v>0.55889567721915312</v>
      </c>
      <c r="X495" s="390">
        <f t="shared" ref="X495:AA495" si="382">W495</f>
        <v>0.55889567721915312</v>
      </c>
      <c r="Y495" s="390">
        <f t="shared" si="382"/>
        <v>0.55889567721915312</v>
      </c>
      <c r="Z495" s="390">
        <f t="shared" si="382"/>
        <v>0.55889567721915312</v>
      </c>
      <c r="AA495" s="390">
        <f t="shared" si="382"/>
        <v>0.55889567721915312</v>
      </c>
      <c r="AB495" s="155"/>
      <c r="AC495" s="652"/>
      <c r="AD495" s="652"/>
      <c r="AE495" s="652"/>
      <c r="AF495" s="652"/>
      <c r="AG495" s="652"/>
      <c r="AH495" s="558">
        <v>200</v>
      </c>
      <c r="AI495" s="558">
        <v>200</v>
      </c>
      <c r="AJ495" s="558">
        <v>200</v>
      </c>
      <c r="AK495" s="558">
        <v>200</v>
      </c>
      <c r="AL495" s="558">
        <v>200</v>
      </c>
      <c r="AM495" s="508">
        <f>AH495+(AH495*$W$495)</f>
        <v>311.77913544383063</v>
      </c>
      <c r="AN495" s="508">
        <f t="shared" ref="AN495:AQ495" si="383">AI495+(AI495*$W$495)</f>
        <v>311.77913544383063</v>
      </c>
      <c r="AO495" s="508">
        <f t="shared" si="383"/>
        <v>311.77913544383063</v>
      </c>
      <c r="AP495" s="508">
        <f t="shared" si="383"/>
        <v>311.77913544383063</v>
      </c>
      <c r="AQ495" s="508">
        <f t="shared" si="383"/>
        <v>311.77913544383063</v>
      </c>
    </row>
    <row r="496" spans="2:43">
      <c r="B496" s="62"/>
      <c r="C496" s="62"/>
      <c r="D496" s="254" t="s">
        <v>179</v>
      </c>
      <c r="E496" s="103"/>
      <c r="F496" s="824"/>
      <c r="G496" s="138"/>
      <c r="H496" s="138"/>
      <c r="I496" s="138"/>
      <c r="J496" s="138"/>
      <c r="K496" s="138"/>
      <c r="L496" s="190"/>
      <c r="M496" s="251"/>
      <c r="N496" s="251"/>
      <c r="O496" s="251"/>
      <c r="P496" s="251"/>
      <c r="Q496" s="251"/>
      <c r="R496" s="251"/>
      <c r="S496" s="190"/>
      <c r="T496" s="186"/>
      <c r="U496" s="186"/>
      <c r="V496" s="188"/>
      <c r="W496" s="186"/>
      <c r="X496" s="186"/>
      <c r="Y496" s="396"/>
      <c r="Z496" s="396"/>
      <c r="AA496" s="396"/>
      <c r="AB496" s="155"/>
      <c r="AC496" s="653"/>
      <c r="AD496" s="653"/>
      <c r="AE496" s="653"/>
      <c r="AF496" s="653"/>
      <c r="AG496" s="653"/>
      <c r="AH496" s="301"/>
      <c r="AI496" s="301"/>
      <c r="AJ496" s="301"/>
      <c r="AK496" s="301"/>
      <c r="AL496" s="301"/>
      <c r="AM496" s="301"/>
      <c r="AN496" s="301"/>
      <c r="AO496" s="301"/>
      <c r="AP496" s="301"/>
      <c r="AQ496" s="301"/>
    </row>
    <row r="497" spans="2:43">
      <c r="B497" s="81"/>
      <c r="C497" s="81"/>
      <c r="D497" s="255"/>
      <c r="E497" s="256"/>
      <c r="F497" s="823"/>
      <c r="G497" s="258"/>
      <c r="H497" s="258"/>
      <c r="I497" s="258"/>
      <c r="J497" s="258"/>
      <c r="K497" s="258"/>
      <c r="L497" s="190"/>
      <c r="M497" s="259"/>
      <c r="N497" s="259"/>
      <c r="O497" s="259"/>
      <c r="P497" s="259"/>
      <c r="Q497" s="259"/>
      <c r="R497" s="259"/>
      <c r="S497" s="190"/>
      <c r="T497" s="260"/>
      <c r="U497" s="260"/>
      <c r="V497" s="263"/>
      <c r="W497" s="260"/>
      <c r="X497" s="260"/>
      <c r="Y497" s="397"/>
      <c r="Z497" s="397"/>
      <c r="AA497" s="397"/>
      <c r="AB497" s="155"/>
      <c r="AC497" s="654"/>
      <c r="AD497" s="654"/>
      <c r="AE497" s="654"/>
      <c r="AF497" s="654"/>
      <c r="AG497" s="654"/>
      <c r="AH497" s="302"/>
      <c r="AI497" s="302"/>
      <c r="AJ497" s="302"/>
      <c r="AK497" s="302"/>
      <c r="AL497" s="302"/>
      <c r="AM497" s="302"/>
      <c r="AN497" s="302"/>
      <c r="AO497" s="302"/>
      <c r="AP497" s="302"/>
      <c r="AQ497" s="302"/>
    </row>
  </sheetData>
  <mergeCells count="184">
    <mergeCell ref="AC425:AG425"/>
    <mergeCell ref="AH425:AL425"/>
    <mergeCell ref="AM425:AQ425"/>
    <mergeCell ref="AC438:AG438"/>
    <mergeCell ref="AH438:AL438"/>
    <mergeCell ref="AM438:AQ438"/>
    <mergeCell ref="AH303:AL303"/>
    <mergeCell ref="AM303:AQ303"/>
    <mergeCell ref="AC311:AG311"/>
    <mergeCell ref="AH311:AL311"/>
    <mergeCell ref="AM311:AQ311"/>
    <mergeCell ref="AC315:AG315"/>
    <mergeCell ref="AH315:AL315"/>
    <mergeCell ref="AC396:AG396"/>
    <mergeCell ref="AH396:AL396"/>
    <mergeCell ref="AM396:AQ396"/>
    <mergeCell ref="AH334:AL334"/>
    <mergeCell ref="AM334:AQ334"/>
    <mergeCell ref="AH149:AL149"/>
    <mergeCell ref="AH10:AL10"/>
    <mergeCell ref="AM10:AQ10"/>
    <mergeCell ref="AC486:AG486"/>
    <mergeCell ref="AH486:AL486"/>
    <mergeCell ref="AM486:AQ486"/>
    <mergeCell ref="AC461:AG461"/>
    <mergeCell ref="AH461:AL461"/>
    <mergeCell ref="AM461:AQ461"/>
    <mergeCell ref="AC345:AG345"/>
    <mergeCell ref="AH345:AL345"/>
    <mergeCell ref="AM345:AQ345"/>
    <mergeCell ref="AC358:AG358"/>
    <mergeCell ref="AH358:AL358"/>
    <mergeCell ref="AM358:AQ358"/>
    <mergeCell ref="AC373:AG373"/>
    <mergeCell ref="AH373:AL373"/>
    <mergeCell ref="AM373:AQ373"/>
    <mergeCell ref="AC378:AG378"/>
    <mergeCell ref="AH378:AL378"/>
    <mergeCell ref="AM378:AQ378"/>
    <mergeCell ref="AC402:AG402"/>
    <mergeCell ref="AH402:AL402"/>
    <mergeCell ref="AM402:AQ402"/>
    <mergeCell ref="AM315:AQ315"/>
    <mergeCell ref="AC322:AG322"/>
    <mergeCell ref="AH322:AL322"/>
    <mergeCell ref="AM322:AQ322"/>
    <mergeCell ref="AH227:AL227"/>
    <mergeCell ref="AM227:AQ227"/>
    <mergeCell ref="AC237:AG237"/>
    <mergeCell ref="AH237:AL237"/>
    <mergeCell ref="AM237:AQ237"/>
    <mergeCell ref="AC241:AG241"/>
    <mergeCell ref="AH241:AL241"/>
    <mergeCell ref="AM241:AQ241"/>
    <mergeCell ref="AC291:AG291"/>
    <mergeCell ref="AH291:AL291"/>
    <mergeCell ref="AM291:AQ291"/>
    <mergeCell ref="M1:R1"/>
    <mergeCell ref="T3:V3"/>
    <mergeCell ref="W1:AB1"/>
    <mergeCell ref="M461:R461"/>
    <mergeCell ref="AM149:AQ149"/>
    <mergeCell ref="AH155:AL155"/>
    <mergeCell ref="AM155:AQ155"/>
    <mergeCell ref="AH170:AL170"/>
    <mergeCell ref="W425:AA425"/>
    <mergeCell ref="W438:AA438"/>
    <mergeCell ref="M223:R223"/>
    <mergeCell ref="M241:R241"/>
    <mergeCell ref="AM170:AQ170"/>
    <mergeCell ref="AC174:AG174"/>
    <mergeCell ref="AH174:AL174"/>
    <mergeCell ref="AM174:AQ174"/>
    <mergeCell ref="AH1:AL1"/>
    <mergeCell ref="AM1:AQ1"/>
    <mergeCell ref="AC1:AG1"/>
    <mergeCell ref="W241:AA241"/>
    <mergeCell ref="AC109:AG109"/>
    <mergeCell ref="AC149:AG149"/>
    <mergeCell ref="AC197:AG197"/>
    <mergeCell ref="AC223:AG223"/>
    <mergeCell ref="B3:F3"/>
    <mergeCell ref="G10:K10"/>
    <mergeCell ref="M10:R10"/>
    <mergeCell ref="G58:K58"/>
    <mergeCell ref="M58:R58"/>
    <mergeCell ref="G76:K76"/>
    <mergeCell ref="M76:R76"/>
    <mergeCell ref="W378:AA378"/>
    <mergeCell ref="W373:AA373"/>
    <mergeCell ref="M291:R291"/>
    <mergeCell ref="W358:AA358"/>
    <mergeCell ref="W291:AA291"/>
    <mergeCell ref="W303:AA303"/>
    <mergeCell ref="W311:AA311"/>
    <mergeCell ref="W227:AA227"/>
    <mergeCell ref="W237:AA237"/>
    <mergeCell ref="W109:AA109"/>
    <mergeCell ref="W149:AA149"/>
    <mergeCell ref="W155:AA155"/>
    <mergeCell ref="G223:K223"/>
    <mergeCell ref="G241:K241"/>
    <mergeCell ref="G291:K291"/>
    <mergeCell ref="G334:K334"/>
    <mergeCell ref="G315:K315"/>
    <mergeCell ref="BA2:BE2"/>
    <mergeCell ref="G155:K155"/>
    <mergeCell ref="M155:R155"/>
    <mergeCell ref="G170:K170"/>
    <mergeCell ref="M170:R170"/>
    <mergeCell ref="G109:K109"/>
    <mergeCell ref="M109:R109"/>
    <mergeCell ref="G149:K149"/>
    <mergeCell ref="M149:R149"/>
    <mergeCell ref="AH58:AL58"/>
    <mergeCell ref="AM58:AQ58"/>
    <mergeCell ref="AH76:AL76"/>
    <mergeCell ref="AM76:AQ76"/>
    <mergeCell ref="W170:AA170"/>
    <mergeCell ref="W10:AA10"/>
    <mergeCell ref="W58:AA58"/>
    <mergeCell ref="W76:AA76"/>
    <mergeCell ref="AC155:AG155"/>
    <mergeCell ref="AC170:AG170"/>
    <mergeCell ref="AH109:AL109"/>
    <mergeCell ref="AM109:AQ109"/>
    <mergeCell ref="M4:R4"/>
    <mergeCell ref="AC58:AG58"/>
    <mergeCell ref="AC76:AG76"/>
    <mergeCell ref="AX226:BB226"/>
    <mergeCell ref="G174:K174"/>
    <mergeCell ref="M174:R174"/>
    <mergeCell ref="G197:K197"/>
    <mergeCell ref="M197:R197"/>
    <mergeCell ref="AH197:AL197"/>
    <mergeCell ref="AM197:AQ197"/>
    <mergeCell ref="AH223:AL223"/>
    <mergeCell ref="AM223:AQ223"/>
    <mergeCell ref="W174:AA174"/>
    <mergeCell ref="W197:AA197"/>
    <mergeCell ref="W223:AA223"/>
    <mergeCell ref="W334:AA334"/>
    <mergeCell ref="AC10:AG10"/>
    <mergeCell ref="W315:AA315"/>
    <mergeCell ref="W322:AA322"/>
    <mergeCell ref="M334:R334"/>
    <mergeCell ref="AC227:AG227"/>
    <mergeCell ref="AC303:AG303"/>
    <mergeCell ref="AC334:AG334"/>
    <mergeCell ref="W345:AA345"/>
    <mergeCell ref="M311:R311"/>
    <mergeCell ref="G345:K345"/>
    <mergeCell ref="M315:R315"/>
    <mergeCell ref="G322:K322"/>
    <mergeCell ref="G227:K227"/>
    <mergeCell ref="M227:R227"/>
    <mergeCell ref="G237:K237"/>
    <mergeCell ref="M237:R237"/>
    <mergeCell ref="M322:R322"/>
    <mergeCell ref="G303:K303"/>
    <mergeCell ref="M303:R303"/>
    <mergeCell ref="G311:K311"/>
    <mergeCell ref="M345:R345"/>
    <mergeCell ref="W396:AA396"/>
    <mergeCell ref="G402:K402"/>
    <mergeCell ref="M402:R402"/>
    <mergeCell ref="G425:K425"/>
    <mergeCell ref="G396:K396"/>
    <mergeCell ref="M396:R396"/>
    <mergeCell ref="M486:R486"/>
    <mergeCell ref="W402:AA402"/>
    <mergeCell ref="G358:K358"/>
    <mergeCell ref="M358:R358"/>
    <mergeCell ref="G373:K373"/>
    <mergeCell ref="M373:R373"/>
    <mergeCell ref="G378:K378"/>
    <mergeCell ref="M378:R378"/>
    <mergeCell ref="W461:AA461"/>
    <mergeCell ref="W486:AA486"/>
    <mergeCell ref="G461:K461"/>
    <mergeCell ref="G486:K486"/>
    <mergeCell ref="G438:K438"/>
    <mergeCell ref="M438:R438"/>
    <mergeCell ref="M425:R425"/>
  </mergeCells>
  <pageMargins left="0.7" right="0.7" top="0.75" bottom="0.75" header="0.3" footer="0.3"/>
  <pageSetup paperSize="8" scale="39" fitToHeight="0" orientation="landscape" verticalDpi="1200" r:id="rId1"/>
  <ignoredErrors>
    <ignoredError sqref="V201 V283:W283 V79:W79 W80:W95 V80:V89 V90:V95 V62:W62 AH158:AL158 AH162:AL162 AH295:AL295 V61 AH296 AI296:AL29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ANS Change Summary</vt:lpstr>
      <vt:lpstr>Labour comparison</vt:lpstr>
      <vt:lpstr>AER Revised ANS Fees </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Fogarty</dc:creator>
  <cp:lastModifiedBy>Justine Langdon</cp:lastModifiedBy>
  <cp:lastPrinted>2017-12-13T23:52:01Z</cp:lastPrinted>
  <dcterms:created xsi:type="dcterms:W3CDTF">2013-07-25T00:11:05Z</dcterms:created>
  <dcterms:modified xsi:type="dcterms:W3CDTF">2018-12-20T00:46:08Z</dcterms:modified>
</cp:coreProperties>
</file>