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y1-Fin\Reg_Affairs\Regulated Pricing\Network\Price Submission 1 July 2017\"/>
    </mc:Choice>
  </mc:AlternateContent>
  <bookViews>
    <workbookView xWindow="360" yWindow="90" windowWidth="20940" windowHeight="9795"/>
  </bookViews>
  <sheets>
    <sheet name="MSC Price List" sheetId="5" r:id="rId1"/>
    <sheet name="MSC Price List_$Day" sheetId="6" r:id="rId2"/>
    <sheet name="Metering Fee $1718" sheetId="1" r:id="rId3"/>
    <sheet name="Escalation Factors" sheetId="3" r:id="rId4"/>
  </sheets>
  <externalReferences>
    <externalReference r:id="rId5"/>
    <externalReference r:id="rId6"/>
  </externalReferences>
  <definedNames>
    <definedName name="_xlnm.Print_Area" localSheetId="2">'Metering Fee $1718'!$A$1:$G$42</definedName>
    <definedName name="_xlnm.Print_Area" localSheetId="0">'MSC Price List'!$A$1:$L$23</definedName>
    <definedName name="_xlnm.Print_Area" localSheetId="1">'MSC Price List_$Day'!$A$1:$L$23</definedName>
  </definedNames>
  <calcPr calcId="171027"/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18" i="1"/>
  <c r="C17" i="1"/>
  <c r="C16" i="1"/>
  <c r="C15" i="1"/>
  <c r="C14" i="1"/>
  <c r="C13" i="1"/>
  <c r="C12" i="1"/>
  <c r="C11" i="1"/>
  <c r="C10" i="1"/>
  <c r="C9" i="1"/>
  <c r="C8" i="1"/>
  <c r="C7" i="1"/>
  <c r="G5" i="3" l="1"/>
  <c r="D5" i="3"/>
  <c r="E5" i="3"/>
  <c r="F5" i="3"/>
  <c r="I8" i="3"/>
  <c r="I9" i="3" s="1"/>
  <c r="H8" i="3"/>
  <c r="D8" i="1" l="1"/>
  <c r="D25" i="1"/>
  <c r="D21" i="1"/>
  <c r="D15" i="1"/>
  <c r="D11" i="1"/>
  <c r="D28" i="1"/>
  <c r="D24" i="1"/>
  <c r="D18" i="1"/>
  <c r="D14" i="1"/>
  <c r="D10" i="1"/>
  <c r="D27" i="1"/>
  <c r="D23" i="1"/>
  <c r="D17" i="1"/>
  <c r="D13" i="1"/>
  <c r="D9" i="1"/>
  <c r="D26" i="1"/>
  <c r="D22" i="1"/>
  <c r="D16" i="1"/>
  <c r="D12" i="1"/>
  <c r="D7" i="1"/>
  <c r="D42" i="1"/>
  <c r="D39" i="1" l="1"/>
  <c r="D40" i="1"/>
  <c r="D37" i="1"/>
  <c r="D41" i="1"/>
  <c r="D38" i="1"/>
  <c r="H9" i="3"/>
  <c r="G9" i="3" l="1"/>
  <c r="E9" i="3"/>
  <c r="E37" i="1" l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G40" i="1" l="1"/>
  <c r="H40" i="1" s="1"/>
  <c r="D20" i="5" s="1"/>
  <c r="G39" i="1"/>
  <c r="H39" i="1" s="1"/>
  <c r="D19" i="5" s="1"/>
  <c r="G42" i="1"/>
  <c r="H42" i="1" s="1"/>
  <c r="D22" i="5" s="1"/>
  <c r="G38" i="1"/>
  <c r="H38" i="1" s="1"/>
  <c r="D18" i="5" s="1"/>
  <c r="G41" i="1"/>
  <c r="H41" i="1" s="1"/>
  <c r="D21" i="5" s="1"/>
  <c r="G37" i="1"/>
  <c r="H37" i="1" s="1"/>
  <c r="D17" i="5" s="1"/>
  <c r="E28" i="1"/>
  <c r="F28" i="1" s="1"/>
  <c r="G28" i="1" s="1"/>
  <c r="H28" i="1" s="1"/>
  <c r="E27" i="1"/>
  <c r="F27" i="1" s="1"/>
  <c r="E26" i="1"/>
  <c r="F26" i="1" s="1"/>
  <c r="G26" i="1" s="1"/>
  <c r="H26" i="1" s="1"/>
  <c r="E25" i="1"/>
  <c r="F25" i="1" s="1"/>
  <c r="E24" i="1"/>
  <c r="F24" i="1" s="1"/>
  <c r="G24" i="1" s="1"/>
  <c r="H24" i="1" s="1"/>
  <c r="E23" i="1"/>
  <c r="F23" i="1" s="1"/>
  <c r="G23" i="1" s="1"/>
  <c r="H23" i="1" s="1"/>
  <c r="E22" i="1"/>
  <c r="F22" i="1" s="1"/>
  <c r="G22" i="1" s="1"/>
  <c r="H22" i="1" s="1"/>
  <c r="E21" i="1"/>
  <c r="F21" i="1" s="1"/>
  <c r="G21" i="1" s="1"/>
  <c r="H21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L11" i="5" l="1"/>
  <c r="L9" i="5"/>
  <c r="L8" i="5"/>
  <c r="L10" i="5"/>
  <c r="L10" i="6" s="1"/>
  <c r="F7" i="1"/>
  <c r="G7" i="1" s="1"/>
  <c r="D22" i="6"/>
  <c r="L8" i="6"/>
  <c r="D17" i="6"/>
  <c r="D19" i="6"/>
  <c r="L11" i="6"/>
  <c r="L9" i="6"/>
  <c r="D18" i="6"/>
  <c r="D21" i="6"/>
  <c r="D20" i="6"/>
  <c r="G11" i="1"/>
  <c r="H11" i="1" s="1"/>
  <c r="F10" i="5" s="1"/>
  <c r="G15" i="1"/>
  <c r="H15" i="1" s="1"/>
  <c r="F12" i="5" s="1"/>
  <c r="G25" i="1"/>
  <c r="H25" i="1" s="1"/>
  <c r="L12" i="5" s="1"/>
  <c r="G8" i="1"/>
  <c r="H8" i="1" s="1"/>
  <c r="I8" i="5" s="1"/>
  <c r="G12" i="1"/>
  <c r="H12" i="1" s="1"/>
  <c r="I10" i="5" s="1"/>
  <c r="G16" i="1"/>
  <c r="H16" i="1" s="1"/>
  <c r="I12" i="5" s="1"/>
  <c r="G9" i="1"/>
  <c r="H9" i="1" s="1"/>
  <c r="F9" i="5" s="1"/>
  <c r="G13" i="1"/>
  <c r="H13" i="1" s="1"/>
  <c r="F11" i="5" s="1"/>
  <c r="G17" i="1"/>
  <c r="H17" i="1" s="1"/>
  <c r="F13" i="5" s="1"/>
  <c r="G27" i="1"/>
  <c r="H27" i="1" s="1"/>
  <c r="L13" i="5" s="1"/>
  <c r="G10" i="1"/>
  <c r="H10" i="1" s="1"/>
  <c r="I9" i="5" s="1"/>
  <c r="G14" i="1"/>
  <c r="H14" i="1" s="1"/>
  <c r="I11" i="5" s="1"/>
  <c r="G18" i="1"/>
  <c r="H18" i="1" s="1"/>
  <c r="I13" i="5" s="1"/>
  <c r="H7" i="1" l="1"/>
  <c r="F8" i="5" s="1"/>
  <c r="I13" i="6"/>
  <c r="F13" i="6"/>
  <c r="I10" i="6"/>
  <c r="F10" i="6"/>
  <c r="I11" i="6"/>
  <c r="F11" i="6"/>
  <c r="I8" i="6"/>
  <c r="F8" i="6"/>
  <c r="I9" i="6"/>
  <c r="F9" i="6"/>
  <c r="L12" i="6"/>
  <c r="L13" i="6"/>
  <c r="I12" i="6"/>
  <c r="F12" i="6"/>
</calcChain>
</file>

<file path=xl/sharedStrings.xml><?xml version="1.0" encoding="utf-8"?>
<sst xmlns="http://schemas.openxmlformats.org/spreadsheetml/2006/main" count="231" uniqueCount="109">
  <si>
    <t>Residential Anytime</t>
  </si>
  <si>
    <t>Residential TOU</t>
  </si>
  <si>
    <t>Controlled Load</t>
  </si>
  <si>
    <t>Solar (Gross meter only)</t>
  </si>
  <si>
    <t>Tariff class</t>
  </si>
  <si>
    <t>Costs</t>
  </si>
  <si>
    <t>Existing customers</t>
  </si>
  <si>
    <t>Residential anytime</t>
  </si>
  <si>
    <t>Non–capital</t>
  </si>
  <si>
    <t>Capital</t>
  </si>
  <si>
    <t>Small business anytime</t>
  </si>
  <si>
    <t>Small business TOU</t>
  </si>
  <si>
    <t>Controlled load</t>
  </si>
  <si>
    <t>New customers</t>
  </si>
  <si>
    <t>Anytime customers</t>
  </si>
  <si>
    <t>TOU customers</t>
  </si>
  <si>
    <t>Solar additions</t>
  </si>
  <si>
    <t>$2013/14 to $2014/15</t>
  </si>
  <si>
    <t>$2014/15 to $2015/16</t>
  </si>
  <si>
    <t>AER Final Determination</t>
  </si>
  <si>
    <t>$ nominal</t>
  </si>
  <si>
    <t>Less AER Esclators</t>
  </si>
  <si>
    <t>$2013-14</t>
  </si>
  <si>
    <t>Plus 14/15 Escalators</t>
  </si>
  <si>
    <t>Plus 15/16 Escalators</t>
  </si>
  <si>
    <t>$2014/15</t>
  </si>
  <si>
    <t>$2015/16</t>
  </si>
  <si>
    <t>Pre-30 June Connections - Maintenance</t>
  </si>
  <si>
    <t>Pre-30 June Connections - Capital</t>
  </si>
  <si>
    <t>Post-1 July Connections - New Meters -  Maintenance</t>
  </si>
  <si>
    <t>Metering Service Charge Tariff Class</t>
  </si>
  <si>
    <t>Applicable Network Tariffs</t>
  </si>
  <si>
    <t>MSC Tariff</t>
  </si>
  <si>
    <t>Bill Print Description</t>
  </si>
  <si>
    <t>Annual Charge</t>
  </si>
  <si>
    <t>BLNN2AU</t>
  </si>
  <si>
    <t>BLNM1NC</t>
  </si>
  <si>
    <t>MSC MAINT - ANYTIME</t>
  </si>
  <si>
    <t>BLNM1CA</t>
  </si>
  <si>
    <t>MSC CAPITAL - ANYTIME</t>
  </si>
  <si>
    <t>BLNM1NM</t>
  </si>
  <si>
    <t>MSC NM MAINT - ANYTIME</t>
  </si>
  <si>
    <t>BLNT3AU</t>
  </si>
  <si>
    <t>BLNM2NC</t>
  </si>
  <si>
    <t>MSC MAINT - TOU</t>
  </si>
  <si>
    <t>BLNM2CA</t>
  </si>
  <si>
    <t>MSC CAPITAL - TOU</t>
  </si>
  <si>
    <t>BLNM2NM</t>
  </si>
  <si>
    <t>MSC NM MAINT - TOU</t>
  </si>
  <si>
    <t>Small Business Anytime</t>
  </si>
  <si>
    <t>BLNN1AU</t>
  </si>
  <si>
    <t xml:space="preserve">Small Business TOU </t>
  </si>
  <si>
    <t xml:space="preserve">BLNT2AU
BLNT1AO
</t>
  </si>
  <si>
    <t>BLNC1AU
BLNC2AU</t>
  </si>
  <si>
    <t>BLNM3NC</t>
  </si>
  <si>
    <t>MSC MAINT - CONTROLLED LOAD</t>
  </si>
  <si>
    <t>BLNM3CA</t>
  </si>
  <si>
    <t>MSC CAPITAL - CONTROLLED LOAD</t>
  </si>
  <si>
    <t>BLNM3NM</t>
  </si>
  <si>
    <t>MSC NM MAINT - CONTROLLED LOAD</t>
  </si>
  <si>
    <t>Solar</t>
  </si>
  <si>
    <t xml:space="preserve">BLNE3AU
BLNE4AU
BLNE13AU
BLNE14AU
BLNE20AU
BLNE21AU
</t>
  </si>
  <si>
    <t>BLNM4NC</t>
  </si>
  <si>
    <t>MSC MAINT - SOLAR</t>
  </si>
  <si>
    <t>BLNM4CA</t>
  </si>
  <si>
    <t>MSC CAPITAL - SOLAR</t>
  </si>
  <si>
    <t>BLNM4NM</t>
  </si>
  <si>
    <t>MSC NM MAINT - SOLAR</t>
  </si>
  <si>
    <t>Metering Service Charge</t>
  </si>
  <si>
    <t xml:space="preserve">Upfront capital charge </t>
  </si>
  <si>
    <t>Single Phase Accumulation</t>
  </si>
  <si>
    <t>Three Phase Accumulation</t>
  </si>
  <si>
    <t>Single Phase TOU</t>
  </si>
  <si>
    <t>Single Phase 2 element (TOU)</t>
  </si>
  <si>
    <t>Three Phase TOU</t>
  </si>
  <si>
    <t>Three Phase CT</t>
  </si>
  <si>
    <t xml:space="preserve">Approved charges </t>
  </si>
  <si>
    <t>($2014-15)</t>
  </si>
  <si>
    <t>Final Decision</t>
  </si>
  <si>
    <t>Meter type</t>
  </si>
  <si>
    <t>Charge per meter</t>
  </si>
  <si>
    <t>Single phase accumulation</t>
  </si>
  <si>
    <t>Three phase accumulation</t>
  </si>
  <si>
    <t>Single phase TOU</t>
  </si>
  <si>
    <t>Single phase 2 element (TOU)</t>
  </si>
  <si>
    <t>Three phase TOU</t>
  </si>
  <si>
    <t>Three phase CT</t>
  </si>
  <si>
    <t>Escalation for Metering</t>
  </si>
  <si>
    <t>AER used CPI of</t>
  </si>
  <si>
    <t>Actual CPI</t>
  </si>
  <si>
    <t>Deflate</t>
  </si>
  <si>
    <t>$2015/16 to $2016/17</t>
  </si>
  <si>
    <t>$2015/16 to $2013/14</t>
  </si>
  <si>
    <t>$2016/17 to $2013/14</t>
  </si>
  <si>
    <t>$2014/15 to $2013/14</t>
  </si>
  <si>
    <t>Plus 16/17 Escalators</t>
  </si>
  <si>
    <t>Charge Effective 1 July 2016</t>
  </si>
  <si>
    <t>$2016/17</t>
  </si>
  <si>
    <t>Days in Yr</t>
  </si>
  <si>
    <t>Effective from 1 July 2017</t>
  </si>
  <si>
    <t>MSC Rate Table - $2017-18</t>
  </si>
  <si>
    <t>$2016/17 to $2017/18</t>
  </si>
  <si>
    <t>$2017/18 to $2013/14</t>
  </si>
  <si>
    <t>2017/18 charges</t>
  </si>
  <si>
    <t>$2016/18</t>
  </si>
  <si>
    <t>Charge Effective 1 July 2017</t>
  </si>
  <si>
    <t>Plus 17/18 Escalators</t>
  </si>
  <si>
    <t>$2017/18</t>
  </si>
  <si>
    <t>Upfront Meter Fees $2017-18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</si>
</sst>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7" formatCode="&quot;$&quot;#,##0.00;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#,##0.0,,_ ;\(#,##0.0,,\)"/>
    <numFmt numFmtId="169" formatCode="0.0%"/>
    <numFmt numFmtId="170" formatCode="&quot;$&quot;#,##0.00"/>
    <numFmt numFmtId="171" formatCode="_(#,##0.00_);_(\(#,##0.00\);_(&quot;-&quot;??_);_(@_)"/>
    <numFmt numFmtId="172" formatCode="_(* #,##0_);_(* \(#,##0\);_(* &quot;-&quot;?_);_(@_)"/>
    <numFmt numFmtId="173" formatCode="#,##0,;\-#,##0,"/>
    <numFmt numFmtId="174" formatCode="#,##0;[Red]\(#,##0\)"/>
    <numFmt numFmtId="175" formatCode="0.000%"/>
    <numFmt numFmtId="176" formatCode="&quot;$&quot;#,##0.00000;\-&quot;$&quot;#,##0.00000"/>
  </numFmts>
  <fonts count="7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64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2"/>
      <name val="Tms Rmn"/>
    </font>
    <font>
      <sz val="10"/>
      <name val="Franklin Gothic Book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Franklin Gothic Book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43"/>
      <name val="Arial"/>
      <family val="2"/>
    </font>
    <font>
      <b/>
      <sz val="8"/>
      <color indexed="8"/>
      <name val="Tahom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0"/>
      <name val="Helvetica"/>
    </font>
    <font>
      <b/>
      <i/>
      <sz val="16"/>
      <name val="Helv"/>
    </font>
    <font>
      <sz val="9"/>
      <color theme="1"/>
      <name val="Calibri"/>
      <family val="2"/>
      <scheme val="minor"/>
    </font>
    <font>
      <sz val="10"/>
      <name val="Arial Unicode MS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8"/>
      <name val="Arial"/>
      <family val="2"/>
    </font>
    <font>
      <i/>
      <sz val="10"/>
      <color theme="1"/>
      <name val="Arial"/>
      <family val="2"/>
    </font>
    <font>
      <b/>
      <sz val="8"/>
      <color rgb="FFFFFFFF"/>
      <name val="Arial"/>
      <family val="2"/>
    </font>
    <font>
      <u/>
      <sz val="8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rgb="FFFFFFFF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E5E5E6"/>
        <bgColor indexed="64"/>
      </patternFill>
    </fill>
    <fill>
      <patternFill patternType="solid">
        <fgColor rgb="FFCCCBCD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FFFFFF"/>
      </bottom>
      <diagonal/>
    </border>
    <border>
      <left/>
      <right style="thick">
        <color rgb="FFFFFFFF"/>
      </right>
      <top style="medium">
        <color indexed="64"/>
      </top>
      <bottom style="thick">
        <color rgb="FFFFFFFF"/>
      </bottom>
      <diagonal/>
    </border>
    <border>
      <left style="thin">
        <color indexed="64"/>
      </left>
      <right/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thick">
        <color rgb="FFFFFFFF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35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4" borderId="0" applyNumberFormat="0" applyFont="0" applyBorder="0" applyAlignment="0">
      <alignment vertical="center"/>
    </xf>
    <xf numFmtId="44" fontId="6" fillId="0" borderId="0" applyFont="0" applyFill="0" applyBorder="0" applyAlignment="0" applyProtection="0"/>
    <xf numFmtId="0" fontId="9" fillId="0" borderId="0"/>
    <xf numFmtId="0" fontId="2" fillId="0" borderId="0"/>
    <xf numFmtId="0" fontId="12" fillId="0" borderId="0"/>
    <xf numFmtId="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4" fillId="0" borderId="0" applyNumberFormat="0" applyFont="0" applyFill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2" fillId="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164" fontId="6" fillId="5" borderId="0" applyNumberFormat="0" applyFont="0" applyBorder="0" applyAlignment="0">
      <alignment horizontal="right"/>
    </xf>
    <xf numFmtId="0" fontId="18" fillId="0" borderId="0" applyNumberFormat="0" applyFill="0" applyBorder="0" applyAlignment="0" applyProtection="0"/>
    <xf numFmtId="0" fontId="19" fillId="0" borderId="0"/>
    <xf numFmtId="170" fontId="13" fillId="0" borderId="0" applyFill="0"/>
    <xf numFmtId="170" fontId="13" fillId="0" borderId="0">
      <alignment horizontal="center"/>
    </xf>
    <xf numFmtId="0" fontId="13" fillId="0" borderId="0" applyFill="0">
      <alignment horizontal="center"/>
    </xf>
    <xf numFmtId="170" fontId="20" fillId="0" borderId="8" applyFill="0"/>
    <xf numFmtId="0" fontId="6" fillId="0" borderId="0" applyFont="0" applyAlignment="0"/>
    <xf numFmtId="0" fontId="21" fillId="0" borderId="0" applyFill="0">
      <alignment vertical="top"/>
    </xf>
    <xf numFmtId="0" fontId="20" fillId="0" borderId="0" applyFill="0">
      <alignment horizontal="left" vertical="top"/>
    </xf>
    <xf numFmtId="170" fontId="8" fillId="0" borderId="6" applyFill="0"/>
    <xf numFmtId="0" fontId="6" fillId="0" borderId="0" applyNumberFormat="0" applyFont="0" applyAlignment="0"/>
    <xf numFmtId="0" fontId="21" fillId="0" borderId="0" applyFill="0">
      <alignment wrapText="1"/>
    </xf>
    <xf numFmtId="0" fontId="20" fillId="0" borderId="0" applyFill="0">
      <alignment horizontal="left" vertical="top" wrapText="1"/>
    </xf>
    <xf numFmtId="170" fontId="22" fillId="0" borderId="0" applyFill="0"/>
    <xf numFmtId="0" fontId="23" fillId="0" borderId="0" applyNumberFormat="0" applyFont="0" applyAlignment="0">
      <alignment horizontal="center"/>
    </xf>
    <xf numFmtId="0" fontId="24" fillId="0" borderId="0" applyFill="0">
      <alignment vertical="top" wrapText="1"/>
    </xf>
    <xf numFmtId="0" fontId="8" fillId="0" borderId="0" applyFill="0">
      <alignment horizontal="left" vertical="top" wrapText="1"/>
    </xf>
    <xf numFmtId="170" fontId="6" fillId="0" borderId="0" applyFill="0"/>
    <xf numFmtId="0" fontId="23" fillId="0" borderId="0" applyNumberFormat="0" applyFont="0" applyAlignment="0">
      <alignment horizontal="center"/>
    </xf>
    <xf numFmtId="0" fontId="25" fillId="0" borderId="0" applyFill="0">
      <alignment vertical="center" wrapText="1"/>
    </xf>
    <xf numFmtId="0" fontId="26" fillId="0" borderId="0">
      <alignment horizontal="left" vertical="center" wrapText="1"/>
    </xf>
    <xf numFmtId="170" fontId="11" fillId="0" borderId="0" applyFill="0"/>
    <xf numFmtId="0" fontId="23" fillId="0" borderId="0" applyNumberFormat="0" applyFont="0" applyAlignment="0">
      <alignment horizontal="center"/>
    </xf>
    <xf numFmtId="0" fontId="2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28" fillId="0" borderId="0" applyFill="0"/>
    <xf numFmtId="0" fontId="23" fillId="0" borderId="0" applyNumberFormat="0" applyFont="0" applyAlignment="0">
      <alignment horizontal="center"/>
    </xf>
    <xf numFmtId="0" fontId="29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170" fontId="31" fillId="0" borderId="0" applyFill="0"/>
    <xf numFmtId="0" fontId="23" fillId="0" borderId="0" applyNumberFormat="0" applyFont="0" applyAlignment="0">
      <alignment horizontal="center"/>
    </xf>
    <xf numFmtId="0" fontId="32" fillId="0" borderId="0">
      <alignment horizontal="center" wrapText="1"/>
    </xf>
    <xf numFmtId="0" fontId="28" fillId="0" borderId="0" applyFill="0">
      <alignment horizontal="center" wrapText="1"/>
    </xf>
    <xf numFmtId="0" fontId="33" fillId="25" borderId="9" applyNumberFormat="0" applyAlignment="0" applyProtection="0"/>
    <xf numFmtId="0" fontId="34" fillId="26" borderId="10" applyNumberFormat="0" applyAlignment="0" applyProtection="0"/>
    <xf numFmtId="171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27" borderId="0"/>
    <xf numFmtId="38" fontId="13" fillId="5" borderId="0" applyNumberFormat="0" applyBorder="0" applyAlignment="0" applyProtection="0"/>
    <xf numFmtId="169" fontId="6" fillId="28" borderId="4" applyNumberFormat="0" applyFont="0" applyBorder="0" applyAlignment="0" applyProtection="0"/>
    <xf numFmtId="169" fontId="6" fillId="28" borderId="4" applyNumberFormat="0" applyFont="0" applyBorder="0" applyAlignment="0" applyProtection="0"/>
    <xf numFmtId="37" fontId="41" fillId="0" borderId="5">
      <alignment vertical="center"/>
    </xf>
    <xf numFmtId="0" fontId="8" fillId="0" borderId="5" applyNumberFormat="0" applyAlignment="0" applyProtection="0">
      <alignment horizontal="left" vertical="center"/>
    </xf>
    <xf numFmtId="0" fontId="8" fillId="0" borderId="7">
      <alignment horizontal="left" vertical="center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</xf>
    <xf numFmtId="41" fontId="11" fillId="5" borderId="0" applyFont="0" applyBorder="0" applyAlignment="0"/>
    <xf numFmtId="41" fontId="11" fillId="5" borderId="0" applyFont="0" applyBorder="0" applyAlignment="0"/>
    <xf numFmtId="41" fontId="11" fillId="5" borderId="0" applyFont="0" applyBorder="0" applyAlignment="0"/>
    <xf numFmtId="169" fontId="11" fillId="5" borderId="0" applyFont="0" applyBorder="0" applyAlignment="0"/>
    <xf numFmtId="169" fontId="11" fillId="5" borderId="0" applyFont="0" applyBorder="0" applyAlignment="0"/>
    <xf numFmtId="169" fontId="11" fillId="5" borderId="0" applyFont="0" applyBorder="0" applyAlignment="0"/>
    <xf numFmtId="171" fontId="47" fillId="5" borderId="0">
      <protection locked="0"/>
    </xf>
    <xf numFmtId="10" fontId="13" fillId="29" borderId="4" applyNumberFormat="0" applyBorder="0" applyAlignment="0" applyProtection="0"/>
    <xf numFmtId="0" fontId="48" fillId="12" borderId="9" applyNumberFormat="0" applyAlignment="0" applyProtection="0"/>
    <xf numFmtId="0" fontId="48" fillId="12" borderId="9" applyNumberFormat="0" applyAlignment="0" applyProtection="0"/>
    <xf numFmtId="0" fontId="48" fillId="12" borderId="9" applyNumberFormat="0" applyAlignment="0" applyProtection="0"/>
    <xf numFmtId="164" fontId="6" fillId="30" borderId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164" fontId="6" fillId="30" borderId="0" applyFont="0" applyBorder="0" applyAlignment="0">
      <alignment horizontal="right"/>
      <protection locked="0"/>
    </xf>
    <xf numFmtId="164" fontId="6" fillId="30" borderId="0" applyFont="0" applyBorder="0" applyAlignment="0">
      <alignment horizontal="right"/>
      <protection locked="0"/>
    </xf>
    <xf numFmtId="10" fontId="6" fillId="30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30" borderId="0" applyFont="0" applyBorder="0">
      <alignment horizontal="right"/>
      <protection locked="0"/>
    </xf>
    <xf numFmtId="10" fontId="6" fillId="30" borderId="0" applyFont="0" applyBorder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10" fontId="11" fillId="31" borderId="0" applyBorder="0" applyAlignment="0">
      <protection locked="0"/>
    </xf>
    <xf numFmtId="172" fontId="6" fillId="28" borderId="0" applyFont="0" applyBorder="0">
      <alignment horizontal="right"/>
      <protection locked="0"/>
    </xf>
    <xf numFmtId="172" fontId="6" fillId="28" borderId="0" applyFont="0" applyBorder="0">
      <alignment horizontal="right"/>
      <protection locked="0"/>
    </xf>
    <xf numFmtId="172" fontId="6" fillId="28" borderId="0" applyFont="0" applyBorder="0">
      <alignment horizontal="right"/>
      <protection locked="0"/>
    </xf>
    <xf numFmtId="10" fontId="7" fillId="28" borderId="0" applyFont="0" applyBorder="0" applyAlignment="0">
      <alignment horizontal="left"/>
      <protection locked="0"/>
    </xf>
    <xf numFmtId="164" fontId="6" fillId="28" borderId="0" applyFont="0" applyBorder="0">
      <alignment horizontal="right"/>
      <protection locked="0"/>
    </xf>
    <xf numFmtId="164" fontId="6" fillId="29" borderId="0" applyFont="0" applyBorder="0">
      <alignment horizontal="right"/>
      <protection locked="0"/>
    </xf>
    <xf numFmtId="164" fontId="6" fillId="29" borderId="0" applyFont="0" applyBorder="0">
      <alignment horizontal="right"/>
      <protection locked="0"/>
    </xf>
    <xf numFmtId="164" fontId="6" fillId="29" borderId="0" applyFont="0" applyBorder="0">
      <alignment horizontal="right"/>
      <protection locked="0"/>
    </xf>
    <xf numFmtId="9" fontId="7" fillId="29" borderId="0" applyFont="0" applyBorder="0">
      <alignment horizontal="right"/>
      <protection locked="0"/>
    </xf>
    <xf numFmtId="41" fontId="6" fillId="29" borderId="0" applyFont="0" applyBorder="0">
      <alignment horizontal="right"/>
      <protection locked="0"/>
    </xf>
    <xf numFmtId="0" fontId="49" fillId="0" borderId="14" applyNumberFormat="0" applyFill="0" applyAlignment="0" applyProtection="0"/>
    <xf numFmtId="0" fontId="50" fillId="32" borderId="0" applyNumberFormat="0" applyBorder="0" applyAlignment="0" applyProtection="0"/>
    <xf numFmtId="37" fontId="51" fillId="0" borderId="0"/>
    <xf numFmtId="167" fontId="11" fillId="5" borderId="3" applyNumberFormat="0" applyFont="0" applyBorder="0" applyAlignment="0">
      <alignment horizontal="right"/>
    </xf>
    <xf numFmtId="173" fontId="52" fillId="0" borderId="0"/>
    <xf numFmtId="0" fontId="53" fillId="0" borderId="0"/>
    <xf numFmtId="0" fontId="6" fillId="0" borderId="0"/>
    <xf numFmtId="0" fontId="5" fillId="0" borderId="0"/>
    <xf numFmtId="0" fontId="54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top"/>
    </xf>
    <xf numFmtId="0" fontId="37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6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35" fillId="0" borderId="0"/>
    <xf numFmtId="0" fontId="2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37" fillId="0" borderId="0"/>
    <xf numFmtId="0" fontId="6" fillId="0" borderId="0"/>
    <xf numFmtId="0" fontId="2" fillId="0" borderId="0"/>
    <xf numFmtId="0" fontId="6" fillId="0" borderId="0"/>
    <xf numFmtId="0" fontId="6" fillId="0" borderId="0">
      <alignment vertical="top"/>
    </xf>
    <xf numFmtId="0" fontId="11" fillId="0" borderId="0"/>
    <xf numFmtId="0" fontId="36" fillId="2" borderId="1" applyNumberFormat="0" applyFont="0" applyAlignment="0" applyProtection="0"/>
    <xf numFmtId="0" fontId="6" fillId="33" borderId="15" applyNumberFormat="0" applyFont="0" applyAlignment="0" applyProtection="0"/>
    <xf numFmtId="0" fontId="56" fillId="25" borderId="16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7" fillId="0" borderId="17">
      <alignment horizontal="center"/>
    </xf>
    <xf numFmtId="3" fontId="12" fillId="0" borderId="0" applyFont="0" applyFill="0" applyBorder="0" applyAlignment="0" applyProtection="0"/>
    <xf numFmtId="0" fontId="12" fillId="34" borderId="0" applyNumberFormat="0" applyFont="0" applyBorder="0" applyAlignment="0" applyProtection="0"/>
    <xf numFmtId="4" fontId="13" fillId="5" borderId="0" applyFill="0"/>
    <xf numFmtId="0" fontId="58" fillId="0" borderId="0">
      <alignment horizontal="left" indent="7"/>
    </xf>
    <xf numFmtId="0" fontId="13" fillId="0" borderId="0" applyFill="0">
      <alignment horizontal="left" indent="7"/>
    </xf>
    <xf numFmtId="174" fontId="59" fillId="0" borderId="2" applyFill="0">
      <alignment horizontal="right"/>
    </xf>
    <xf numFmtId="0" fontId="7" fillId="0" borderId="4" applyNumberFormat="0" applyFont="0" applyBorder="0">
      <alignment horizontal="right"/>
    </xf>
    <xf numFmtId="0" fontId="60" fillId="0" borderId="0" applyFill="0"/>
    <xf numFmtId="0" fontId="8" fillId="0" borderId="0" applyFill="0"/>
    <xf numFmtId="174" fontId="59" fillId="0" borderId="2" applyFill="0"/>
    <xf numFmtId="0" fontId="6" fillId="0" borderId="0" applyNumberFormat="0" applyFont="0" applyBorder="0" applyAlignment="0"/>
    <xf numFmtId="0" fontId="24" fillId="0" borderId="0" applyFill="0">
      <alignment horizontal="left" indent="1"/>
    </xf>
    <xf numFmtId="0" fontId="61" fillId="0" borderId="0" applyFill="0">
      <alignment horizontal="left" indent="1"/>
    </xf>
    <xf numFmtId="174" fontId="11" fillId="0" borderId="0" applyFill="0"/>
    <xf numFmtId="0" fontId="6" fillId="0" borderId="0" applyNumberFormat="0" applyFont="0" applyFill="0" applyBorder="0" applyAlignment="0"/>
    <xf numFmtId="0" fontId="24" fillId="0" borderId="0" applyFill="0">
      <alignment horizontal="left" indent="2"/>
    </xf>
    <xf numFmtId="0" fontId="8" fillId="0" borderId="0" applyFill="0">
      <alignment horizontal="left" indent="2"/>
    </xf>
    <xf numFmtId="174" fontId="11" fillId="0" borderId="0" applyFill="0"/>
    <xf numFmtId="0" fontId="6" fillId="0" borderId="0" applyNumberFormat="0" applyFont="0" applyBorder="0" applyAlignment="0"/>
    <xf numFmtId="0" fontId="62" fillId="0" borderId="0">
      <alignment horizontal="left" indent="3"/>
    </xf>
    <xf numFmtId="0" fontId="63" fillId="0" borderId="0" applyFill="0">
      <alignment horizontal="left" indent="3"/>
    </xf>
    <xf numFmtId="174" fontId="11" fillId="0" borderId="0" applyFill="0"/>
    <xf numFmtId="0" fontId="6" fillId="0" borderId="0" applyNumberFormat="0" applyFont="0" applyBorder="0" applyAlignment="0"/>
    <xf numFmtId="0" fontId="27" fillId="0" borderId="0">
      <alignment horizontal="left" indent="4"/>
    </xf>
    <xf numFmtId="0" fontId="6" fillId="0" borderId="0" applyFill="0">
      <alignment horizontal="left" indent="4"/>
    </xf>
    <xf numFmtId="4" fontId="28" fillId="0" borderId="0" applyFill="0"/>
    <xf numFmtId="0" fontId="6" fillId="0" borderId="0" applyNumberFormat="0" applyFont="0" applyBorder="0" applyAlignment="0"/>
    <xf numFmtId="0" fontId="29" fillId="0" borderId="0">
      <alignment horizontal="left" indent="5"/>
    </xf>
    <xf numFmtId="0" fontId="30" fillId="0" borderId="0" applyFill="0">
      <alignment horizontal="left" indent="5"/>
    </xf>
    <xf numFmtId="4" fontId="31" fillId="0" borderId="0" applyFill="0"/>
    <xf numFmtId="0" fontId="6" fillId="0" borderId="0" applyNumberFormat="0" applyFont="0" applyFill="0" applyBorder="0" applyAlignment="0"/>
    <xf numFmtId="0" fontId="32" fillId="0" borderId="0" applyFill="0">
      <alignment horizontal="left" indent="6"/>
    </xf>
    <xf numFmtId="0" fontId="28" fillId="0" borderId="0" applyFill="0">
      <alignment horizontal="left" indent="6"/>
    </xf>
    <xf numFmtId="0" fontId="64" fillId="0" borderId="0"/>
    <xf numFmtId="0" fontId="6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1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68" fontId="6" fillId="4" borderId="0" applyNumberFormat="0" applyFont="0" applyBorder="0" applyAlignment="0">
      <alignment vertical="center"/>
    </xf>
    <xf numFmtId="0" fontId="6" fillId="35" borderId="0"/>
    <xf numFmtId="0" fontId="69" fillId="35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3" borderId="22" applyNumberFormat="0" applyFont="0" applyAlignment="0" applyProtection="0"/>
    <xf numFmtId="0" fontId="3" fillId="0" borderId="0"/>
    <xf numFmtId="0" fontId="56" fillId="25" borderId="23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19">
      <alignment horizontal="left" vertical="center"/>
    </xf>
    <xf numFmtId="0" fontId="33" fillId="25" borderId="33" applyNumberFormat="0" applyAlignment="0" applyProtection="0"/>
    <xf numFmtId="0" fontId="48" fillId="12" borderId="21" applyNumberFormat="0" applyAlignment="0" applyProtection="0"/>
    <xf numFmtId="0" fontId="48" fillId="12" borderId="21" applyNumberFormat="0" applyAlignment="0" applyProtection="0"/>
    <xf numFmtId="0" fontId="48" fillId="12" borderId="21" applyNumberFormat="0" applyAlignment="0" applyProtection="0"/>
    <xf numFmtId="0" fontId="48" fillId="12" borderId="33" applyNumberFormat="0" applyAlignment="0" applyProtection="0"/>
    <xf numFmtId="0" fontId="48" fillId="12" borderId="33" applyNumberFormat="0" applyAlignment="0" applyProtection="0"/>
    <xf numFmtId="0" fontId="33" fillId="25" borderId="21" applyNumberFormat="0" applyAlignment="0" applyProtection="0"/>
    <xf numFmtId="0" fontId="48" fillId="12" borderId="33" applyNumberForma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7" fillId="0" borderId="24" applyNumberFormat="0" applyFill="0" applyAlignment="0" applyProtection="0"/>
    <xf numFmtId="0" fontId="6" fillId="33" borderId="34" applyNumberFormat="0" applyFont="0" applyAlignment="0" applyProtection="0"/>
    <xf numFmtId="0" fontId="56" fillId="25" borderId="35" applyNumberFormat="0" applyAlignment="0" applyProtection="0"/>
    <xf numFmtId="0" fontId="67" fillId="0" borderId="36" applyNumberFormat="0" applyFill="0" applyAlignment="0" applyProtection="0"/>
  </cellStyleXfs>
  <cellXfs count="90">
    <xf numFmtId="0" fontId="0" fillId="0" borderId="0" xfId="0"/>
    <xf numFmtId="175" fontId="0" fillId="0" borderId="0" xfId="2" applyNumberFormat="1" applyFont="1"/>
    <xf numFmtId="175" fontId="73" fillId="0" borderId="0" xfId="2" applyNumberFormat="1" applyFont="1"/>
    <xf numFmtId="10" fontId="0" fillId="0" borderId="0" xfId="0" applyNumberFormat="1"/>
    <xf numFmtId="2" fontId="10" fillId="0" borderId="0" xfId="337" applyNumberFormat="1" applyFont="1" applyAlignment="1">
      <alignment horizontal="right" vertical="center" wrapText="1"/>
    </xf>
    <xf numFmtId="2" fontId="10" fillId="37" borderId="0" xfId="337" applyNumberFormat="1" applyFont="1" applyFill="1" applyAlignment="1">
      <alignment horizontal="right" vertical="center" wrapText="1"/>
    </xf>
    <xf numFmtId="2" fontId="10" fillId="37" borderId="20" xfId="337" applyNumberFormat="1" applyFont="1" applyFill="1" applyBorder="1" applyAlignment="1">
      <alignment horizontal="right" vertical="center" wrapText="1"/>
    </xf>
    <xf numFmtId="0" fontId="70" fillId="0" borderId="0" xfId="0" applyFont="1" applyAlignment="1">
      <alignment horizontal="left" vertical="top" wrapText="1"/>
    </xf>
    <xf numFmtId="0" fontId="4" fillId="0" borderId="0" xfId="0" applyFont="1"/>
    <xf numFmtId="0" fontId="0" fillId="0" borderId="0" xfId="0"/>
    <xf numFmtId="0" fontId="71" fillId="36" borderId="0" xfId="337" applyFont="1" applyFill="1" applyAlignment="1">
      <alignment vertical="center" wrapText="1"/>
    </xf>
    <xf numFmtId="0" fontId="71" fillId="36" borderId="0" xfId="337" applyFont="1" applyFill="1" applyAlignment="1">
      <alignment horizontal="right" vertical="center" wrapText="1"/>
    </xf>
    <xf numFmtId="0" fontId="10" fillId="0" borderId="0" xfId="337" applyFont="1" applyAlignment="1">
      <alignment horizontal="right" vertical="center" wrapText="1"/>
    </xf>
    <xf numFmtId="0" fontId="10" fillId="37" borderId="0" xfId="337" applyFont="1" applyFill="1" applyAlignment="1">
      <alignment horizontal="right" vertical="center" wrapText="1"/>
    </xf>
    <xf numFmtId="0" fontId="10" fillId="37" borderId="20" xfId="337" applyFont="1" applyFill="1" applyBorder="1" applyAlignment="1">
      <alignment horizontal="right" vertical="center" wrapText="1"/>
    </xf>
    <xf numFmtId="0" fontId="74" fillId="38" borderId="37" xfId="0" applyFont="1" applyFill="1" applyBorder="1" applyAlignment="1">
      <alignment vertical="center" wrapText="1"/>
    </xf>
    <xf numFmtId="0" fontId="71" fillId="36" borderId="0" xfId="337" applyFont="1" applyFill="1" applyAlignment="1">
      <alignment horizontal="left" vertical="center" wrapText="1"/>
    </xf>
    <xf numFmtId="0" fontId="71" fillId="36" borderId="0" xfId="337" applyFont="1" applyFill="1" applyAlignment="1">
      <alignment horizontal="center" vertical="center" wrapText="1"/>
    </xf>
    <xf numFmtId="0" fontId="3" fillId="0" borderId="0" xfId="339"/>
    <xf numFmtId="10" fontId="6" fillId="0" borderId="0" xfId="2" applyNumberFormat="1" applyFont="1"/>
    <xf numFmtId="0" fontId="74" fillId="38" borderId="45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/>
    <xf numFmtId="0" fontId="1" fillId="0" borderId="40" xfId="0" applyFont="1" applyBorder="1"/>
    <xf numFmtId="0" fontId="4" fillId="0" borderId="39" xfId="0" applyFont="1" applyBorder="1"/>
    <xf numFmtId="0" fontId="1" fillId="0" borderId="46" xfId="0" applyFont="1" applyBorder="1"/>
    <xf numFmtId="0" fontId="6" fillId="0" borderId="0" xfId="0" applyFont="1"/>
    <xf numFmtId="0" fontId="0" fillId="0" borderId="0" xfId="0" applyAlignment="1">
      <alignment horizontal="right"/>
    </xf>
    <xf numFmtId="175" fontId="0" fillId="0" borderId="0" xfId="0" applyNumberFormat="1"/>
    <xf numFmtId="10" fontId="0" fillId="0" borderId="0" xfId="2" applyNumberFormat="1" applyFont="1"/>
    <xf numFmtId="0" fontId="1" fillId="0" borderId="39" xfId="0" applyFont="1" applyBorder="1"/>
    <xf numFmtId="0" fontId="74" fillId="38" borderId="50" xfId="0" applyFont="1" applyFill="1" applyBorder="1" applyAlignment="1">
      <alignment vertical="center" wrapText="1"/>
    </xf>
    <xf numFmtId="0" fontId="74" fillId="38" borderId="51" xfId="0" applyFont="1" applyFill="1" applyBorder="1" applyAlignment="1">
      <alignment horizontal="center" vertical="center" wrapText="1"/>
    </xf>
    <xf numFmtId="0" fontId="1" fillId="39" borderId="4" xfId="0" applyFont="1" applyFill="1" applyBorder="1" applyAlignment="1">
      <alignment horizontal="left" vertical="top" wrapText="1"/>
    </xf>
    <xf numFmtId="0" fontId="1" fillId="40" borderId="4" xfId="0" applyFont="1" applyFill="1" applyBorder="1" applyAlignment="1">
      <alignment horizontal="left" vertical="top" wrapText="1"/>
    </xf>
    <xf numFmtId="0" fontId="1" fillId="40" borderId="31" xfId="0" applyFont="1" applyFill="1" applyBorder="1" applyAlignment="1">
      <alignment horizontal="left" vertical="top" wrapText="1"/>
    </xf>
    <xf numFmtId="0" fontId="1" fillId="39" borderId="25" xfId="0" applyFont="1" applyFill="1" applyBorder="1" applyAlignment="1">
      <alignment vertical="center" wrapText="1"/>
    </xf>
    <xf numFmtId="0" fontId="1" fillId="39" borderId="26" xfId="0" applyFont="1" applyFill="1" applyBorder="1" applyAlignment="1">
      <alignment horizontal="left" vertical="center" wrapText="1"/>
    </xf>
    <xf numFmtId="0" fontId="1" fillId="39" borderId="26" xfId="0" applyFont="1" applyFill="1" applyBorder="1" applyAlignment="1">
      <alignment horizontal="center" vertical="center"/>
    </xf>
    <xf numFmtId="0" fontId="1" fillId="39" borderId="26" xfId="0" applyFont="1" applyFill="1" applyBorder="1" applyAlignment="1">
      <alignment horizontal="left" vertical="center"/>
    </xf>
    <xf numFmtId="0" fontId="1" fillId="40" borderId="28" xfId="0" applyFont="1" applyFill="1" applyBorder="1" applyAlignment="1">
      <alignment vertical="center" wrapText="1"/>
    </xf>
    <xf numFmtId="0" fontId="1" fillId="40" borderId="4" xfId="0" applyFont="1" applyFill="1" applyBorder="1" applyAlignment="1">
      <alignment horizontal="left" vertical="center" wrapText="1"/>
    </xf>
    <xf numFmtId="0" fontId="1" fillId="40" borderId="4" xfId="0" applyFont="1" applyFill="1" applyBorder="1" applyAlignment="1">
      <alignment horizontal="center" vertical="center"/>
    </xf>
    <xf numFmtId="0" fontId="1" fillId="40" borderId="4" xfId="0" applyFont="1" applyFill="1" applyBorder="1" applyAlignment="1">
      <alignment horizontal="left" vertical="center"/>
    </xf>
    <xf numFmtId="0" fontId="1" fillId="39" borderId="28" xfId="0" applyFont="1" applyFill="1" applyBorder="1" applyAlignment="1">
      <alignment vertical="center" wrapText="1"/>
    </xf>
    <xf numFmtId="0" fontId="1" fillId="39" borderId="4" xfId="0" applyFont="1" applyFill="1" applyBorder="1" applyAlignment="1">
      <alignment horizontal="left" vertical="center" wrapText="1"/>
    </xf>
    <xf numFmtId="0" fontId="1" fillId="39" borderId="4" xfId="0" applyFont="1" applyFill="1" applyBorder="1" applyAlignment="1">
      <alignment horizontal="center" vertical="center"/>
    </xf>
    <xf numFmtId="0" fontId="1" fillId="39" borderId="4" xfId="0" applyFont="1" applyFill="1" applyBorder="1" applyAlignment="1">
      <alignment horizontal="left" vertical="center"/>
    </xf>
    <xf numFmtId="0" fontId="1" fillId="40" borderId="30" xfId="0" applyFont="1" applyFill="1" applyBorder="1" applyAlignment="1">
      <alignment vertical="center" wrapText="1"/>
    </xf>
    <xf numFmtId="0" fontId="1" fillId="40" borderId="31" xfId="0" applyFont="1" applyFill="1" applyBorder="1" applyAlignment="1">
      <alignment horizontal="center" vertical="center"/>
    </xf>
    <xf numFmtId="0" fontId="1" fillId="40" borderId="31" xfId="0" applyFont="1" applyFill="1" applyBorder="1" applyAlignment="1">
      <alignment horizontal="left" vertical="center"/>
    </xf>
    <xf numFmtId="7" fontId="1" fillId="39" borderId="26" xfId="1" applyNumberFormat="1" applyFont="1" applyFill="1" applyBorder="1" applyAlignment="1">
      <alignment vertical="center"/>
    </xf>
    <xf numFmtId="7" fontId="1" fillId="40" borderId="4" xfId="1" applyNumberFormat="1" applyFont="1" applyFill="1" applyBorder="1" applyAlignment="1">
      <alignment vertical="center"/>
    </xf>
    <xf numFmtId="7" fontId="1" fillId="39" borderId="4" xfId="1" applyNumberFormat="1" applyFont="1" applyFill="1" applyBorder="1" applyAlignment="1">
      <alignment vertical="center"/>
    </xf>
    <xf numFmtId="7" fontId="1" fillId="40" borderId="31" xfId="1" applyNumberFormat="1" applyFont="1" applyFill="1" applyBorder="1" applyAlignment="1">
      <alignment vertical="center"/>
    </xf>
    <xf numFmtId="7" fontId="1" fillId="39" borderId="27" xfId="1" applyNumberFormat="1" applyFont="1" applyFill="1" applyBorder="1" applyAlignment="1">
      <alignment vertical="center"/>
    </xf>
    <xf numFmtId="7" fontId="1" fillId="40" borderId="29" xfId="1" applyNumberFormat="1" applyFont="1" applyFill="1" applyBorder="1" applyAlignment="1">
      <alignment vertical="center"/>
    </xf>
    <xf numFmtId="7" fontId="1" fillId="39" borderId="29" xfId="1" applyNumberFormat="1" applyFont="1" applyFill="1" applyBorder="1" applyAlignment="1">
      <alignment vertical="center"/>
    </xf>
    <xf numFmtId="7" fontId="1" fillId="40" borderId="32" xfId="1" applyNumberFormat="1" applyFont="1" applyFill="1" applyBorder="1" applyAlignment="1">
      <alignment vertical="center"/>
    </xf>
    <xf numFmtId="7" fontId="1" fillId="39" borderId="51" xfId="1" applyNumberFormat="1" applyFont="1" applyFill="1" applyBorder="1" applyAlignment="1">
      <alignment horizontal="left" vertical="center" wrapText="1"/>
    </xf>
    <xf numFmtId="7" fontId="1" fillId="40" borderId="51" xfId="1" applyNumberFormat="1" applyFont="1" applyFill="1" applyBorder="1" applyAlignment="1">
      <alignment horizontal="left" vertical="center" wrapText="1"/>
    </xf>
    <xf numFmtId="7" fontId="1" fillId="40" borderId="52" xfId="1" applyNumberFormat="1" applyFont="1" applyFill="1" applyBorder="1" applyAlignment="1">
      <alignment horizontal="left" vertical="center" wrapText="1"/>
    </xf>
    <xf numFmtId="0" fontId="1" fillId="41" borderId="0" xfId="0" applyFont="1" applyFill="1"/>
    <xf numFmtId="176" fontId="1" fillId="39" borderId="26" xfId="1" applyNumberFormat="1" applyFont="1" applyFill="1" applyBorder="1" applyAlignment="1">
      <alignment vertical="center"/>
    </xf>
    <xf numFmtId="176" fontId="1" fillId="40" borderId="4" xfId="1" applyNumberFormat="1" applyFont="1" applyFill="1" applyBorder="1" applyAlignment="1">
      <alignment vertical="center"/>
    </xf>
    <xf numFmtId="176" fontId="1" fillId="39" borderId="4" xfId="1" applyNumberFormat="1" applyFont="1" applyFill="1" applyBorder="1" applyAlignment="1">
      <alignment vertical="center"/>
    </xf>
    <xf numFmtId="176" fontId="1" fillId="40" borderId="31" xfId="1" applyNumberFormat="1" applyFont="1" applyFill="1" applyBorder="1" applyAlignment="1">
      <alignment vertical="center"/>
    </xf>
    <xf numFmtId="176" fontId="1" fillId="39" borderId="27" xfId="1" applyNumberFormat="1" applyFont="1" applyFill="1" applyBorder="1" applyAlignment="1">
      <alignment vertical="center"/>
    </xf>
    <xf numFmtId="176" fontId="1" fillId="40" borderId="29" xfId="1" applyNumberFormat="1" applyFont="1" applyFill="1" applyBorder="1" applyAlignment="1">
      <alignment vertical="center"/>
    </xf>
    <xf numFmtId="176" fontId="1" fillId="39" borderId="29" xfId="1" applyNumberFormat="1" applyFont="1" applyFill="1" applyBorder="1" applyAlignment="1">
      <alignment vertical="center"/>
    </xf>
    <xf numFmtId="176" fontId="1" fillId="40" borderId="32" xfId="1" applyNumberFormat="1" applyFont="1" applyFill="1" applyBorder="1" applyAlignment="1">
      <alignment vertical="center"/>
    </xf>
    <xf numFmtId="0" fontId="1" fillId="40" borderId="47" xfId="0" applyFont="1" applyFill="1" applyBorder="1" applyAlignment="1">
      <alignment horizontal="left" vertical="center" wrapText="1"/>
    </xf>
    <xf numFmtId="0" fontId="1" fillId="40" borderId="38" xfId="0" applyFont="1" applyFill="1" applyBorder="1" applyAlignment="1">
      <alignment horizontal="left" vertical="center" wrapText="1"/>
    </xf>
    <xf numFmtId="0" fontId="1" fillId="39" borderId="47" xfId="0" applyFont="1" applyFill="1" applyBorder="1" applyAlignment="1">
      <alignment horizontal="left" vertical="center" wrapText="1"/>
    </xf>
    <xf numFmtId="0" fontId="1" fillId="39" borderId="38" xfId="0" applyFont="1" applyFill="1" applyBorder="1" applyAlignment="1">
      <alignment horizontal="left" vertical="center" wrapText="1"/>
    </xf>
    <xf numFmtId="0" fontId="1" fillId="40" borderId="48" xfId="0" applyFont="1" applyFill="1" applyBorder="1" applyAlignment="1">
      <alignment horizontal="left" vertical="center" wrapText="1"/>
    </xf>
    <xf numFmtId="0" fontId="1" fillId="40" borderId="49" xfId="0" applyFont="1" applyFill="1" applyBorder="1" applyAlignment="1">
      <alignment horizontal="left" vertical="center" wrapText="1"/>
    </xf>
    <xf numFmtId="0" fontId="74" fillId="38" borderId="41" xfId="0" applyFont="1" applyFill="1" applyBorder="1" applyAlignment="1">
      <alignment horizontal="center" vertical="center" wrapText="1"/>
    </xf>
    <xf numFmtId="0" fontId="74" fillId="38" borderId="42" xfId="0" applyFont="1" applyFill="1" applyBorder="1" applyAlignment="1">
      <alignment horizontal="center" vertical="center" wrapText="1"/>
    </xf>
    <xf numFmtId="0" fontId="74" fillId="38" borderId="43" xfId="0" applyFont="1" applyFill="1" applyBorder="1" applyAlignment="1">
      <alignment horizontal="center" vertical="center" wrapText="1"/>
    </xf>
    <xf numFmtId="0" fontId="74" fillId="38" borderId="44" xfId="0" applyFont="1" applyFill="1" applyBorder="1" applyAlignment="1">
      <alignment horizontal="center" vertical="center" wrapText="1"/>
    </xf>
    <xf numFmtId="0" fontId="74" fillId="38" borderId="47" xfId="0" applyFont="1" applyFill="1" applyBorder="1" applyAlignment="1">
      <alignment horizontal="center" vertical="center" wrapText="1"/>
    </xf>
    <xf numFmtId="0" fontId="74" fillId="38" borderId="38" xfId="0" applyFont="1" applyFill="1" applyBorder="1" applyAlignment="1">
      <alignment horizontal="center" vertical="center" wrapText="1"/>
    </xf>
    <xf numFmtId="0" fontId="71" fillId="36" borderId="0" xfId="337" applyFont="1" applyFill="1" applyAlignment="1">
      <alignment horizontal="left" vertical="center" wrapText="1"/>
    </xf>
    <xf numFmtId="0" fontId="10" fillId="0" borderId="0" xfId="337" applyFont="1" applyAlignment="1">
      <alignment vertical="center" wrapText="1"/>
    </xf>
    <xf numFmtId="0" fontId="10" fillId="0" borderId="20" xfId="337" applyFont="1" applyBorder="1" applyAlignment="1">
      <alignment vertical="center" wrapText="1"/>
    </xf>
    <xf numFmtId="0" fontId="72" fillId="0" borderId="0" xfId="337" applyFont="1" applyAlignment="1">
      <alignment vertical="center" wrapText="1"/>
    </xf>
  </cellXfs>
  <cellStyles count="357">
    <cellStyle name="******************************************" xfId="27"/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2 3" xfId="36"/>
    <cellStyle name="40% - Accent3 2" xfId="37"/>
    <cellStyle name="40% - Accent4 2" xfId="38"/>
    <cellStyle name="40% - Accent5 2" xfId="39"/>
    <cellStyle name="40% - Accent6 2" xfId="40"/>
    <cellStyle name="60% - Accent1 2" xfId="41"/>
    <cellStyle name="60% - Accent2 2" xfId="42"/>
    <cellStyle name="60% - Accent3 2" xfId="43"/>
    <cellStyle name="60% - Accent4 2" xfId="44"/>
    <cellStyle name="60% - Accent5 2" xfId="45"/>
    <cellStyle name="60% - Accent6 2" xfId="46"/>
    <cellStyle name="Accent1 2" xfId="47"/>
    <cellStyle name="Accent2 2" xfId="48"/>
    <cellStyle name="Accent3 2" xfId="49"/>
    <cellStyle name="Accent4 2" xfId="50"/>
    <cellStyle name="Accent5 2" xfId="51"/>
    <cellStyle name="Accent6 2" xfId="52"/>
    <cellStyle name="Bad 2" xfId="53"/>
    <cellStyle name="Blockout" xfId="54"/>
    <cellStyle name="Body" xfId="55"/>
    <cellStyle name="Brand style" xfId="56"/>
    <cellStyle name="C00A" xfId="57"/>
    <cellStyle name="C00B" xfId="58"/>
    <cellStyle name="C00L" xfId="59"/>
    <cellStyle name="C01A" xfId="60"/>
    <cellStyle name="C01B" xfId="61"/>
    <cellStyle name="C01H" xfId="62"/>
    <cellStyle name="C01L" xfId="63"/>
    <cellStyle name="C02A" xfId="64"/>
    <cellStyle name="C02B" xfId="65"/>
    <cellStyle name="C02H" xfId="66"/>
    <cellStyle name="C02L" xfId="67"/>
    <cellStyle name="C03A" xfId="68"/>
    <cellStyle name="C03B" xfId="69"/>
    <cellStyle name="C03H" xfId="70"/>
    <cellStyle name="C03L" xfId="71"/>
    <cellStyle name="C04A" xfId="72"/>
    <cellStyle name="C04B" xfId="73"/>
    <cellStyle name="C04H" xfId="74"/>
    <cellStyle name="C04L" xfId="75"/>
    <cellStyle name="C05A" xfId="76"/>
    <cellStyle name="C05B" xfId="77"/>
    <cellStyle name="C05H" xfId="78"/>
    <cellStyle name="C05L" xfId="79"/>
    <cellStyle name="C06A" xfId="80"/>
    <cellStyle name="C06B" xfId="81"/>
    <cellStyle name="C06H" xfId="82"/>
    <cellStyle name="C06L" xfId="83"/>
    <cellStyle name="C07A" xfId="84"/>
    <cellStyle name="C07B" xfId="85"/>
    <cellStyle name="C07H" xfId="86"/>
    <cellStyle name="C07L" xfId="87"/>
    <cellStyle name="Calculation 2" xfId="88"/>
    <cellStyle name="Calculation 2 2" xfId="349"/>
    <cellStyle name="Calculation 2 3" xfId="343"/>
    <cellStyle name="Check Cell 2" xfId="89"/>
    <cellStyle name="Comma (2)" xfId="90"/>
    <cellStyle name="Comma 10" xfId="91"/>
    <cellStyle name="Comma 11" xfId="92"/>
    <cellStyle name="Comma 12" xfId="93"/>
    <cellStyle name="Comma 13" xfId="94"/>
    <cellStyle name="Comma 14" xfId="95"/>
    <cellStyle name="Comma 15" xfId="96"/>
    <cellStyle name="Comma 16" xfId="97"/>
    <cellStyle name="Comma 17" xfId="98"/>
    <cellStyle name="Comma 18" xfId="99"/>
    <cellStyle name="Comma 19" xfId="100"/>
    <cellStyle name="Comma 2" xfId="8"/>
    <cellStyle name="Comma 2 2" xfId="16"/>
    <cellStyle name="Comma 2 2 2" xfId="101"/>
    <cellStyle name="Comma 2 3" xfId="102"/>
    <cellStyle name="Comma 2_Book3" xfId="103"/>
    <cellStyle name="Comma 20" xfId="104"/>
    <cellStyle name="Comma 21" xfId="105"/>
    <cellStyle name="Comma 22" xfId="106"/>
    <cellStyle name="Comma 23" xfId="107"/>
    <cellStyle name="Comma 24" xfId="4"/>
    <cellStyle name="Comma 25" xfId="334"/>
    <cellStyle name="Comma 26" xfId="352"/>
    <cellStyle name="Comma 27" xfId="340"/>
    <cellStyle name="Comma 3" xfId="21"/>
    <cellStyle name="Comma 3 2" xfId="108"/>
    <cellStyle name="Comma 3 3" xfId="109"/>
    <cellStyle name="Comma 4" xfId="24"/>
    <cellStyle name="Comma 4 2" xfId="110"/>
    <cellStyle name="Comma 4 3" xfId="111"/>
    <cellStyle name="Comma 5" xfId="112"/>
    <cellStyle name="Comma 5 2" xfId="113"/>
    <cellStyle name="Comma 5 3" xfId="114"/>
    <cellStyle name="Comma 6" xfId="115"/>
    <cellStyle name="Comma 6 2" xfId="116"/>
    <cellStyle name="Comma 6 3" xfId="117"/>
    <cellStyle name="Comma 7" xfId="118"/>
    <cellStyle name="Comma 8" xfId="119"/>
    <cellStyle name="Comma 9" xfId="120"/>
    <cellStyle name="Currency" xfId="1" builtinId="4"/>
    <cellStyle name="Currency 2" xfId="11"/>
    <cellStyle name="Currency 2 2" xfId="121"/>
    <cellStyle name="Currency 2 3" xfId="122"/>
    <cellStyle name="Currency 3" xfId="20"/>
    <cellStyle name="Currency 4" xfId="123"/>
    <cellStyle name="Currency 5" xfId="124"/>
    <cellStyle name="Currency 6" xfId="25"/>
    <cellStyle name="Currency 7" xfId="5"/>
    <cellStyle name="CurreŮcy_graph template1.xls Chart 2" xfId="125"/>
    <cellStyle name="Explanatory Text 2" xfId="126"/>
    <cellStyle name="Good 2" xfId="127"/>
    <cellStyle name="GreenBackYellowTxt" xfId="128"/>
    <cellStyle name="Grey" xfId="129"/>
    <cellStyle name="hard no" xfId="130"/>
    <cellStyle name="hard no 2" xfId="131"/>
    <cellStyle name="Header Total_Cash Flow Forecast, 12 Months" xfId="132"/>
    <cellStyle name="Header1" xfId="133"/>
    <cellStyle name="Header2" xfId="134"/>
    <cellStyle name="Header2 2" xfId="342"/>
    <cellStyle name="Heading 1 2" xfId="135"/>
    <cellStyle name="Heading 2 2" xfId="136"/>
    <cellStyle name="Heading 3 2" xfId="137"/>
    <cellStyle name="Heading 4 2" xfId="138"/>
    <cellStyle name="Hyperlink 2" xfId="139"/>
    <cellStyle name="Hyperlink 3" xfId="140"/>
    <cellStyle name="Import" xfId="141"/>
    <cellStyle name="Import 2" xfId="142"/>
    <cellStyle name="Import 3" xfId="143"/>
    <cellStyle name="Import%" xfId="144"/>
    <cellStyle name="Import% 2" xfId="145"/>
    <cellStyle name="Import% 3" xfId="146"/>
    <cellStyle name="Input (2)" xfId="147"/>
    <cellStyle name="Input [yellow]" xfId="148"/>
    <cellStyle name="Input 2" xfId="149"/>
    <cellStyle name="Input 2 2" xfId="346"/>
    <cellStyle name="Input 2 3" xfId="347"/>
    <cellStyle name="Input 3" xfId="150"/>
    <cellStyle name="Input 3 2" xfId="345"/>
    <cellStyle name="Input 3 3" xfId="348"/>
    <cellStyle name="Input 4" xfId="151"/>
    <cellStyle name="Input 4 2" xfId="344"/>
    <cellStyle name="Input 4 3" xfId="350"/>
    <cellStyle name="Input1" xfId="152"/>
    <cellStyle name="Input1 2" xfId="153"/>
    <cellStyle name="Input1 2 2" xfId="154"/>
    <cellStyle name="Input1 2 3" xfId="155"/>
    <cellStyle name="Input1 3" xfId="156"/>
    <cellStyle name="Input1 4" xfId="157"/>
    <cellStyle name="Input1 5" xfId="158"/>
    <cellStyle name="Input1%" xfId="159"/>
    <cellStyle name="Input1% 2" xfId="160"/>
    <cellStyle name="Input1% 2 2" xfId="161"/>
    <cellStyle name="Input1% 2 3" xfId="162"/>
    <cellStyle name="Input1% 3" xfId="163"/>
    <cellStyle name="Input1% 4" xfId="164"/>
    <cellStyle name="Input1% 5" xfId="165"/>
    <cellStyle name="Input1_18-Specific Analysis" xfId="166"/>
    <cellStyle name="Input1default%" xfId="167"/>
    <cellStyle name="Input2" xfId="168"/>
    <cellStyle name="Input2 2" xfId="169"/>
    <cellStyle name="Input2 3" xfId="170"/>
    <cellStyle name="Input2%" xfId="171"/>
    <cellStyle name="Input2_Country Energy 2002 Retail Review info request v3.0" xfId="172"/>
    <cellStyle name="Input3" xfId="173"/>
    <cellStyle name="Input3 2" xfId="174"/>
    <cellStyle name="Input3 3" xfId="175"/>
    <cellStyle name="Input3%" xfId="176"/>
    <cellStyle name="Input3_Country Energy 2002 Retail Review info request v3.0" xfId="177"/>
    <cellStyle name="Linked Cell 2" xfId="178"/>
    <cellStyle name="Neutral 2" xfId="179"/>
    <cellStyle name="no dec" xfId="180"/>
    <cellStyle name="No input" xfId="181"/>
    <cellStyle name="Normal" xfId="0" builtinId="0"/>
    <cellStyle name="Normal - Style1" xfId="182"/>
    <cellStyle name="Normal - Style1 2" xfId="183"/>
    <cellStyle name="Normal 10" xfId="184"/>
    <cellStyle name="Normal 10 2" xfId="185"/>
    <cellStyle name="Normal 11" xfId="186"/>
    <cellStyle name="Normal 11 2" xfId="187"/>
    <cellStyle name="Normal 12" xfId="188"/>
    <cellStyle name="Normal 12 2" xfId="189"/>
    <cellStyle name="Normal 13" xfId="190"/>
    <cellStyle name="Normal 13 2" xfId="191"/>
    <cellStyle name="Normal 14" xfId="192"/>
    <cellStyle name="Normal 14 2" xfId="193"/>
    <cellStyle name="Normal 15" xfId="194"/>
    <cellStyle name="Normal 16" xfId="195"/>
    <cellStyle name="Normal 17" xfId="196"/>
    <cellStyle name="Normal 18" xfId="197"/>
    <cellStyle name="Normal 19" xfId="198"/>
    <cellStyle name="Normal 2" xfId="7"/>
    <cellStyle name="Normal 2 2" xfId="14"/>
    <cellStyle name="Normal 2 2 2" xfId="199"/>
    <cellStyle name="Normal 2 3" xfId="22"/>
    <cellStyle name="Normal 2 4" xfId="200"/>
    <cellStyle name="Normal 2 5" xfId="201"/>
    <cellStyle name="Normal 20" xfId="202"/>
    <cellStyle name="Normal 21" xfId="203"/>
    <cellStyle name="Normal 22" xfId="204"/>
    <cellStyle name="Normal 23" xfId="205"/>
    <cellStyle name="Normal 24" xfId="206"/>
    <cellStyle name="Normal 25" xfId="207"/>
    <cellStyle name="Normal 26" xfId="208"/>
    <cellStyle name="Normal 27" xfId="209"/>
    <cellStyle name="Normal 28" xfId="210"/>
    <cellStyle name="Normal 29" xfId="211"/>
    <cellStyle name="Normal 29 2" xfId="212"/>
    <cellStyle name="Normal 3" xfId="12"/>
    <cellStyle name="Normal 3 2" xfId="17"/>
    <cellStyle name="Normal 3 3" xfId="213"/>
    <cellStyle name="Normal 3 4" xfId="214"/>
    <cellStyle name="Normal 30" xfId="215"/>
    <cellStyle name="Normal 31" xfId="216"/>
    <cellStyle name="Normal 32" xfId="217"/>
    <cellStyle name="Normal 33" xfId="218"/>
    <cellStyle name="Normal 34" xfId="219"/>
    <cellStyle name="Normal 35" xfId="220"/>
    <cellStyle name="Normal 36" xfId="221"/>
    <cellStyle name="Normal 37" xfId="222"/>
    <cellStyle name="Normal 38" xfId="223"/>
    <cellStyle name="Normal 39" xfId="224"/>
    <cellStyle name="Normal 4" xfId="13"/>
    <cellStyle name="Normal 4 2" xfId="225"/>
    <cellStyle name="Normal 4 2 2" xfId="226"/>
    <cellStyle name="Normal 4 3" xfId="227"/>
    <cellStyle name="Normal 40" xfId="228"/>
    <cellStyle name="Normal 41" xfId="229"/>
    <cellStyle name="Normal 42" xfId="230"/>
    <cellStyle name="Normal 43" xfId="231"/>
    <cellStyle name="Normal 44" xfId="232"/>
    <cellStyle name="Normal 45" xfId="233"/>
    <cellStyle name="Normal 46" xfId="234"/>
    <cellStyle name="Normal 46 2" xfId="235"/>
    <cellStyle name="Normal 47" xfId="236"/>
    <cellStyle name="Normal 48" xfId="3"/>
    <cellStyle name="Normal 49" xfId="333"/>
    <cellStyle name="Normal 5" xfId="26"/>
    <cellStyle name="Normal 5 2" xfId="237"/>
    <cellStyle name="Normal 5 3" xfId="238"/>
    <cellStyle name="Normal 50" xfId="337"/>
    <cellStyle name="Normal 51" xfId="339"/>
    <cellStyle name="Normal 6" xfId="239"/>
    <cellStyle name="Normal 6 2" xfId="240"/>
    <cellStyle name="Normal 6 3" xfId="241"/>
    <cellStyle name="Normal 6 4" xfId="242"/>
    <cellStyle name="Normal 7" xfId="243"/>
    <cellStyle name="Normal 7 2" xfId="244"/>
    <cellStyle name="Normal 8" xfId="245"/>
    <cellStyle name="Normal 8 2" xfId="246"/>
    <cellStyle name="Normal 9" xfId="247"/>
    <cellStyle name="Normal 9 2" xfId="248"/>
    <cellStyle name="Normale_blended" xfId="249"/>
    <cellStyle name="Note 2" xfId="250"/>
    <cellStyle name="Note 3" xfId="251"/>
    <cellStyle name="Note 3 2" xfId="336"/>
    <cellStyle name="Note 3 3" xfId="354"/>
    <cellStyle name="Output 2" xfId="252"/>
    <cellStyle name="Output 2 2" xfId="338"/>
    <cellStyle name="Output 2 3" xfId="355"/>
    <cellStyle name="Percent" xfId="2" builtinId="5"/>
    <cellStyle name="Percent [2]" xfId="253"/>
    <cellStyle name="Percent [2] 2" xfId="254"/>
    <cellStyle name="Percent [2] 2 2" xfId="255"/>
    <cellStyle name="Percent [2] 2 3" xfId="256"/>
    <cellStyle name="Percent [2] 3" xfId="257"/>
    <cellStyle name="Percent 10" xfId="258"/>
    <cellStyle name="Percent 11" xfId="259"/>
    <cellStyle name="Percent 12" xfId="260"/>
    <cellStyle name="Percent 13" xfId="261"/>
    <cellStyle name="Percent 14" xfId="262"/>
    <cellStyle name="Percent 15" xfId="263"/>
    <cellStyle name="Percent 16" xfId="264"/>
    <cellStyle name="Percent 17" xfId="265"/>
    <cellStyle name="Percent 18" xfId="266"/>
    <cellStyle name="Percent 19" xfId="267"/>
    <cellStyle name="Percent 2" xfId="9"/>
    <cellStyle name="Percent 2 2" xfId="15"/>
    <cellStyle name="Percent 2 3" xfId="268"/>
    <cellStyle name="Percent 2 3 2" xfId="269"/>
    <cellStyle name="Percent 2 3 3" xfId="270"/>
    <cellStyle name="Percent 2 4" xfId="271"/>
    <cellStyle name="Percent 2 5" xfId="272"/>
    <cellStyle name="Percent 2 6" xfId="273"/>
    <cellStyle name="Percent 2 7" xfId="274"/>
    <cellStyle name="Percent 20" xfId="275"/>
    <cellStyle name="Percent 21" xfId="276"/>
    <cellStyle name="Percent 22" xfId="277"/>
    <cellStyle name="Percent 23" xfId="278"/>
    <cellStyle name="Percent 24" xfId="6"/>
    <cellStyle name="Percent 25" xfId="335"/>
    <cellStyle name="Percent 26" xfId="351"/>
    <cellStyle name="Percent 27" xfId="341"/>
    <cellStyle name="Percent 3" xfId="18"/>
    <cellStyle name="Percent 3 2" xfId="279"/>
    <cellStyle name="Percent 4" xfId="19"/>
    <cellStyle name="Percent 4 2" xfId="280"/>
    <cellStyle name="Percent 5" xfId="23"/>
    <cellStyle name="Percent 5 2" xfId="281"/>
    <cellStyle name="Percent 6" xfId="282"/>
    <cellStyle name="Percent 7" xfId="283"/>
    <cellStyle name="Percent 8" xfId="284"/>
    <cellStyle name="Percent 9" xfId="285"/>
    <cellStyle name="PSChar" xfId="286"/>
    <cellStyle name="PSDate" xfId="287"/>
    <cellStyle name="PSDec" xfId="288"/>
    <cellStyle name="PSHeading" xfId="289"/>
    <cellStyle name="PSInt" xfId="290"/>
    <cellStyle name="PSSpacer" xfId="291"/>
    <cellStyle name="R00A" xfId="292"/>
    <cellStyle name="R00B" xfId="293"/>
    <cellStyle name="R00L" xfId="294"/>
    <cellStyle name="R01A" xfId="295"/>
    <cellStyle name="R01B" xfId="296"/>
    <cellStyle name="R01H" xfId="297"/>
    <cellStyle name="R01L" xfId="298"/>
    <cellStyle name="R02A" xfId="299"/>
    <cellStyle name="R02B" xfId="300"/>
    <cellStyle name="R02H" xfId="301"/>
    <cellStyle name="R02L" xfId="302"/>
    <cellStyle name="R03A" xfId="303"/>
    <cellStyle name="R03B" xfId="304"/>
    <cellStyle name="R03H" xfId="305"/>
    <cellStyle name="R03L" xfId="306"/>
    <cellStyle name="R04A" xfId="307"/>
    <cellStyle name="R04B" xfId="308"/>
    <cellStyle name="R04H" xfId="309"/>
    <cellStyle name="R04L" xfId="310"/>
    <cellStyle name="R05A" xfId="311"/>
    <cellStyle name="R05B" xfId="312"/>
    <cellStyle name="R05H" xfId="313"/>
    <cellStyle name="R05L" xfId="314"/>
    <cellStyle name="R06A" xfId="315"/>
    <cellStyle name="R06B" xfId="316"/>
    <cellStyle name="R06H" xfId="317"/>
    <cellStyle name="R06L" xfId="318"/>
    <cellStyle name="R07A" xfId="319"/>
    <cellStyle name="R07B" xfId="320"/>
    <cellStyle name="R07H" xfId="321"/>
    <cellStyle name="R07L" xfId="322"/>
    <cellStyle name="Style 1" xfId="323"/>
    <cellStyle name="Style 1 2" xfId="324"/>
    <cellStyle name="Times New Roman" xfId="325"/>
    <cellStyle name="Title 2" xfId="326"/>
    <cellStyle name="Total 2" xfId="327"/>
    <cellStyle name="Total 2 2" xfId="353"/>
    <cellStyle name="Total 2 3" xfId="356"/>
    <cellStyle name="Valuta (0)_spies97" xfId="328"/>
    <cellStyle name="Warning Text 2" xfId="329"/>
    <cellStyle name="White rows" xfId="10"/>
    <cellStyle name="White rows 2" xfId="330"/>
    <cellStyle name="YELLOW" xfId="331"/>
    <cellStyle name="YellowBackGreenTxt" xfId="332"/>
  </cellStyles>
  <dxfs count="0"/>
  <tableStyles count="0" defaultTableStyle="TableStyleMedium2" defaultPivotStyle="PivotStyleLight16"/>
  <colors>
    <mruColors>
      <color rgb="FFCCCBCD"/>
      <color rgb="FFE5E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1907381</xdr:colOff>
      <xdr:row>0</xdr:row>
      <xdr:rowOff>45244</xdr:rowOff>
    </xdr:from>
    <xdr:to>
      <xdr:col>12</xdr:col>
      <xdr:colOff>9524</xdr:colOff>
      <xdr:row>4</xdr:row>
      <xdr:rowOff>156052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431" y="45244"/>
          <a:ext cx="1178718" cy="75850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1907381</xdr:colOff>
      <xdr:row>0</xdr:row>
      <xdr:rowOff>45244</xdr:rowOff>
    </xdr:from>
    <xdr:to>
      <xdr:col>12</xdr:col>
      <xdr:colOff>9524</xdr:colOff>
      <xdr:row>4</xdr:row>
      <xdr:rowOff>156052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431" y="45244"/>
          <a:ext cx="1178718" cy="75850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y1-Fin/Reg_Affairs/2014%20Determination/1-Substantive%20Reg%20Proposal%20(SRP)/5%20-%20Final%20decision/AER%20Final%20decision%20Essential%20Energy%20distribution%20determination%20-%20Essential%20Energy%20%202015%20-%20Metering%20pricing%20mode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y1-Fin/Reg_Affairs/CPI/CPI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moothed Charges"/>
      <sheetName val="AER Unsmoothed Charges "/>
      <sheetName val="AER Upfront charge"/>
      <sheetName val="Pricing Summary"/>
      <sheetName val="Price Build Up"/>
      <sheetName val="Recoverable Costs Summary"/>
      <sheetName val="RFM"/>
      <sheetName val="Metering AMP"/>
      <sheetName val="Meter Reads"/>
      <sheetName val="New Meter Pricing"/>
      <sheetName val="Exit fee"/>
      <sheetName val="Inputs"/>
    </sheetNames>
    <sheetDataSet>
      <sheetData sheetId="0">
        <row r="63">
          <cell r="E63">
            <v>24.04</v>
          </cell>
        </row>
        <row r="64">
          <cell r="E64">
            <v>9.9700000000000006</v>
          </cell>
        </row>
        <row r="65">
          <cell r="E65">
            <v>33.03</v>
          </cell>
        </row>
        <row r="66">
          <cell r="E66">
            <v>9.9700000000000006</v>
          </cell>
        </row>
        <row r="67">
          <cell r="E67">
            <v>24.04</v>
          </cell>
        </row>
        <row r="68">
          <cell r="E68">
            <v>9.9700000000000006</v>
          </cell>
        </row>
        <row r="69">
          <cell r="E69">
            <v>33.03</v>
          </cell>
        </row>
        <row r="70">
          <cell r="E70">
            <v>9.9700000000000006</v>
          </cell>
        </row>
        <row r="71">
          <cell r="E71">
            <v>7.26</v>
          </cell>
        </row>
        <row r="72">
          <cell r="E72">
            <v>4.54</v>
          </cell>
        </row>
        <row r="73">
          <cell r="E73">
            <v>32.5</v>
          </cell>
        </row>
        <row r="74">
          <cell r="E74">
            <v>9.1</v>
          </cell>
        </row>
        <row r="77">
          <cell r="E77">
            <v>15.97</v>
          </cell>
        </row>
        <row r="78">
          <cell r="E78">
            <v>0</v>
          </cell>
        </row>
        <row r="79">
          <cell r="E79">
            <v>21.29</v>
          </cell>
        </row>
        <row r="80">
          <cell r="E80">
            <v>0</v>
          </cell>
        </row>
        <row r="81">
          <cell r="E81">
            <v>5.09</v>
          </cell>
        </row>
        <row r="82">
          <cell r="E82">
            <v>0</v>
          </cell>
        </row>
        <row r="83">
          <cell r="E83">
            <v>20.82</v>
          </cell>
        </row>
        <row r="84">
          <cell r="E8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f each index 1989-90 =100"/>
      <sheetName val="Base of each index 2011-12 =100"/>
      <sheetName val="Water"/>
      <sheetName val="Electricity"/>
      <sheetName val="Method"/>
      <sheetName val="Inflators Electricity"/>
      <sheetName val="Inflators Water"/>
    </sheetNames>
    <sheetDataSet>
      <sheetData sheetId="0"/>
      <sheetData sheetId="1"/>
      <sheetData sheetId="2"/>
      <sheetData sheetId="3">
        <row r="16">
          <cell r="D16">
            <v>1.5083667216592156E-2</v>
          </cell>
        </row>
        <row r="17">
          <cell r="D17">
            <v>1.2769909449732886E-2</v>
          </cell>
        </row>
      </sheetData>
      <sheetData sheetId="4"/>
      <sheetData sheetId="5">
        <row r="5">
          <cell r="M5">
            <v>2.4500000000000001E-2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N22"/>
  <sheetViews>
    <sheetView showGridLines="0" tabSelected="1" zoomScaleNormal="100" workbookViewId="0">
      <selection activeCell="H2" sqref="H2"/>
    </sheetView>
  </sheetViews>
  <sheetFormatPr defaultRowHeight="12.75" x14ac:dyDescent="0.2"/>
  <cols>
    <col min="1" max="1" width="2.85546875" style="21" customWidth="1"/>
    <col min="2" max="2" width="23.5703125" style="21" customWidth="1"/>
    <col min="3" max="3" width="13.28515625" style="21" bestFit="1" customWidth="1"/>
    <col min="4" max="4" width="11" style="21" customWidth="1"/>
    <col min="5" max="5" width="32" style="22" customWidth="1"/>
    <col min="6" max="7" width="11" style="21" customWidth="1"/>
    <col min="8" max="8" width="33.5703125" style="22" bestFit="1" customWidth="1"/>
    <col min="9" max="10" width="11" style="21" customWidth="1"/>
    <col min="11" max="11" width="35.140625" style="22" bestFit="1" customWidth="1"/>
    <col min="12" max="12" width="11" style="21" customWidth="1"/>
    <col min="13" max="16384" width="9.140625" style="21"/>
  </cols>
  <sheetData>
    <row r="1" spans="1:14" x14ac:dyDescent="0.2">
      <c r="B1" s="25" t="s">
        <v>99</v>
      </c>
    </row>
    <row r="3" spans="1:14" x14ac:dyDescent="0.2">
      <c r="B3" s="8" t="s">
        <v>68</v>
      </c>
      <c r="C3" s="23"/>
      <c r="D3" s="23"/>
      <c r="E3" s="24"/>
      <c r="F3" s="23"/>
      <c r="G3" s="23"/>
      <c r="H3" s="24"/>
      <c r="I3" s="23"/>
      <c r="J3" s="23"/>
      <c r="K3" s="24"/>
      <c r="L3" s="23"/>
      <c r="M3" s="23"/>
      <c r="N3" s="23"/>
    </row>
    <row r="4" spans="1:14" x14ac:dyDescent="0.2">
      <c r="B4" s="8" t="s">
        <v>100</v>
      </c>
      <c r="C4" s="23"/>
      <c r="D4" s="23"/>
      <c r="E4" s="24"/>
      <c r="F4" s="23"/>
      <c r="G4" s="23"/>
      <c r="H4" s="24"/>
      <c r="I4" s="23"/>
      <c r="J4" s="23"/>
      <c r="K4" s="24"/>
      <c r="L4" s="23"/>
      <c r="M4" s="23"/>
      <c r="N4" s="23"/>
    </row>
    <row r="5" spans="1:14" ht="13.5" thickBot="1" x14ac:dyDescent="0.25">
      <c r="A5" s="25"/>
      <c r="B5" s="23"/>
      <c r="C5" s="23"/>
      <c r="D5" s="23"/>
      <c r="E5" s="24"/>
      <c r="F5" s="23"/>
      <c r="G5" s="23"/>
      <c r="H5" s="24"/>
      <c r="I5" s="23"/>
      <c r="J5" s="23"/>
      <c r="K5" s="24"/>
      <c r="L5" s="23"/>
      <c r="M5" s="23"/>
      <c r="N5" s="23"/>
    </row>
    <row r="6" spans="1:14" ht="25.5" customHeight="1" thickBot="1" x14ac:dyDescent="0.25">
      <c r="B6" s="33"/>
      <c r="C6" s="26"/>
      <c r="D6" s="80" t="s">
        <v>27</v>
      </c>
      <c r="E6" s="80"/>
      <c r="F6" s="81"/>
      <c r="G6" s="82" t="s">
        <v>28</v>
      </c>
      <c r="H6" s="80"/>
      <c r="I6" s="81"/>
      <c r="J6" s="82" t="s">
        <v>29</v>
      </c>
      <c r="K6" s="80"/>
      <c r="L6" s="83"/>
    </row>
    <row r="7" spans="1:14" ht="39.75" thickTop="1" thickBot="1" x14ac:dyDescent="0.25">
      <c r="B7" s="34" t="s">
        <v>30</v>
      </c>
      <c r="C7" s="15" t="s">
        <v>31</v>
      </c>
      <c r="D7" s="15" t="s">
        <v>32</v>
      </c>
      <c r="E7" s="15" t="s">
        <v>33</v>
      </c>
      <c r="F7" s="15" t="s">
        <v>34</v>
      </c>
      <c r="G7" s="15" t="s">
        <v>32</v>
      </c>
      <c r="H7" s="15" t="s">
        <v>33</v>
      </c>
      <c r="I7" s="15" t="s">
        <v>34</v>
      </c>
      <c r="J7" s="15" t="s">
        <v>32</v>
      </c>
      <c r="K7" s="15" t="s">
        <v>33</v>
      </c>
      <c r="L7" s="20" t="s">
        <v>34</v>
      </c>
    </row>
    <row r="8" spans="1:14" ht="33" customHeight="1" thickTop="1" x14ac:dyDescent="0.2">
      <c r="B8" s="39" t="s">
        <v>0</v>
      </c>
      <c r="C8" s="40" t="s">
        <v>35</v>
      </c>
      <c r="D8" s="41" t="s">
        <v>36</v>
      </c>
      <c r="E8" s="42" t="s">
        <v>37</v>
      </c>
      <c r="F8" s="54">
        <f>'Metering Fee $1718'!H7</f>
        <v>23.61950399502226</v>
      </c>
      <c r="G8" s="41" t="s">
        <v>38</v>
      </c>
      <c r="H8" s="42" t="s">
        <v>39</v>
      </c>
      <c r="I8" s="54">
        <f>'Metering Fee $1718'!H8</f>
        <v>9.79560960192895</v>
      </c>
      <c r="J8" s="41" t="s">
        <v>40</v>
      </c>
      <c r="K8" s="42" t="s">
        <v>41</v>
      </c>
      <c r="L8" s="58">
        <f>'Metering Fee $1718'!H21</f>
        <v>15.690660515828014</v>
      </c>
    </row>
    <row r="9" spans="1:14" ht="33" customHeight="1" x14ac:dyDescent="0.2">
      <c r="B9" s="43" t="s">
        <v>1</v>
      </c>
      <c r="C9" s="44" t="s">
        <v>42</v>
      </c>
      <c r="D9" s="45" t="s">
        <v>43</v>
      </c>
      <c r="E9" s="46" t="s">
        <v>44</v>
      </c>
      <c r="F9" s="55">
        <f>'Metering Fee $1718'!H9</f>
        <v>32.452255281014359</v>
      </c>
      <c r="G9" s="45" t="s">
        <v>45</v>
      </c>
      <c r="H9" s="46" t="s">
        <v>46</v>
      </c>
      <c r="I9" s="55">
        <f>'Metering Fee $1718'!H10</f>
        <v>9.79560960192895</v>
      </c>
      <c r="J9" s="45" t="s">
        <v>47</v>
      </c>
      <c r="K9" s="46" t="s">
        <v>48</v>
      </c>
      <c r="L9" s="59">
        <f>'Metering Fee $1718'!H23</f>
        <v>20.91760565948519</v>
      </c>
    </row>
    <row r="10" spans="1:14" ht="33" customHeight="1" x14ac:dyDescent="0.2">
      <c r="B10" s="47" t="s">
        <v>49</v>
      </c>
      <c r="C10" s="48" t="s">
        <v>50</v>
      </c>
      <c r="D10" s="49" t="s">
        <v>36</v>
      </c>
      <c r="E10" s="50" t="s">
        <v>37</v>
      </c>
      <c r="F10" s="56">
        <f>'Metering Fee $1718'!H11</f>
        <v>23.61950399502226</v>
      </c>
      <c r="G10" s="49" t="s">
        <v>38</v>
      </c>
      <c r="H10" s="50" t="s">
        <v>39</v>
      </c>
      <c r="I10" s="56">
        <f>'Metering Fee $1718'!H12</f>
        <v>9.79560960192895</v>
      </c>
      <c r="J10" s="49" t="s">
        <v>40</v>
      </c>
      <c r="K10" s="50" t="s">
        <v>41</v>
      </c>
      <c r="L10" s="60">
        <f>'Metering Fee $1718'!H21</f>
        <v>15.690660515828014</v>
      </c>
    </row>
    <row r="11" spans="1:14" ht="33" customHeight="1" x14ac:dyDescent="0.2">
      <c r="B11" s="43" t="s">
        <v>51</v>
      </c>
      <c r="C11" s="37" t="s">
        <v>52</v>
      </c>
      <c r="D11" s="45" t="s">
        <v>43</v>
      </c>
      <c r="E11" s="46" t="s">
        <v>44</v>
      </c>
      <c r="F11" s="55">
        <f>'Metering Fee $1718'!H13</f>
        <v>32.452255281014359</v>
      </c>
      <c r="G11" s="45" t="s">
        <v>45</v>
      </c>
      <c r="H11" s="46" t="s">
        <v>46</v>
      </c>
      <c r="I11" s="55">
        <f>'Metering Fee $1718'!H14</f>
        <v>9.79560960192895</v>
      </c>
      <c r="J11" s="45" t="s">
        <v>47</v>
      </c>
      <c r="K11" s="46" t="s">
        <v>48</v>
      </c>
      <c r="L11" s="59">
        <f>'Metering Fee $1718'!H23</f>
        <v>20.91760565948519</v>
      </c>
    </row>
    <row r="12" spans="1:14" ht="33" customHeight="1" x14ac:dyDescent="0.2">
      <c r="B12" s="47" t="s">
        <v>2</v>
      </c>
      <c r="C12" s="36" t="s">
        <v>53</v>
      </c>
      <c r="D12" s="49" t="s">
        <v>54</v>
      </c>
      <c r="E12" s="50" t="s">
        <v>55</v>
      </c>
      <c r="F12" s="56">
        <f>'Metering Fee $1718'!H15</f>
        <v>7.1330116058178694</v>
      </c>
      <c r="G12" s="49" t="s">
        <v>56</v>
      </c>
      <c r="H12" s="50" t="s">
        <v>57</v>
      </c>
      <c r="I12" s="56">
        <f>'Metering Fee $1718'!H16</f>
        <v>4.4605885248502934</v>
      </c>
      <c r="J12" s="49" t="s">
        <v>58</v>
      </c>
      <c r="K12" s="50" t="s">
        <v>59</v>
      </c>
      <c r="L12" s="60">
        <f>'Metering Fee $1718'!H25</f>
        <v>5.0009681919577087</v>
      </c>
    </row>
    <row r="13" spans="1:14" ht="79.5" customHeight="1" thickBot="1" x14ac:dyDescent="0.25">
      <c r="B13" s="51" t="s">
        <v>60</v>
      </c>
      <c r="C13" s="38" t="s">
        <v>61</v>
      </c>
      <c r="D13" s="52" t="s">
        <v>62</v>
      </c>
      <c r="E13" s="53" t="s">
        <v>63</v>
      </c>
      <c r="F13" s="57">
        <f>'Metering Fee $1718'!H17</f>
        <v>31.931525783619943</v>
      </c>
      <c r="G13" s="52" t="s">
        <v>64</v>
      </c>
      <c r="H13" s="53" t="s">
        <v>65</v>
      </c>
      <c r="I13" s="57">
        <f>'Metering Fee $1718'!H18</f>
        <v>8.9408272194135829</v>
      </c>
      <c r="J13" s="52" t="s">
        <v>66</v>
      </c>
      <c r="K13" s="53" t="s">
        <v>67</v>
      </c>
      <c r="L13" s="61">
        <f>'Metering Fee $1718'!H27</f>
        <v>20.455826671229762</v>
      </c>
    </row>
    <row r="14" spans="1:14" ht="13.5" thickBot="1" x14ac:dyDescent="0.25"/>
    <row r="15" spans="1:14" ht="24" customHeight="1" x14ac:dyDescent="0.2">
      <c r="B15" s="27" t="s">
        <v>108</v>
      </c>
      <c r="C15" s="26"/>
      <c r="D15" s="28"/>
    </row>
    <row r="16" spans="1:14" ht="25.5" x14ac:dyDescent="0.2">
      <c r="B16" s="84" t="s">
        <v>79</v>
      </c>
      <c r="C16" s="85"/>
      <c r="D16" s="35" t="s">
        <v>80</v>
      </c>
    </row>
    <row r="17" spans="2:12" ht="30" customHeight="1" x14ac:dyDescent="0.2">
      <c r="B17" s="76" t="s">
        <v>81</v>
      </c>
      <c r="C17" s="77"/>
      <c r="D17" s="62">
        <f>'Metering Fee $1718'!H37</f>
        <v>37.007935287133932</v>
      </c>
      <c r="E17" s="7"/>
      <c r="F17" s="7"/>
      <c r="G17" s="7"/>
      <c r="H17" s="7"/>
      <c r="I17" s="7"/>
      <c r="J17" s="7"/>
      <c r="K17" s="7"/>
      <c r="L17" s="7"/>
    </row>
    <row r="18" spans="2:12" ht="30" customHeight="1" x14ac:dyDescent="0.2">
      <c r="B18" s="74" t="s">
        <v>82</v>
      </c>
      <c r="C18" s="75"/>
      <c r="D18" s="63">
        <f>'Metering Fee $1718'!H38</f>
        <v>139.80775552917265</v>
      </c>
      <c r="E18" s="23"/>
      <c r="F18" s="23"/>
      <c r="G18" s="23"/>
      <c r="H18" s="23"/>
      <c r="I18" s="23"/>
      <c r="J18" s="23"/>
      <c r="K18" s="23"/>
      <c r="L18" s="23"/>
    </row>
    <row r="19" spans="2:12" ht="30" customHeight="1" x14ac:dyDescent="0.2">
      <c r="B19" s="76" t="s">
        <v>83</v>
      </c>
      <c r="C19" s="77"/>
      <c r="D19" s="62">
        <f>'Metering Fee $1718'!H39</f>
        <v>102.99719589690342</v>
      </c>
    </row>
    <row r="20" spans="2:12" ht="30" customHeight="1" x14ac:dyDescent="0.2">
      <c r="B20" s="74" t="s">
        <v>84</v>
      </c>
      <c r="C20" s="75"/>
      <c r="D20" s="63">
        <f>'Metering Fee $1718'!H40</f>
        <v>242.22927243272065</v>
      </c>
    </row>
    <row r="21" spans="2:12" ht="30" customHeight="1" x14ac:dyDescent="0.2">
      <c r="B21" s="76" t="s">
        <v>85</v>
      </c>
      <c r="C21" s="77"/>
      <c r="D21" s="62">
        <f>'Metering Fee $1718'!H41</f>
        <v>339.18183889939218</v>
      </c>
    </row>
    <row r="22" spans="2:12" ht="30" customHeight="1" thickBot="1" x14ac:dyDescent="0.25">
      <c r="B22" s="78" t="s">
        <v>86</v>
      </c>
      <c r="C22" s="79"/>
      <c r="D22" s="64">
        <f>'Metering Fee $1718'!H42</f>
        <v>482.92888354023967</v>
      </c>
    </row>
  </sheetData>
  <mergeCells count="10">
    <mergeCell ref="G6:I6"/>
    <mergeCell ref="J6:L6"/>
    <mergeCell ref="B16:C16"/>
    <mergeCell ref="B17:C17"/>
    <mergeCell ref="B19:C19"/>
    <mergeCell ref="B20:C20"/>
    <mergeCell ref="B21:C21"/>
    <mergeCell ref="B22:C22"/>
    <mergeCell ref="D6:F6"/>
    <mergeCell ref="B18:C18"/>
  </mergeCells>
  <pageMargins left="0.7" right="0.7" top="0.75" bottom="0.75" header="0.3" footer="0.3"/>
  <pageSetup paperSize="8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Normal="100" workbookViewId="0">
      <selection activeCell="D1" sqref="D1"/>
    </sheetView>
  </sheetViews>
  <sheetFormatPr defaultRowHeight="12.75" x14ac:dyDescent="0.2"/>
  <cols>
    <col min="1" max="1" width="2.85546875" style="21" customWidth="1"/>
    <col min="2" max="2" width="23.5703125" style="21" customWidth="1"/>
    <col min="3" max="3" width="13.28515625" style="21" bestFit="1" customWidth="1"/>
    <col min="4" max="4" width="11" style="21" customWidth="1"/>
    <col min="5" max="5" width="32" style="22" customWidth="1"/>
    <col min="6" max="7" width="11" style="21" customWidth="1"/>
    <col min="8" max="8" width="33.5703125" style="22" bestFit="1" customWidth="1"/>
    <col min="9" max="10" width="11" style="21" customWidth="1"/>
    <col min="11" max="11" width="35.140625" style="22" bestFit="1" customWidth="1"/>
    <col min="12" max="12" width="11" style="21" customWidth="1"/>
    <col min="13" max="16384" width="9.140625" style="21"/>
  </cols>
  <sheetData>
    <row r="1" spans="1:14" x14ac:dyDescent="0.2">
      <c r="B1" s="25" t="s">
        <v>99</v>
      </c>
    </row>
    <row r="2" spans="1:14" x14ac:dyDescent="0.2">
      <c r="C2" s="21" t="s">
        <v>98</v>
      </c>
      <c r="D2" s="65">
        <v>365</v>
      </c>
    </row>
    <row r="3" spans="1:14" x14ac:dyDescent="0.2">
      <c r="B3" s="8" t="s">
        <v>68</v>
      </c>
      <c r="C3" s="23"/>
      <c r="D3" s="23"/>
      <c r="E3" s="24"/>
      <c r="F3" s="23"/>
      <c r="G3" s="23"/>
      <c r="H3" s="24"/>
      <c r="I3" s="23"/>
      <c r="J3" s="23"/>
      <c r="K3" s="24"/>
      <c r="L3" s="23"/>
      <c r="M3" s="23"/>
      <c r="N3" s="23"/>
    </row>
    <row r="4" spans="1:14" x14ac:dyDescent="0.2">
      <c r="B4" s="8" t="s">
        <v>100</v>
      </c>
      <c r="C4" s="23"/>
      <c r="D4" s="23"/>
      <c r="E4" s="24"/>
      <c r="F4" s="23"/>
      <c r="G4" s="23"/>
      <c r="H4" s="24"/>
      <c r="I4" s="23"/>
      <c r="J4" s="23"/>
      <c r="K4" s="24"/>
      <c r="L4" s="23"/>
      <c r="M4" s="23"/>
      <c r="N4" s="23"/>
    </row>
    <row r="5" spans="1:14" ht="13.5" thickBot="1" x14ac:dyDescent="0.25">
      <c r="A5" s="25"/>
      <c r="B5" s="23"/>
      <c r="C5" s="23"/>
      <c r="D5" s="23"/>
      <c r="E5" s="24"/>
      <c r="F5" s="23"/>
      <c r="G5" s="23"/>
      <c r="H5" s="24"/>
      <c r="I5" s="23"/>
      <c r="J5" s="23"/>
      <c r="K5" s="24"/>
      <c r="L5" s="23"/>
      <c r="M5" s="23"/>
      <c r="N5" s="23"/>
    </row>
    <row r="6" spans="1:14" ht="25.5" customHeight="1" thickBot="1" x14ac:dyDescent="0.25">
      <c r="B6" s="33"/>
      <c r="C6" s="26"/>
      <c r="D6" s="80" t="s">
        <v>27</v>
      </c>
      <c r="E6" s="80"/>
      <c r="F6" s="81"/>
      <c r="G6" s="82" t="s">
        <v>28</v>
      </c>
      <c r="H6" s="80"/>
      <c r="I6" s="81"/>
      <c r="J6" s="82" t="s">
        <v>29</v>
      </c>
      <c r="K6" s="80"/>
      <c r="L6" s="83"/>
    </row>
    <row r="7" spans="1:14" ht="39.75" thickTop="1" thickBot="1" x14ac:dyDescent="0.25">
      <c r="B7" s="34" t="s">
        <v>30</v>
      </c>
      <c r="C7" s="15" t="s">
        <v>31</v>
      </c>
      <c r="D7" s="15" t="s">
        <v>32</v>
      </c>
      <c r="E7" s="15" t="s">
        <v>33</v>
      </c>
      <c r="F7" s="15" t="s">
        <v>34</v>
      </c>
      <c r="G7" s="15" t="s">
        <v>32</v>
      </c>
      <c r="H7" s="15" t="s">
        <v>33</v>
      </c>
      <c r="I7" s="15" t="s">
        <v>34</v>
      </c>
      <c r="J7" s="15" t="s">
        <v>32</v>
      </c>
      <c r="K7" s="15" t="s">
        <v>33</v>
      </c>
      <c r="L7" s="20" t="s">
        <v>34</v>
      </c>
    </row>
    <row r="8" spans="1:14" ht="33" customHeight="1" thickTop="1" x14ac:dyDescent="0.2">
      <c r="B8" s="39" t="s">
        <v>0</v>
      </c>
      <c r="C8" s="40" t="s">
        <v>35</v>
      </c>
      <c r="D8" s="41" t="s">
        <v>36</v>
      </c>
      <c r="E8" s="42" t="s">
        <v>37</v>
      </c>
      <c r="F8" s="66">
        <f>ROUND('MSC Price List'!F8/'MSC Price List_$Day'!$D$2,5)</f>
        <v>6.4710000000000004E-2</v>
      </c>
      <c r="G8" s="41" t="s">
        <v>38</v>
      </c>
      <c r="H8" s="42" t="s">
        <v>39</v>
      </c>
      <c r="I8" s="66">
        <f>ROUND('MSC Price List'!I8/'MSC Price List_$Day'!$D$2,5)</f>
        <v>2.6839999999999999E-2</v>
      </c>
      <c r="J8" s="41" t="s">
        <v>40</v>
      </c>
      <c r="K8" s="42" t="s">
        <v>41</v>
      </c>
      <c r="L8" s="70">
        <f>ROUND('MSC Price List'!L8/'MSC Price List_$Day'!$D$2,5)</f>
        <v>4.299E-2</v>
      </c>
    </row>
    <row r="9" spans="1:14" ht="33" customHeight="1" x14ac:dyDescent="0.2">
      <c r="B9" s="43" t="s">
        <v>1</v>
      </c>
      <c r="C9" s="44" t="s">
        <v>42</v>
      </c>
      <c r="D9" s="45" t="s">
        <v>43</v>
      </c>
      <c r="E9" s="46" t="s">
        <v>44</v>
      </c>
      <c r="F9" s="67">
        <f>ROUND('MSC Price List'!F9/'MSC Price List_$Day'!$D$2,5)</f>
        <v>8.8910000000000003E-2</v>
      </c>
      <c r="G9" s="45" t="s">
        <v>45</v>
      </c>
      <c r="H9" s="46" t="s">
        <v>46</v>
      </c>
      <c r="I9" s="67">
        <f>ROUND('MSC Price List'!I9/'MSC Price List_$Day'!$D$2,5)</f>
        <v>2.6839999999999999E-2</v>
      </c>
      <c r="J9" s="45" t="s">
        <v>47</v>
      </c>
      <c r="K9" s="46" t="s">
        <v>48</v>
      </c>
      <c r="L9" s="71">
        <f>ROUND('MSC Price List'!L9/'MSC Price List_$Day'!$D$2,5)</f>
        <v>5.731E-2</v>
      </c>
    </row>
    <row r="10" spans="1:14" ht="33" customHeight="1" x14ac:dyDescent="0.2">
      <c r="B10" s="47" t="s">
        <v>49</v>
      </c>
      <c r="C10" s="48" t="s">
        <v>50</v>
      </c>
      <c r="D10" s="49" t="s">
        <v>36</v>
      </c>
      <c r="E10" s="50" t="s">
        <v>37</v>
      </c>
      <c r="F10" s="68">
        <f>ROUND('MSC Price List'!F10/'MSC Price List_$Day'!$D$2,5)</f>
        <v>6.4710000000000004E-2</v>
      </c>
      <c r="G10" s="49" t="s">
        <v>38</v>
      </c>
      <c r="H10" s="50" t="s">
        <v>39</v>
      </c>
      <c r="I10" s="68">
        <f>ROUND('MSC Price List'!I10/'MSC Price List_$Day'!$D$2,5)</f>
        <v>2.6839999999999999E-2</v>
      </c>
      <c r="J10" s="49" t="s">
        <v>40</v>
      </c>
      <c r="K10" s="50" t="s">
        <v>41</v>
      </c>
      <c r="L10" s="72">
        <f>ROUND('MSC Price List'!L10/'MSC Price List_$Day'!$D$2,5)</f>
        <v>4.299E-2</v>
      </c>
    </row>
    <row r="11" spans="1:14" ht="33" customHeight="1" x14ac:dyDescent="0.2">
      <c r="B11" s="43" t="s">
        <v>51</v>
      </c>
      <c r="C11" s="37" t="s">
        <v>52</v>
      </c>
      <c r="D11" s="45" t="s">
        <v>43</v>
      </c>
      <c r="E11" s="46" t="s">
        <v>44</v>
      </c>
      <c r="F11" s="67">
        <f>ROUND('MSC Price List'!F11/'MSC Price List_$Day'!$D$2,5)</f>
        <v>8.8910000000000003E-2</v>
      </c>
      <c r="G11" s="45" t="s">
        <v>45</v>
      </c>
      <c r="H11" s="46" t="s">
        <v>46</v>
      </c>
      <c r="I11" s="67">
        <f>ROUND('MSC Price List'!I11/'MSC Price List_$Day'!$D$2,5)</f>
        <v>2.6839999999999999E-2</v>
      </c>
      <c r="J11" s="45" t="s">
        <v>47</v>
      </c>
      <c r="K11" s="46" t="s">
        <v>48</v>
      </c>
      <c r="L11" s="71">
        <f>ROUND('MSC Price List'!L11/'MSC Price List_$Day'!$D$2,5)</f>
        <v>5.731E-2</v>
      </c>
    </row>
    <row r="12" spans="1:14" ht="33" customHeight="1" x14ac:dyDescent="0.2">
      <c r="B12" s="47" t="s">
        <v>2</v>
      </c>
      <c r="C12" s="36" t="s">
        <v>53</v>
      </c>
      <c r="D12" s="49" t="s">
        <v>54</v>
      </c>
      <c r="E12" s="50" t="s">
        <v>55</v>
      </c>
      <c r="F12" s="68">
        <f>ROUND('MSC Price List'!F12/'MSC Price List_$Day'!$D$2,5)</f>
        <v>1.9539999999999998E-2</v>
      </c>
      <c r="G12" s="49" t="s">
        <v>56</v>
      </c>
      <c r="H12" s="50" t="s">
        <v>57</v>
      </c>
      <c r="I12" s="68">
        <f>ROUND('MSC Price List'!I12/'MSC Price List_$Day'!$D$2,5)</f>
        <v>1.222E-2</v>
      </c>
      <c r="J12" s="49" t="s">
        <v>58</v>
      </c>
      <c r="K12" s="50" t="s">
        <v>59</v>
      </c>
      <c r="L12" s="72">
        <f>ROUND('MSC Price List'!L12/'MSC Price List_$Day'!$D$2,5)</f>
        <v>1.37E-2</v>
      </c>
    </row>
    <row r="13" spans="1:14" ht="79.5" customHeight="1" thickBot="1" x14ac:dyDescent="0.25">
      <c r="B13" s="51" t="s">
        <v>60</v>
      </c>
      <c r="C13" s="38" t="s">
        <v>61</v>
      </c>
      <c r="D13" s="52" t="s">
        <v>62</v>
      </c>
      <c r="E13" s="53" t="s">
        <v>63</v>
      </c>
      <c r="F13" s="69">
        <f>ROUND('MSC Price List'!F13/'MSC Price List_$Day'!$D$2,5)</f>
        <v>8.7480000000000002E-2</v>
      </c>
      <c r="G13" s="52" t="s">
        <v>64</v>
      </c>
      <c r="H13" s="53" t="s">
        <v>65</v>
      </c>
      <c r="I13" s="69">
        <f>ROUND('MSC Price List'!I13/'MSC Price List_$Day'!$D$2,5)</f>
        <v>2.4500000000000001E-2</v>
      </c>
      <c r="J13" s="52" t="s">
        <v>66</v>
      </c>
      <c r="K13" s="53" t="s">
        <v>67</v>
      </c>
      <c r="L13" s="73">
        <f>ROUND('MSC Price List'!L13/'MSC Price List_$Day'!$D$2,5)</f>
        <v>5.604E-2</v>
      </c>
    </row>
    <row r="14" spans="1:14" ht="13.5" thickBot="1" x14ac:dyDescent="0.25"/>
    <row r="15" spans="1:14" ht="24" customHeight="1" x14ac:dyDescent="0.2">
      <c r="B15" s="27" t="s">
        <v>108</v>
      </c>
      <c r="C15" s="26"/>
      <c r="D15" s="28"/>
    </row>
    <row r="16" spans="1:14" ht="25.5" x14ac:dyDescent="0.2">
      <c r="B16" s="84" t="s">
        <v>79</v>
      </c>
      <c r="C16" s="85"/>
      <c r="D16" s="35" t="s">
        <v>80</v>
      </c>
    </row>
    <row r="17" spans="2:12" ht="30" customHeight="1" x14ac:dyDescent="0.2">
      <c r="B17" s="76" t="s">
        <v>81</v>
      </c>
      <c r="C17" s="77"/>
      <c r="D17" s="62">
        <f>'Metering Fee $1718'!G37</f>
        <v>36.541306116846826</v>
      </c>
      <c r="E17" s="7"/>
      <c r="F17" s="7"/>
      <c r="G17" s="7"/>
      <c r="H17" s="7"/>
      <c r="I17" s="7"/>
      <c r="J17" s="7"/>
      <c r="K17" s="7"/>
      <c r="L17" s="7"/>
    </row>
    <row r="18" spans="2:12" ht="30" customHeight="1" x14ac:dyDescent="0.2">
      <c r="B18" s="74" t="s">
        <v>82</v>
      </c>
      <c r="C18" s="75"/>
      <c r="D18" s="63">
        <f>'Metering Fee $1718'!G38</f>
        <v>138.04493421919915</v>
      </c>
      <c r="E18" s="23"/>
      <c r="F18" s="23"/>
      <c r="G18" s="23"/>
      <c r="H18" s="23"/>
      <c r="I18" s="23"/>
      <c r="J18" s="23"/>
      <c r="K18" s="23"/>
      <c r="L18" s="23"/>
    </row>
    <row r="19" spans="2:12" ht="30" customHeight="1" x14ac:dyDescent="0.2">
      <c r="B19" s="76" t="s">
        <v>83</v>
      </c>
      <c r="C19" s="77"/>
      <c r="D19" s="62">
        <f>'Metering Fee $1718'!G39</f>
        <v>101.69851506830882</v>
      </c>
    </row>
    <row r="20" spans="2:12" ht="30" customHeight="1" x14ac:dyDescent="0.2">
      <c r="B20" s="74" t="s">
        <v>84</v>
      </c>
      <c r="C20" s="75"/>
      <c r="D20" s="63">
        <f>'Metering Fee $1718'!G40</f>
        <v>239.17502897013478</v>
      </c>
    </row>
    <row r="21" spans="2:12" ht="30" customHeight="1" x14ac:dyDescent="0.2">
      <c r="B21" s="76" t="s">
        <v>85</v>
      </c>
      <c r="C21" s="77"/>
      <c r="D21" s="62">
        <f>'Metering Fee $1718'!G41</f>
        <v>334.90513070602526</v>
      </c>
    </row>
    <row r="22" spans="2:12" ht="30" customHeight="1" thickBot="1" x14ac:dyDescent="0.25">
      <c r="B22" s="78" t="s">
        <v>86</v>
      </c>
      <c r="C22" s="79"/>
      <c r="D22" s="64">
        <f>'Metering Fee $1718'!G42</f>
        <v>476.83968395410648</v>
      </c>
    </row>
  </sheetData>
  <mergeCells count="10">
    <mergeCell ref="G6:I6"/>
    <mergeCell ref="J6:L6"/>
    <mergeCell ref="B16:C16"/>
    <mergeCell ref="B17:C17"/>
    <mergeCell ref="B18:C18"/>
    <mergeCell ref="B19:C19"/>
    <mergeCell ref="B20:C20"/>
    <mergeCell ref="B21:C21"/>
    <mergeCell ref="B22:C22"/>
    <mergeCell ref="D6:F6"/>
  </mergeCells>
  <pageMargins left="0.7" right="0.7" top="0.75" bottom="0.75" header="0.3" footer="0.3"/>
  <pageSetup paperSize="8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5"/>
  <sheetViews>
    <sheetView workbookViewId="0">
      <selection activeCell="H42" sqref="H42"/>
    </sheetView>
  </sheetViews>
  <sheetFormatPr defaultRowHeight="15" x14ac:dyDescent="0.25"/>
  <cols>
    <col min="1" max="1" width="26.7109375" bestFit="1" customWidth="1"/>
    <col min="2" max="2" width="17.5703125" customWidth="1"/>
    <col min="3" max="3" width="19.85546875" bestFit="1" customWidth="1"/>
    <col min="4" max="4" width="16.28515625" style="9" bestFit="1" customWidth="1"/>
    <col min="5" max="5" width="17.5703125" style="9" bestFit="1" customWidth="1"/>
    <col min="6" max="7" width="23" style="9" bestFit="1" customWidth="1"/>
    <col min="8" max="8" width="25" customWidth="1"/>
  </cols>
  <sheetData>
    <row r="2" spans="1:8" s="9" customFormat="1" x14ac:dyDescent="0.25">
      <c r="A2" s="10"/>
      <c r="B2" s="11"/>
      <c r="C2" s="11" t="s">
        <v>19</v>
      </c>
      <c r="D2" s="11" t="s">
        <v>21</v>
      </c>
      <c r="E2" s="11" t="s">
        <v>23</v>
      </c>
      <c r="F2" s="11" t="s">
        <v>24</v>
      </c>
      <c r="G2" s="11" t="s">
        <v>95</v>
      </c>
      <c r="H2" s="11" t="s">
        <v>106</v>
      </c>
    </row>
    <row r="3" spans="1:8" s="9" customFormat="1" x14ac:dyDescent="0.25">
      <c r="A3" s="10"/>
      <c r="B3" s="11"/>
      <c r="C3" s="11" t="s">
        <v>20</v>
      </c>
      <c r="D3" s="11" t="s">
        <v>22</v>
      </c>
      <c r="E3" s="11" t="s">
        <v>25</v>
      </c>
      <c r="F3" s="11" t="s">
        <v>26</v>
      </c>
      <c r="G3" s="11" t="s">
        <v>97</v>
      </c>
      <c r="H3" s="11" t="s">
        <v>107</v>
      </c>
    </row>
    <row r="4" spans="1:8" x14ac:dyDescent="0.25">
      <c r="A4" s="10" t="s">
        <v>4</v>
      </c>
      <c r="B4" s="11" t="s">
        <v>5</v>
      </c>
      <c r="C4" s="11" t="s">
        <v>103</v>
      </c>
      <c r="D4" s="11"/>
      <c r="E4" s="11"/>
      <c r="F4" s="11"/>
      <c r="G4" s="11"/>
      <c r="H4" s="11" t="s">
        <v>105</v>
      </c>
    </row>
    <row r="5" spans="1:8" x14ac:dyDescent="0.25">
      <c r="A5" s="89" t="s">
        <v>6</v>
      </c>
      <c r="B5" s="12"/>
      <c r="C5" s="12"/>
      <c r="D5" s="12"/>
      <c r="E5" s="12"/>
      <c r="F5" s="12"/>
      <c r="G5" s="12"/>
      <c r="H5" s="12"/>
    </row>
    <row r="6" spans="1:8" x14ac:dyDescent="0.25">
      <c r="A6" s="89"/>
      <c r="B6" s="13"/>
      <c r="C6" s="13"/>
      <c r="D6" s="13"/>
      <c r="E6" s="13"/>
      <c r="F6" s="13"/>
      <c r="G6" s="13"/>
      <c r="H6" s="13"/>
    </row>
    <row r="7" spans="1:8" x14ac:dyDescent="0.25">
      <c r="A7" s="87" t="s">
        <v>7</v>
      </c>
      <c r="B7" s="12" t="s">
        <v>8</v>
      </c>
      <c r="C7" s="12">
        <f>'[1]AER Smoothed Charges'!E63</f>
        <v>24.04</v>
      </c>
      <c r="D7" s="4">
        <f>C7/'Escalation Factors'!$G$5</f>
        <v>21.881342421798479</v>
      </c>
      <c r="E7" s="4">
        <f>D7*'Escalation Factors'!$E$9</f>
        <v>22.417410944381515</v>
      </c>
      <c r="F7" s="4">
        <f>E7*'Escalation Factors'!$G$9</f>
        <v>22.975138801210328</v>
      </c>
      <c r="G7" s="4">
        <f>F7*'Escalation Factors'!$H$9</f>
        <v>23.321688149142798</v>
      </c>
      <c r="H7" s="4">
        <f>G7*'Escalation Factors'!$I$9</f>
        <v>23.61950399502226</v>
      </c>
    </row>
    <row r="8" spans="1:8" x14ac:dyDescent="0.25">
      <c r="A8" s="87"/>
      <c r="B8" s="13" t="s">
        <v>9</v>
      </c>
      <c r="C8" s="13">
        <f>'[1]AER Smoothed Charges'!E64</f>
        <v>9.9700000000000006</v>
      </c>
      <c r="D8" s="5">
        <f>C8/'Escalation Factors'!$G$5</f>
        <v>9.0747497481418815</v>
      </c>
      <c r="E8" s="5">
        <f>D8*'Escalation Factors'!$E$9</f>
        <v>9.2970710114593889</v>
      </c>
      <c r="F8" s="5">
        <f>E8*'Escalation Factors'!$G$9</f>
        <v>9.5283749520826522</v>
      </c>
      <c r="G8" s="5">
        <f>F8*'Escalation Factors'!$H$9</f>
        <v>9.6720977889747797</v>
      </c>
      <c r="H8" s="5">
        <f>G8*'Escalation Factors'!$I$9</f>
        <v>9.79560960192895</v>
      </c>
    </row>
    <row r="9" spans="1:8" x14ac:dyDescent="0.25">
      <c r="A9" s="87" t="s">
        <v>1</v>
      </c>
      <c r="B9" s="12" t="s">
        <v>8</v>
      </c>
      <c r="C9" s="12">
        <f>'[1]AER Smoothed Charges'!E65</f>
        <v>33.03</v>
      </c>
      <c r="D9" s="4">
        <f>C9/'Escalation Factors'!$G$5</f>
        <v>30.064090690183185</v>
      </c>
      <c r="E9" s="4">
        <f>D9*'Escalation Factors'!$E$9</f>
        <v>30.800627433149813</v>
      </c>
      <c r="F9" s="4">
        <f>E9*'Escalation Factors'!$G$9</f>
        <v>31.566923236438317</v>
      </c>
      <c r="G9" s="4">
        <f>F9*'Escalation Factors'!$H$9</f>
        <v>32.043068201588461</v>
      </c>
      <c r="H9" s="4">
        <f>G9*'Escalation Factors'!$I$9</f>
        <v>32.452255281014359</v>
      </c>
    </row>
    <row r="10" spans="1:8" x14ac:dyDescent="0.25">
      <c r="A10" s="87"/>
      <c r="B10" s="13" t="s">
        <v>9</v>
      </c>
      <c r="C10" s="13">
        <f>'[1]AER Smoothed Charges'!E66</f>
        <v>9.9700000000000006</v>
      </c>
      <c r="D10" s="5">
        <f>C10/'Escalation Factors'!$G$5</f>
        <v>9.0747497481418815</v>
      </c>
      <c r="E10" s="5">
        <f>D10*'Escalation Factors'!$E$9</f>
        <v>9.2970710114593889</v>
      </c>
      <c r="F10" s="5">
        <f>E10*'Escalation Factors'!$G$9</f>
        <v>9.5283749520826522</v>
      </c>
      <c r="G10" s="5">
        <f>F10*'Escalation Factors'!$H$9</f>
        <v>9.6720977889747797</v>
      </c>
      <c r="H10" s="5">
        <f>G10*'Escalation Factors'!$I$9</f>
        <v>9.79560960192895</v>
      </c>
    </row>
    <row r="11" spans="1:8" x14ac:dyDescent="0.25">
      <c r="A11" s="87" t="s">
        <v>10</v>
      </c>
      <c r="B11" s="12" t="s">
        <v>8</v>
      </c>
      <c r="C11" s="12">
        <f>'[1]AER Smoothed Charges'!E67</f>
        <v>24.04</v>
      </c>
      <c r="D11" s="4">
        <f>C11/'Escalation Factors'!$G$5</f>
        <v>21.881342421798479</v>
      </c>
      <c r="E11" s="4">
        <f>D11*'Escalation Factors'!$E$9</f>
        <v>22.417410944381515</v>
      </c>
      <c r="F11" s="4">
        <f>E11*'Escalation Factors'!$G$9</f>
        <v>22.975138801210328</v>
      </c>
      <c r="G11" s="4">
        <f>F11*'Escalation Factors'!$H$9</f>
        <v>23.321688149142798</v>
      </c>
      <c r="H11" s="4">
        <f>G11*'Escalation Factors'!$I$9</f>
        <v>23.61950399502226</v>
      </c>
    </row>
    <row r="12" spans="1:8" x14ac:dyDescent="0.25">
      <c r="A12" s="87"/>
      <c r="B12" s="13" t="s">
        <v>9</v>
      </c>
      <c r="C12" s="13">
        <f>'[1]AER Smoothed Charges'!E68</f>
        <v>9.9700000000000006</v>
      </c>
      <c r="D12" s="5">
        <f>C12/'Escalation Factors'!$G$5</f>
        <v>9.0747497481418815</v>
      </c>
      <c r="E12" s="5">
        <f>D12*'Escalation Factors'!$E$9</f>
        <v>9.2970710114593889</v>
      </c>
      <c r="F12" s="5">
        <f>E12*'Escalation Factors'!$G$9</f>
        <v>9.5283749520826522</v>
      </c>
      <c r="G12" s="5">
        <f>F12*'Escalation Factors'!$H$9</f>
        <v>9.6720977889747797</v>
      </c>
      <c r="H12" s="5">
        <f>G12*'Escalation Factors'!$I$9</f>
        <v>9.79560960192895</v>
      </c>
    </row>
    <row r="13" spans="1:8" x14ac:dyDescent="0.25">
      <c r="A13" s="87" t="s">
        <v>11</v>
      </c>
      <c r="B13" s="12" t="s">
        <v>8</v>
      </c>
      <c r="C13" s="12">
        <f>'[1]AER Smoothed Charges'!E69</f>
        <v>33.03</v>
      </c>
      <c r="D13" s="4">
        <f>C13/'Escalation Factors'!$G$5</f>
        <v>30.064090690183185</v>
      </c>
      <c r="E13" s="4">
        <f>D13*'Escalation Factors'!$E$9</f>
        <v>30.800627433149813</v>
      </c>
      <c r="F13" s="4">
        <f>E13*'Escalation Factors'!$G$9</f>
        <v>31.566923236438317</v>
      </c>
      <c r="G13" s="4">
        <f>F13*'Escalation Factors'!$H$9</f>
        <v>32.043068201588461</v>
      </c>
      <c r="H13" s="4">
        <f>G13*'Escalation Factors'!$I$9</f>
        <v>32.452255281014359</v>
      </c>
    </row>
    <row r="14" spans="1:8" x14ac:dyDescent="0.25">
      <c r="A14" s="87"/>
      <c r="B14" s="13" t="s">
        <v>9</v>
      </c>
      <c r="C14" s="13">
        <f>'[1]AER Smoothed Charges'!E70</f>
        <v>9.9700000000000006</v>
      </c>
      <c r="D14" s="5">
        <f>C14/'Escalation Factors'!$G$5</f>
        <v>9.0747497481418815</v>
      </c>
      <c r="E14" s="5">
        <f>D14*'Escalation Factors'!$E$9</f>
        <v>9.2970710114593889</v>
      </c>
      <c r="F14" s="5">
        <f>E14*'Escalation Factors'!$G$9</f>
        <v>9.5283749520826522</v>
      </c>
      <c r="G14" s="5">
        <f>F14*'Escalation Factors'!$H$9</f>
        <v>9.6720977889747797</v>
      </c>
      <c r="H14" s="5">
        <f>G14*'Escalation Factors'!$I$9</f>
        <v>9.79560960192895</v>
      </c>
    </row>
    <row r="15" spans="1:8" x14ac:dyDescent="0.25">
      <c r="A15" s="87" t="s">
        <v>12</v>
      </c>
      <c r="B15" s="12" t="s">
        <v>8</v>
      </c>
      <c r="C15" s="12">
        <f>'[1]AER Smoothed Charges'!E71</f>
        <v>7.26</v>
      </c>
      <c r="D15" s="4">
        <f>C15/'Escalation Factors'!$G$5</f>
        <v>6.6080925949358136</v>
      </c>
      <c r="E15" s="4">
        <f>D15*'Escalation Factors'!$E$9</f>
        <v>6.769983504834018</v>
      </c>
      <c r="F15" s="4">
        <f>E15*'Escalation Factors'!$G$9</f>
        <v>6.9384154615967955</v>
      </c>
      <c r="G15" s="4">
        <f>F15*'Escalation Factors'!$H$9</f>
        <v>7.0430722114299789</v>
      </c>
      <c r="H15" s="4">
        <f>G15*'Escalation Factors'!$I$9</f>
        <v>7.1330116058178694</v>
      </c>
    </row>
    <row r="16" spans="1:8" x14ac:dyDescent="0.25">
      <c r="A16" s="87"/>
      <c r="B16" s="13" t="s">
        <v>9</v>
      </c>
      <c r="C16" s="13">
        <f>'[1]AER Smoothed Charges'!E72</f>
        <v>4.54</v>
      </c>
      <c r="D16" s="5">
        <f>C16/'Escalation Factors'!$G$5</f>
        <v>4.1323333858138556</v>
      </c>
      <c r="E16" s="5">
        <f>D16*'Escalation Factors'!$E$9</f>
        <v>4.2335709520587388</v>
      </c>
      <c r="F16" s="5">
        <f>E16*'Escalation Factors'!$G$9</f>
        <v>4.3388989250205858</v>
      </c>
      <c r="G16" s="5">
        <f>F16*'Escalation Factors'!$H$9</f>
        <v>4.4043454324920255</v>
      </c>
      <c r="H16" s="5">
        <f>G16*'Escalation Factors'!$I$9</f>
        <v>4.4605885248502934</v>
      </c>
    </row>
    <row r="17" spans="1:8" x14ac:dyDescent="0.25">
      <c r="A17" s="87" t="s">
        <v>3</v>
      </c>
      <c r="B17" s="12" t="s">
        <v>8</v>
      </c>
      <c r="C17" s="12">
        <f>'[1]AER Smoothed Charges'!E73</f>
        <v>32.5</v>
      </c>
      <c r="D17" s="4">
        <f>C17/'Escalation Factors'!$G$5</f>
        <v>29.58168172664104</v>
      </c>
      <c r="E17" s="4">
        <f>D17*'Escalation Factors'!$E$9</f>
        <v>30.306399987204628</v>
      </c>
      <c r="F17" s="4">
        <f>E17*'Escalation Factors'!$G$9</f>
        <v>31.060399793649569</v>
      </c>
      <c r="G17" s="4">
        <f>F17*'Escalation Factors'!$H$9</f>
        <v>31.528904527751287</v>
      </c>
      <c r="H17" s="4">
        <f>G17*'Escalation Factors'!$I$9</f>
        <v>31.931525783619943</v>
      </c>
    </row>
    <row r="18" spans="1:8" x14ac:dyDescent="0.25">
      <c r="A18" s="87"/>
      <c r="B18" s="13" t="s">
        <v>9</v>
      </c>
      <c r="C18" s="13">
        <f>'[1]AER Smoothed Charges'!E74</f>
        <v>9.1</v>
      </c>
      <c r="D18" s="5">
        <f>C18/'Escalation Factors'!$G$5</f>
        <v>8.2828708834594913</v>
      </c>
      <c r="E18" s="5">
        <f>D18*'Escalation Factors'!$E$9</f>
        <v>8.4857919964172961</v>
      </c>
      <c r="F18" s="5">
        <f>E18*'Escalation Factors'!$G$9</f>
        <v>8.6969119422218792</v>
      </c>
      <c r="G18" s="5">
        <f>F18*'Escalation Factors'!$H$9</f>
        <v>8.8280932677703596</v>
      </c>
      <c r="H18" s="5">
        <f>G18*'Escalation Factors'!$I$9</f>
        <v>8.9408272194135829</v>
      </c>
    </row>
    <row r="19" spans="1:8" x14ac:dyDescent="0.25">
      <c r="A19" s="89" t="s">
        <v>13</v>
      </c>
      <c r="B19" s="12"/>
      <c r="C19" s="12"/>
      <c r="D19" s="4"/>
      <c r="E19" s="4"/>
      <c r="F19" s="4"/>
      <c r="G19" s="4"/>
      <c r="H19" s="4"/>
    </row>
    <row r="20" spans="1:8" x14ac:dyDescent="0.25">
      <c r="A20" s="89"/>
      <c r="B20" s="13"/>
      <c r="C20" s="13"/>
      <c r="D20" s="5"/>
      <c r="E20" s="5"/>
      <c r="F20" s="5"/>
      <c r="G20" s="5"/>
      <c r="H20" s="5"/>
    </row>
    <row r="21" spans="1:8" x14ac:dyDescent="0.25">
      <c r="A21" s="87" t="s">
        <v>14</v>
      </c>
      <c r="B21" s="12" t="s">
        <v>8</v>
      </c>
      <c r="C21" s="12">
        <f>'[1]AER Smoothed Charges'!E77</f>
        <v>15.97</v>
      </c>
      <c r="D21" s="4">
        <f>C21/'Escalation Factors'!$G$5</f>
        <v>14.535983297675612</v>
      </c>
      <c r="E21" s="4">
        <f>D21*'Escalation Factors'!$E$9</f>
        <v>14.892098701404858</v>
      </c>
      <c r="F21" s="4">
        <f>E21*'Escalation Factors'!$G$9</f>
        <v>15.26260260629488</v>
      </c>
      <c r="G21" s="4">
        <f>F21*'Escalation Factors'!$H$9</f>
        <v>15.492818624867324</v>
      </c>
      <c r="H21" s="4">
        <f>G21*'Escalation Factors'!$I$9</f>
        <v>15.690660515828014</v>
      </c>
    </row>
    <row r="22" spans="1:8" x14ac:dyDescent="0.25">
      <c r="A22" s="87"/>
      <c r="B22" s="13" t="s">
        <v>9</v>
      </c>
      <c r="C22" s="13">
        <f>'[1]AER Smoothed Charges'!E78</f>
        <v>0</v>
      </c>
      <c r="D22" s="5">
        <f>C22/'Escalation Factors'!$G$5</f>
        <v>0</v>
      </c>
      <c r="E22" s="5">
        <f>D22*'Escalation Factors'!$E$9</f>
        <v>0</v>
      </c>
      <c r="F22" s="5">
        <f>E22*'Escalation Factors'!$G$9</f>
        <v>0</v>
      </c>
      <c r="G22" s="5">
        <f>F22*'Escalation Factors'!$H$9</f>
        <v>0</v>
      </c>
      <c r="H22" s="5">
        <f>G22*'Escalation Factors'!$I$9</f>
        <v>0</v>
      </c>
    </row>
    <row r="23" spans="1:8" x14ac:dyDescent="0.25">
      <c r="A23" s="87" t="s">
        <v>15</v>
      </c>
      <c r="B23" s="12" t="s">
        <v>8</v>
      </c>
      <c r="C23" s="12">
        <f>'[1]AER Smoothed Charges'!E79</f>
        <v>21.29</v>
      </c>
      <c r="D23" s="4">
        <f>C23/'Escalation Factors'!$G$5</f>
        <v>19.378277044928851</v>
      </c>
      <c r="E23" s="4">
        <f>D23*'Escalation Factors'!$E$9</f>
        <v>19.853023253156508</v>
      </c>
      <c r="F23" s="4">
        <f>E23*'Escalation Factors'!$G$9</f>
        <v>20.346951126363056</v>
      </c>
      <c r="G23" s="4">
        <f>F23*'Escalation Factors'!$H$9</f>
        <v>20.653857766025382</v>
      </c>
      <c r="H23" s="4">
        <f>G23*'Escalation Factors'!$I$9</f>
        <v>20.91760565948519</v>
      </c>
    </row>
    <row r="24" spans="1:8" x14ac:dyDescent="0.25">
      <c r="A24" s="87"/>
      <c r="B24" s="13" t="s">
        <v>9</v>
      </c>
      <c r="C24" s="13">
        <f>'[1]AER Smoothed Charges'!E80</f>
        <v>0</v>
      </c>
      <c r="D24" s="5">
        <f>C24/'Escalation Factors'!$G$5</f>
        <v>0</v>
      </c>
      <c r="E24" s="5">
        <f>D24*'Escalation Factors'!$E$9</f>
        <v>0</v>
      </c>
      <c r="F24" s="5">
        <f>E24*'Escalation Factors'!$G$9</f>
        <v>0</v>
      </c>
      <c r="G24" s="5">
        <f>F24*'Escalation Factors'!$H$9</f>
        <v>0</v>
      </c>
      <c r="H24" s="5">
        <f>G24*'Escalation Factors'!$I$9</f>
        <v>0</v>
      </c>
    </row>
    <row r="25" spans="1:8" x14ac:dyDescent="0.25">
      <c r="A25" s="87" t="s">
        <v>12</v>
      </c>
      <c r="B25" s="12" t="s">
        <v>8</v>
      </c>
      <c r="C25" s="12">
        <f>'[1]AER Smoothed Charges'!E81</f>
        <v>5.09</v>
      </c>
      <c r="D25" s="4">
        <f>C25/'Escalation Factors'!$G$5</f>
        <v>4.6329464611877809</v>
      </c>
      <c r="E25" s="4">
        <f>D25*'Escalation Factors'!$E$9</f>
        <v>4.7464484903037398</v>
      </c>
      <c r="F25" s="4">
        <f>E25*'Escalation Factors'!$G$9</f>
        <v>4.86453645999004</v>
      </c>
      <c r="G25" s="4">
        <f>F25*'Escalation Factors'!$H$9</f>
        <v>4.9379115091155095</v>
      </c>
      <c r="H25" s="4">
        <f>G25*'Escalation Factors'!$I$9</f>
        <v>5.0009681919577087</v>
      </c>
    </row>
    <row r="26" spans="1:8" x14ac:dyDescent="0.25">
      <c r="A26" s="87"/>
      <c r="B26" s="13" t="s">
        <v>9</v>
      </c>
      <c r="C26" s="13">
        <f>'[1]AER Smoothed Charges'!E82</f>
        <v>0</v>
      </c>
      <c r="D26" s="5">
        <f>C26/'Escalation Factors'!$G$5</f>
        <v>0</v>
      </c>
      <c r="E26" s="5">
        <f>D26*'Escalation Factors'!$E$9</f>
        <v>0</v>
      </c>
      <c r="F26" s="5">
        <f>E26*'Escalation Factors'!$G$9</f>
        <v>0</v>
      </c>
      <c r="G26" s="5">
        <f>F26*'Escalation Factors'!$H$9</f>
        <v>0</v>
      </c>
      <c r="H26" s="5">
        <f>G26*'Escalation Factors'!$I$9</f>
        <v>0</v>
      </c>
    </row>
    <row r="27" spans="1:8" x14ac:dyDescent="0.25">
      <c r="A27" s="87" t="s">
        <v>16</v>
      </c>
      <c r="B27" s="12" t="s">
        <v>8</v>
      </c>
      <c r="C27" s="12">
        <f>'[1]AER Smoothed Charges'!E83</f>
        <v>20.82</v>
      </c>
      <c r="D27" s="4">
        <f>C27/'Escalation Factors'!$G$5</f>
        <v>18.950480416882044</v>
      </c>
      <c r="E27" s="4">
        <f>D27*'Escalation Factors'!$E$9</f>
        <v>19.414746084110782</v>
      </c>
      <c r="F27" s="4">
        <f>E27*'Escalation Factors'!$G$9</f>
        <v>19.897769960116435</v>
      </c>
      <c r="G27" s="4">
        <f>F27*'Escalation Factors'!$H$9</f>
        <v>20.197901300547134</v>
      </c>
      <c r="H27" s="4">
        <f>G27*'Escalation Factors'!$I$9</f>
        <v>20.455826671229762</v>
      </c>
    </row>
    <row r="28" spans="1:8" ht="15.75" thickBot="1" x14ac:dyDescent="0.3">
      <c r="A28" s="88"/>
      <c r="B28" s="14" t="s">
        <v>9</v>
      </c>
      <c r="C28" s="14">
        <f>'[1]AER Smoothed Charges'!E84</f>
        <v>0</v>
      </c>
      <c r="D28" s="6">
        <f>C28/'Escalation Factors'!$G$5</f>
        <v>0</v>
      </c>
      <c r="E28" s="6">
        <f>D28*'Escalation Factors'!$E$9</f>
        <v>0</v>
      </c>
      <c r="F28" s="6">
        <f>E28*'Escalation Factors'!$G$9</f>
        <v>0</v>
      </c>
      <c r="G28" s="6">
        <f>F28*'Escalation Factors'!$H$9</f>
        <v>0</v>
      </c>
      <c r="H28" s="6">
        <f>G28*'Escalation Factors'!$I$9</f>
        <v>0</v>
      </c>
    </row>
    <row r="32" spans="1:8" x14ac:dyDescent="0.25">
      <c r="A32" s="18" t="s">
        <v>69</v>
      </c>
      <c r="B32" s="18"/>
      <c r="D32"/>
      <c r="E32"/>
    </row>
    <row r="33" spans="1:8" x14ac:dyDescent="0.25">
      <c r="D33"/>
      <c r="E33"/>
    </row>
    <row r="34" spans="1:8" x14ac:dyDescent="0.25">
      <c r="A34" s="86" t="s">
        <v>76</v>
      </c>
      <c r="B34" s="16"/>
      <c r="C34" s="17" t="s">
        <v>78</v>
      </c>
      <c r="D34" s="17" t="s">
        <v>21</v>
      </c>
      <c r="E34" s="17" t="s">
        <v>23</v>
      </c>
      <c r="F34" s="17" t="s">
        <v>24</v>
      </c>
      <c r="G34" s="17" t="s">
        <v>95</v>
      </c>
      <c r="H34" s="17" t="s">
        <v>95</v>
      </c>
    </row>
    <row r="35" spans="1:8" x14ac:dyDescent="0.25">
      <c r="A35" s="86"/>
      <c r="B35" s="16"/>
      <c r="C35" s="17" t="s">
        <v>77</v>
      </c>
      <c r="D35" s="17" t="s">
        <v>22</v>
      </c>
      <c r="E35" s="17" t="s">
        <v>25</v>
      </c>
      <c r="F35" s="17" t="s">
        <v>26</v>
      </c>
      <c r="G35" s="17" t="s">
        <v>97</v>
      </c>
      <c r="H35" s="17" t="s">
        <v>104</v>
      </c>
    </row>
    <row r="36" spans="1:8" x14ac:dyDescent="0.25">
      <c r="A36" s="86"/>
      <c r="B36" s="16"/>
      <c r="C36" s="17"/>
      <c r="D36" s="17"/>
      <c r="E36" s="17"/>
      <c r="F36" s="17"/>
      <c r="G36" s="17" t="s">
        <v>96</v>
      </c>
      <c r="H36" s="17" t="s">
        <v>105</v>
      </c>
    </row>
    <row r="37" spans="1:8" x14ac:dyDescent="0.25">
      <c r="A37" s="18" t="s">
        <v>70</v>
      </c>
      <c r="B37" s="18"/>
      <c r="C37" s="4">
        <v>35.100489288834609</v>
      </c>
      <c r="D37" s="4">
        <f>C37/'Escalation Factors'!$D$5</f>
        <v>34.284517766003717</v>
      </c>
      <c r="E37" s="4">
        <f>D37*'Escalation Factors'!$E$9</f>
        <v>35.124450272520512</v>
      </c>
      <c r="F37" s="4">
        <f>E37*'Escalation Factors'!$G$9</f>
        <v>35.998319445967276</v>
      </c>
      <c r="G37" s="4">
        <f>F37*'Escalation Factors'!$H$9</f>
        <v>36.541306116846826</v>
      </c>
      <c r="H37" s="4">
        <f>G37*'Escalation Factors'!$I$9</f>
        <v>37.007935287133932</v>
      </c>
    </row>
    <row r="38" spans="1:8" x14ac:dyDescent="0.25">
      <c r="A38" s="18" t="s">
        <v>71</v>
      </c>
      <c r="B38" s="18"/>
      <c r="C38" s="5">
        <v>132.60184842448632</v>
      </c>
      <c r="D38" s="5">
        <f>C38/'Escalation Factors'!$D$5</f>
        <v>129.51928933823629</v>
      </c>
      <c r="E38" s="5">
        <f>D38*'Escalation Factors'!$E$9</f>
        <v>132.69236769618863</v>
      </c>
      <c r="F38" s="5">
        <f>E38*'Escalation Factors'!$G$9</f>
        <v>135.99365124032084</v>
      </c>
      <c r="G38" s="5">
        <f>F38*'Escalation Factors'!$H$9</f>
        <v>138.04493421919915</v>
      </c>
      <c r="H38" s="5">
        <f>G38*'Escalation Factors'!$I$9</f>
        <v>139.80775552917265</v>
      </c>
    </row>
    <row r="39" spans="1:8" x14ac:dyDescent="0.25">
      <c r="A39" s="18" t="s">
        <v>72</v>
      </c>
      <c r="B39" s="18"/>
      <c r="C39" s="4">
        <v>97.68856174519216</v>
      </c>
      <c r="D39" s="4">
        <f>C39/'Escalation Factors'!$D$5</f>
        <v>95.417622333651252</v>
      </c>
      <c r="E39" s="4">
        <f>D39*'Escalation Factors'!$E$9</f>
        <v>97.755247825121558</v>
      </c>
      <c r="F39" s="4">
        <f>E39*'Escalation Factors'!$G$9</f>
        <v>100.18732283139872</v>
      </c>
      <c r="G39" s="4">
        <f>F39*'Escalation Factors'!$H$9</f>
        <v>101.69851506830882</v>
      </c>
      <c r="H39" s="4">
        <f>G39*'Escalation Factors'!$I$9</f>
        <v>102.99719589690342</v>
      </c>
    </row>
    <row r="40" spans="1:8" x14ac:dyDescent="0.25">
      <c r="A40" s="18" t="s">
        <v>73</v>
      </c>
      <c r="B40" s="18"/>
      <c r="C40" s="5">
        <v>229.74440255851883</v>
      </c>
      <c r="D40" s="5">
        <f>C40/'Escalation Factors'!$D$5</f>
        <v>224.40359695108305</v>
      </c>
      <c r="E40" s="5">
        <f>D40*'Escalation Factors'!$E$9</f>
        <v>229.90123518373764</v>
      </c>
      <c r="F40" s="5">
        <f>E40*'Escalation Factors'!$G$9</f>
        <v>235.62100021367118</v>
      </c>
      <c r="G40" s="5">
        <f>F40*'Escalation Factors'!$H$9</f>
        <v>239.17502897013478</v>
      </c>
      <c r="H40" s="5">
        <f>G40*'Escalation Factors'!$I$9</f>
        <v>242.22927243272065</v>
      </c>
    </row>
    <row r="41" spans="1:8" x14ac:dyDescent="0.25">
      <c r="A41" s="18" t="s">
        <v>74</v>
      </c>
      <c r="B41" s="18"/>
      <c r="C41" s="4">
        <v>321.69988438653468</v>
      </c>
      <c r="D41" s="4">
        <f>C41/'Escalation Factors'!$D$5</f>
        <v>314.22141471628703</v>
      </c>
      <c r="E41" s="4">
        <f>D41*'Escalation Factors'!$E$9</f>
        <v>321.91948946434752</v>
      </c>
      <c r="F41" s="4">
        <f>E41*'Escalation Factors'!$G$9</f>
        <v>329.92859753556189</v>
      </c>
      <c r="G41" s="4">
        <f>F41*'Escalation Factors'!$H$9</f>
        <v>334.90513070602526</v>
      </c>
      <c r="H41" s="4">
        <f>G41*'Escalation Factors'!$I$9</f>
        <v>339.18183889939218</v>
      </c>
    </row>
    <row r="42" spans="1:8" x14ac:dyDescent="0.25">
      <c r="A42" s="18" t="s">
        <v>75</v>
      </c>
      <c r="B42" s="18"/>
      <c r="C42" s="5">
        <v>458.03798489309912</v>
      </c>
      <c r="D42" s="5">
        <f>C42/'Escalation Factors'!$D$5</f>
        <v>447.39010050117122</v>
      </c>
      <c r="E42" s="5">
        <f>D42*'Escalation Factors'!$E$9</f>
        <v>458.35065975621103</v>
      </c>
      <c r="F42" s="5">
        <f>E42*'Escalation Factors'!$G$9</f>
        <v>469.75406989024231</v>
      </c>
      <c r="G42" s="5">
        <f>F42*'Escalation Factors'!$H$9</f>
        <v>476.83968395410648</v>
      </c>
      <c r="H42" s="5">
        <f>G42*'Escalation Factors'!$I$9</f>
        <v>482.92888354023967</v>
      </c>
    </row>
    <row r="45" spans="1:8" x14ac:dyDescent="0.25">
      <c r="E45" s="32"/>
      <c r="F45" s="32"/>
      <c r="G45" s="32"/>
    </row>
  </sheetData>
  <mergeCells count="13">
    <mergeCell ref="A34:A36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I9" sqref="I9"/>
    </sheetView>
  </sheetViews>
  <sheetFormatPr defaultRowHeight="15" x14ac:dyDescent="0.25"/>
  <cols>
    <col min="3" max="3" width="9.140625" style="9"/>
    <col min="4" max="4" width="19.28515625" style="9" customWidth="1"/>
    <col min="5" max="5" width="19.28515625" customWidth="1"/>
    <col min="6" max="7" width="21.28515625" customWidth="1"/>
    <col min="8" max="8" width="20.140625" customWidth="1"/>
    <col min="9" max="9" width="19.7109375" bestFit="1" customWidth="1"/>
  </cols>
  <sheetData>
    <row r="1" spans="1:9" x14ac:dyDescent="0.25">
      <c r="A1" s="8" t="s">
        <v>87</v>
      </c>
      <c r="B1" s="9"/>
      <c r="E1" s="9"/>
      <c r="F1" s="9"/>
      <c r="G1" s="9"/>
      <c r="H1" s="9"/>
      <c r="I1" s="9"/>
    </row>
    <row r="3" spans="1:9" x14ac:dyDescent="0.25">
      <c r="A3" s="9"/>
      <c r="D3" s="30" t="s">
        <v>94</v>
      </c>
      <c r="E3" s="30" t="s">
        <v>92</v>
      </c>
      <c r="F3" s="30" t="s">
        <v>93</v>
      </c>
      <c r="G3" s="30" t="s">
        <v>102</v>
      </c>
      <c r="H3" s="9"/>
      <c r="I3" s="9"/>
    </row>
    <row r="4" spans="1:9" x14ac:dyDescent="0.25">
      <c r="A4" s="9" t="s">
        <v>88</v>
      </c>
      <c r="B4" s="9"/>
      <c r="D4" s="1">
        <v>2.3800000000000002E-2</v>
      </c>
      <c r="E4" s="1">
        <v>2.3800000000000002E-2</v>
      </c>
      <c r="F4" s="1">
        <v>2.3800000000000002E-2</v>
      </c>
      <c r="G4" s="1">
        <v>2.3800000000000002E-2</v>
      </c>
      <c r="H4" s="9"/>
      <c r="I4" s="9"/>
    </row>
    <row r="5" spans="1:9" x14ac:dyDescent="0.25">
      <c r="A5" s="9" t="s">
        <v>90</v>
      </c>
      <c r="B5" s="9"/>
      <c r="D5" s="19">
        <f>(1+D4)</f>
        <v>1.0238</v>
      </c>
      <c r="E5" s="19">
        <f>(1+E4)*(1+E4)</f>
        <v>1.0481664400000001</v>
      </c>
      <c r="F5" s="19">
        <f>(1+F4)*(1+F4)*(1+F4)</f>
        <v>1.0731128012720001</v>
      </c>
      <c r="G5" s="19">
        <f>(1+G4)*(1+G4)*(1+G4)*(1+G4)</f>
        <v>1.0986528859422737</v>
      </c>
      <c r="H5" s="9"/>
      <c r="I5" s="2"/>
    </row>
    <row r="6" spans="1:9" s="9" customFormat="1" x14ac:dyDescent="0.25">
      <c r="D6" s="19"/>
      <c r="E6" s="19"/>
      <c r="G6" s="29"/>
      <c r="I6" s="2"/>
    </row>
    <row r="7" spans="1:9" s="9" customFormat="1" x14ac:dyDescent="0.25">
      <c r="D7" s="30"/>
      <c r="E7" s="30" t="s">
        <v>17</v>
      </c>
      <c r="G7" s="9" t="s">
        <v>18</v>
      </c>
      <c r="H7" s="9" t="s">
        <v>91</v>
      </c>
      <c r="I7" s="9" t="s">
        <v>101</v>
      </c>
    </row>
    <row r="8" spans="1:9" x14ac:dyDescent="0.25">
      <c r="A8" s="8" t="s">
        <v>89</v>
      </c>
      <c r="D8" s="3"/>
      <c r="E8" s="3">
        <v>2.4498886414253906E-2</v>
      </c>
      <c r="F8" s="9"/>
      <c r="G8" s="3">
        <v>2.4879227053139941E-2</v>
      </c>
      <c r="H8" s="3">
        <f>[2]Electricity!$D$16</f>
        <v>1.5083667216592156E-2</v>
      </c>
      <c r="I8" s="3">
        <f>[2]Electricity!$D$17</f>
        <v>1.2769909449732886E-2</v>
      </c>
    </row>
    <row r="9" spans="1:9" x14ac:dyDescent="0.25">
      <c r="A9" s="9"/>
      <c r="B9" s="9"/>
      <c r="D9" s="1"/>
      <c r="E9" s="1">
        <f>1+E8</f>
        <v>1.0244988864142539</v>
      </c>
      <c r="F9" s="9"/>
      <c r="G9" s="1">
        <f>1+G8</f>
        <v>1.0248792270531399</v>
      </c>
      <c r="H9" s="1">
        <f>1+H8</f>
        <v>1.0150836672165922</v>
      </c>
      <c r="I9" s="1">
        <f>1+I8</f>
        <v>1.0127699094497329</v>
      </c>
    </row>
    <row r="14" spans="1:9" x14ac:dyDescent="0.25">
      <c r="F14" s="31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MSC Price List</vt:lpstr>
      <vt:lpstr>MSC Price List_$Day</vt:lpstr>
      <vt:lpstr>Metering Fee $1718</vt:lpstr>
      <vt:lpstr>Escalation Factors</vt:lpstr>
      <vt:lpstr>'Metering Fee $1718'!Print_Area</vt:lpstr>
      <vt:lpstr>'MSC Price List'!Print_Area</vt:lpstr>
      <vt:lpstr>'MSC Price List_$Day'!Print_Area</vt:lpstr>
    </vt:vector>
  </TitlesOfParts>
  <Company>Essential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Voltz</dc:creator>
  <cp:lastModifiedBy>Michelle Hagney</cp:lastModifiedBy>
  <cp:lastPrinted>2016-05-04T00:58:39Z</cp:lastPrinted>
  <dcterms:created xsi:type="dcterms:W3CDTF">2015-05-15T00:21:33Z</dcterms:created>
  <dcterms:modified xsi:type="dcterms:W3CDTF">2017-03-30T03:58:36Z</dcterms:modified>
</cp:coreProperties>
</file>