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NPVs\"/>
    </mc:Choice>
  </mc:AlternateContent>
  <xr:revisionPtr revIDLastSave="0" documentId="13_ncr:1_{84AFABC7-90AF-4FA0-92B0-A8CE7403F437}" xr6:coauthVersionLast="44" xr6:coauthVersionMax="44" xr10:uidLastSave="{00000000-0000-0000-0000-000000000000}"/>
  <bookViews>
    <workbookView xWindow="-28920" yWindow="-6705" windowWidth="29040" windowHeight="15840" tabRatio="782" activeTab="3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r:id="rId6"/>
    <sheet name="NPV Calc|Option-4" sheetId="106" r:id="rId7"/>
    <sheet name="Option Comparison" sheetId="105" r:id="rId8"/>
  </sheets>
  <externalReferences>
    <externalReference r:id="rId9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localSheetId="7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'NPV Calc|Option-4'!$N:$XFD</definedName>
    <definedName name="Z_936BE4CE_DB48_4520_9A67_1680571C0FA9_.wvu.Cols" localSheetId="7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'NPV Calc|Option-4'!$12:$1048576</definedName>
    <definedName name="Z_936BE4CE_DB48_4520_9A67_1680571C0FA9_.wvu.Rows" localSheetId="7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'NPV Calc|Option-4'!$N:$XFD</definedName>
    <definedName name="Z_C4B640CB_29C7_4B7F_8E78_4BE41AD6768C_.wvu.Cols" localSheetId="7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'NPV Calc|Option-4'!$12:$1048576</definedName>
    <definedName name="Z_C4B640CB_29C7_4B7F_8E78_4BE41AD6768C_.wvu.Rows" localSheetId="7" hidden="1">'Option Comparison'!$12:$1048576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05" l="1"/>
  <c r="D24" i="105"/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6"/>
  <c r="L16" i="106"/>
  <c r="M16" i="106"/>
  <c r="N16" i="106"/>
  <c r="O16" i="106"/>
  <c r="P16" i="106"/>
  <c r="Q16" i="106"/>
  <c r="R16" i="106"/>
  <c r="S16" i="106"/>
  <c r="T16" i="106"/>
  <c r="U16" i="106"/>
  <c r="V16" i="106"/>
  <c r="W16" i="106"/>
  <c r="X16" i="106"/>
  <c r="Y16" i="106"/>
  <c r="Z16" i="106"/>
  <c r="AA16" i="106"/>
  <c r="AB16" i="106"/>
  <c r="AC16" i="106"/>
  <c r="AD16" i="106"/>
  <c r="AE16" i="106"/>
  <c r="AF16" i="106"/>
  <c r="AG16" i="106"/>
  <c r="AH16" i="106"/>
  <c r="AI16" i="106"/>
  <c r="AJ16" i="106"/>
  <c r="AK16" i="106"/>
  <c r="AL16" i="106"/>
  <c r="AM16" i="106"/>
  <c r="AN16" i="106"/>
  <c r="AO16" i="106"/>
  <c r="J16" i="106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6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8" i="105"/>
  <c r="C19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2" i="105"/>
  <c r="C34" i="105"/>
  <c r="C31" i="105"/>
  <c r="M36" i="77" l="1"/>
  <c r="M16" i="74"/>
  <c r="C33" i="105"/>
  <c r="N36" i="77" l="1"/>
  <c r="N16" i="74"/>
  <c r="AM65" i="103"/>
  <c r="AN65" i="103"/>
  <c r="AL65" i="103"/>
  <c r="AK65" i="103"/>
  <c r="AO65" i="103"/>
  <c r="AL65" i="104"/>
  <c r="AN65" i="104"/>
  <c r="AM65" i="104"/>
  <c r="AN65" i="106"/>
  <c r="AM65" i="106"/>
  <c r="AK65" i="106"/>
  <c r="AO65" i="106"/>
  <c r="AL39" i="103"/>
  <c r="AK39" i="103"/>
  <c r="AO39" i="103"/>
  <c r="AL39" i="104"/>
  <c r="AK39" i="104"/>
  <c r="AO39" i="104"/>
  <c r="AM39" i="104"/>
  <c r="AN39" i="106"/>
  <c r="AM39" i="106"/>
  <c r="AL39" i="106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6"/>
  <c r="AK91" i="106"/>
  <c r="AK102" i="106" s="1"/>
  <c r="AL91" i="106"/>
  <c r="AL102" i="106" s="1"/>
  <c r="AM91" i="106"/>
  <c r="AN91" i="106"/>
  <c r="AO91" i="106"/>
  <c r="AO102" i="106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6"/>
  <c r="AL65" i="106"/>
  <c r="AJ65" i="103"/>
  <c r="AJ39" i="104"/>
  <c r="AN39" i="104"/>
  <c r="AJ39" i="106"/>
  <c r="AK39" i="106"/>
  <c r="AO39" i="106"/>
  <c r="AJ39" i="103"/>
  <c r="AN39" i="103"/>
  <c r="K4" i="106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Q65" i="106"/>
  <c r="AL102" i="74"/>
  <c r="AK102" i="74"/>
  <c r="AM102" i="74"/>
  <c r="AJ102" i="74"/>
  <c r="AK101" i="106"/>
  <c r="AK103" i="106" s="1"/>
  <c r="AO101" i="103"/>
  <c r="AO103" i="103" s="1"/>
  <c r="AL101" i="103"/>
  <c r="AK101" i="104"/>
  <c r="AK103" i="104" s="1"/>
  <c r="AK101" i="103"/>
  <c r="AJ101" i="103"/>
  <c r="AJ103" i="103" s="1"/>
  <c r="AJ101" i="106"/>
  <c r="AN101" i="106"/>
  <c r="AL101" i="106"/>
  <c r="AL103" i="106" s="1"/>
  <c r="AM39" i="103"/>
  <c r="AM101" i="103" s="1"/>
  <c r="AL101" i="104"/>
  <c r="AL103" i="104" s="1"/>
  <c r="AN102" i="106"/>
  <c r="AJ102" i="106"/>
  <c r="AM101" i="106"/>
  <c r="AM102" i="106"/>
  <c r="AO101" i="106"/>
  <c r="AO103" i="106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AI91" i="106"/>
  <c r="AH91" i="106"/>
  <c r="AH102" i="106" s="1"/>
  <c r="AG91" i="106"/>
  <c r="AG102" i="106" s="1"/>
  <c r="AF91" i="106"/>
  <c r="AE91" i="106"/>
  <c r="AD91" i="106"/>
  <c r="AD102" i="106" s="1"/>
  <c r="AC91" i="106"/>
  <c r="AC102" i="106" s="1"/>
  <c r="AB91" i="106"/>
  <c r="AA91" i="106"/>
  <c r="Z91" i="106"/>
  <c r="Z102" i="106" s="1"/>
  <c r="Y91" i="106"/>
  <c r="Y102" i="106" s="1"/>
  <c r="X91" i="106"/>
  <c r="W91" i="106"/>
  <c r="V91" i="106"/>
  <c r="V102" i="106" s="1"/>
  <c r="U91" i="106"/>
  <c r="U102" i="106" s="1"/>
  <c r="T91" i="106"/>
  <c r="S91" i="106"/>
  <c r="R91" i="106"/>
  <c r="R102" i="106" s="1"/>
  <c r="Q91" i="106"/>
  <c r="Q102" i="106" s="1"/>
  <c r="P91" i="106"/>
  <c r="O91" i="106"/>
  <c r="N91" i="106"/>
  <c r="N102" i="106" s="1"/>
  <c r="M91" i="106"/>
  <c r="M102" i="106" s="1"/>
  <c r="L91" i="106"/>
  <c r="K91" i="106"/>
  <c r="J91" i="106"/>
  <c r="J102" i="106" s="1"/>
  <c r="AI65" i="106"/>
  <c r="AH65" i="106"/>
  <c r="AG65" i="106"/>
  <c r="AF65" i="106"/>
  <c r="AE65" i="106"/>
  <c r="AD65" i="106"/>
  <c r="AC65" i="106"/>
  <c r="AB65" i="106"/>
  <c r="AA65" i="106"/>
  <c r="Z65" i="106"/>
  <c r="Y65" i="106"/>
  <c r="X65" i="106"/>
  <c r="W65" i="106"/>
  <c r="V65" i="106"/>
  <c r="U65" i="106"/>
  <c r="T65" i="106"/>
  <c r="S65" i="106"/>
  <c r="R65" i="106"/>
  <c r="P65" i="106"/>
  <c r="O65" i="106"/>
  <c r="N65" i="106"/>
  <c r="M65" i="106"/>
  <c r="L65" i="106"/>
  <c r="K65" i="106"/>
  <c r="J65" i="106"/>
  <c r="AC39" i="106"/>
  <c r="M39" i="106"/>
  <c r="AI39" i="106"/>
  <c r="AH39" i="106"/>
  <c r="AG39" i="106"/>
  <c r="AF39" i="106"/>
  <c r="AE39" i="106"/>
  <c r="AD39" i="106"/>
  <c r="AB39" i="106"/>
  <c r="AA39" i="106"/>
  <c r="Z39" i="106"/>
  <c r="Y39" i="106"/>
  <c r="X39" i="106"/>
  <c r="W39" i="106"/>
  <c r="V39" i="106"/>
  <c r="U39" i="106"/>
  <c r="T39" i="106"/>
  <c r="S39" i="106"/>
  <c r="R39" i="106"/>
  <c r="Q39" i="106"/>
  <c r="P39" i="106"/>
  <c r="O39" i="106"/>
  <c r="N39" i="106"/>
  <c r="L39" i="106"/>
  <c r="K39" i="106"/>
  <c r="J39" i="106"/>
  <c r="G16" i="106"/>
  <c r="L4" i="106"/>
  <c r="M4" i="106" s="1"/>
  <c r="N4" i="106" s="1"/>
  <c r="O4" i="106" s="1"/>
  <c r="P4" i="106" s="1"/>
  <c r="Q4" i="106" s="1"/>
  <c r="R4" i="106" s="1"/>
  <c r="S4" i="106" s="1"/>
  <c r="T4" i="106" s="1"/>
  <c r="U4" i="106" s="1"/>
  <c r="V4" i="106" s="1"/>
  <c r="W4" i="106" s="1"/>
  <c r="X4" i="106" s="1"/>
  <c r="Y4" i="106" s="1"/>
  <c r="Z4" i="106" s="1"/>
  <c r="AA4" i="106" s="1"/>
  <c r="AB4" i="106" s="1"/>
  <c r="AC4" i="106" s="1"/>
  <c r="AD4" i="106" s="1"/>
  <c r="AE4" i="106" s="1"/>
  <c r="AF4" i="106" s="1"/>
  <c r="AG4" i="106" s="1"/>
  <c r="AH4" i="106" s="1"/>
  <c r="AI4" i="106" s="1"/>
  <c r="AJ4" i="106" s="1"/>
  <c r="AK4" i="106" s="1"/>
  <c r="AL4" i="106" s="1"/>
  <c r="AM4" i="106" s="1"/>
  <c r="AN4" i="106" s="1"/>
  <c r="AO4" i="106" s="1"/>
  <c r="K3" i="106"/>
  <c r="L3" i="106" s="1"/>
  <c r="C2" i="106"/>
  <c r="P36" i="77" l="1"/>
  <c r="P16" i="74"/>
  <c r="AL103" i="103"/>
  <c r="AK103" i="103"/>
  <c r="AN103" i="106"/>
  <c r="AJ103" i="106"/>
  <c r="AM103" i="104"/>
  <c r="AM103" i="106"/>
  <c r="AM103" i="103"/>
  <c r="M101" i="106"/>
  <c r="M103" i="106" s="1"/>
  <c r="D19" i="105"/>
  <c r="U101" i="106"/>
  <c r="U103" i="106" s="1"/>
  <c r="AG101" i="106"/>
  <c r="AG103" i="106" s="1"/>
  <c r="Q101" i="106"/>
  <c r="Q103" i="106" s="1"/>
  <c r="Y101" i="106"/>
  <c r="Y103" i="106" s="1"/>
  <c r="L99" i="106"/>
  <c r="L47" i="106"/>
  <c r="L21" i="106"/>
  <c r="M3" i="106"/>
  <c r="L73" i="106"/>
  <c r="L14" i="106"/>
  <c r="K99" i="106"/>
  <c r="K73" i="106"/>
  <c r="K47" i="106"/>
  <c r="K21" i="106"/>
  <c r="K14" i="106"/>
  <c r="T101" i="106"/>
  <c r="AB101" i="106"/>
  <c r="J101" i="106"/>
  <c r="J103" i="106" s="1"/>
  <c r="N101" i="106"/>
  <c r="N103" i="106" s="1"/>
  <c r="R101" i="106"/>
  <c r="R103" i="106" s="1"/>
  <c r="V101" i="106"/>
  <c r="V103" i="106" s="1"/>
  <c r="Z101" i="106"/>
  <c r="Z103" i="106" s="1"/>
  <c r="AD101" i="106"/>
  <c r="AD103" i="106" s="1"/>
  <c r="AH101" i="106"/>
  <c r="AH103" i="106" s="1"/>
  <c r="AC101" i="106"/>
  <c r="AC103" i="106" s="1"/>
  <c r="L101" i="106"/>
  <c r="P101" i="106"/>
  <c r="X101" i="106"/>
  <c r="AF101" i="106"/>
  <c r="J3" i="106"/>
  <c r="K101" i="106"/>
  <c r="O101" i="106"/>
  <c r="S101" i="106"/>
  <c r="W101" i="106"/>
  <c r="AA101" i="106"/>
  <c r="AE101" i="106"/>
  <c r="AI101" i="106"/>
  <c r="K102" i="106"/>
  <c r="O102" i="106"/>
  <c r="S102" i="106"/>
  <c r="W102" i="106"/>
  <c r="AA102" i="106"/>
  <c r="AE102" i="106"/>
  <c r="AI102" i="106"/>
  <c r="L102" i="106"/>
  <c r="P102" i="106"/>
  <c r="T102" i="106"/>
  <c r="X102" i="106"/>
  <c r="AB102" i="106"/>
  <c r="AF102" i="106"/>
  <c r="Q36" i="77" l="1"/>
  <c r="Q16" i="74"/>
  <c r="AB103" i="106"/>
  <c r="AE103" i="106"/>
  <c r="O103" i="106"/>
  <c r="AI103" i="106"/>
  <c r="K103" i="106"/>
  <c r="L103" i="106"/>
  <c r="W103" i="106"/>
  <c r="AA103" i="106"/>
  <c r="T103" i="106"/>
  <c r="S103" i="106"/>
  <c r="X103" i="106"/>
  <c r="J99" i="106"/>
  <c r="J73" i="106"/>
  <c r="J47" i="106"/>
  <c r="J14" i="106"/>
  <c r="J21" i="106"/>
  <c r="AF103" i="106"/>
  <c r="P103" i="106"/>
  <c r="M99" i="106"/>
  <c r="M73" i="106"/>
  <c r="M47" i="106"/>
  <c r="N3" i="106"/>
  <c r="M21" i="106"/>
  <c r="M14" i="106"/>
  <c r="R36" i="77" l="1"/>
  <c r="R16" i="74"/>
  <c r="N99" i="106"/>
  <c r="N73" i="106"/>
  <c r="N47" i="106"/>
  <c r="N14" i="106"/>
  <c r="O3" i="106"/>
  <c r="N21" i="106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J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O99" i="106"/>
  <c r="O73" i="106"/>
  <c r="O47" i="106"/>
  <c r="O21" i="106"/>
  <c r="O14" i="106"/>
  <c r="P3" i="106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AH103" i="104"/>
  <c r="U101" i="103"/>
  <c r="U103" i="103" s="1"/>
  <c r="D18" i="105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P99" i="106"/>
  <c r="P73" i="106"/>
  <c r="P21" i="106"/>
  <c r="Q3" i="106"/>
  <c r="P47" i="106"/>
  <c r="P14" i="106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Q99" i="106"/>
  <c r="Q73" i="106"/>
  <c r="Q47" i="106"/>
  <c r="Q21" i="106"/>
  <c r="R3" i="106"/>
  <c r="Q14" i="106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R99" i="106"/>
  <c r="R73" i="106"/>
  <c r="R47" i="106"/>
  <c r="R14" i="106"/>
  <c r="R21" i="106"/>
  <c r="S3" i="106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S99" i="106"/>
  <c r="S73" i="106"/>
  <c r="S47" i="106"/>
  <c r="S21" i="106"/>
  <c r="S14" i="106"/>
  <c r="T3" i="106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T73" i="106"/>
  <c r="U3" i="106"/>
  <c r="T99" i="106"/>
  <c r="T47" i="106"/>
  <c r="T21" i="106"/>
  <c r="T14" i="106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U99" i="106"/>
  <c r="U73" i="106"/>
  <c r="U47" i="106"/>
  <c r="V3" i="106"/>
  <c r="U21" i="106"/>
  <c r="U14" i="106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V99" i="106"/>
  <c r="V73" i="106"/>
  <c r="V47" i="106"/>
  <c r="V21" i="106"/>
  <c r="V14" i="106"/>
  <c r="W3" i="106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W99" i="106"/>
  <c r="W73" i="106"/>
  <c r="W47" i="106"/>
  <c r="W21" i="106"/>
  <c r="W14" i="106"/>
  <c r="X3" i="106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X21" i="106"/>
  <c r="X99" i="106"/>
  <c r="X47" i="106"/>
  <c r="Y3" i="106"/>
  <c r="X73" i="106"/>
  <c r="X14" i="106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Y99" i="106"/>
  <c r="Y73" i="106"/>
  <c r="Y47" i="106"/>
  <c r="Z3" i="106"/>
  <c r="Y14" i="106"/>
  <c r="Y21" i="106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Z99" i="106"/>
  <c r="Z73" i="106"/>
  <c r="Z47" i="106"/>
  <c r="Z14" i="106"/>
  <c r="Z21" i="106"/>
  <c r="AA3" i="106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AA99" i="106"/>
  <c r="AA73" i="106"/>
  <c r="AA47" i="106"/>
  <c r="AA21" i="106"/>
  <c r="AA14" i="106"/>
  <c r="AB3" i="106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AB14" i="106"/>
  <c r="AB99" i="106"/>
  <c r="AB47" i="106"/>
  <c r="AB21" i="106"/>
  <c r="AC3" i="106"/>
  <c r="AB73" i="106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AC99" i="106"/>
  <c r="AC73" i="106"/>
  <c r="AC47" i="106"/>
  <c r="AD3" i="106"/>
  <c r="AC21" i="106"/>
  <c r="AC14" i="106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D99" i="106"/>
  <c r="AD73" i="106"/>
  <c r="AD47" i="106"/>
  <c r="AE3" i="106"/>
  <c r="AD14" i="106"/>
  <c r="AD21" i="106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E99" i="106"/>
  <c r="AE73" i="106"/>
  <c r="AE47" i="106"/>
  <c r="AE21" i="106"/>
  <c r="AE14" i="106"/>
  <c r="AF3" i="106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F14" i="106"/>
  <c r="AF73" i="106"/>
  <c r="AF21" i="106"/>
  <c r="AG3" i="106"/>
  <c r="AF99" i="106"/>
  <c r="AF47" i="106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G99" i="106"/>
  <c r="AG73" i="106"/>
  <c r="AG47" i="106"/>
  <c r="AG21" i="106"/>
  <c r="AH3" i="106"/>
  <c r="AG14" i="106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H99" i="106"/>
  <c r="AH73" i="106"/>
  <c r="AH47" i="106"/>
  <c r="AH21" i="106"/>
  <c r="AI3" i="106"/>
  <c r="AJ3" i="106" s="1"/>
  <c r="AH14" i="106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K3" i="106"/>
  <c r="AJ73" i="106"/>
  <c r="AJ21" i="106"/>
  <c r="AJ14" i="106"/>
  <c r="AJ99" i="106"/>
  <c r="AJ47" i="106"/>
  <c r="AI99" i="106"/>
  <c r="AI73" i="106"/>
  <c r="AI47" i="106"/>
  <c r="AI21" i="106"/>
  <c r="AI14" i="106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L3" i="106"/>
  <c r="AK47" i="106"/>
  <c r="AK21" i="106"/>
  <c r="AK73" i="106"/>
  <c r="AK14" i="106"/>
  <c r="AK99" i="106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M3" i="106"/>
  <c r="AL99" i="106"/>
  <c r="AL47" i="106"/>
  <c r="AL21" i="106"/>
  <c r="AL14" i="106"/>
  <c r="AL73" i="106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N3" i="106" l="1"/>
  <c r="AM14" i="106"/>
  <c r="AM99" i="106"/>
  <c r="AM73" i="106"/>
  <c r="AM47" i="106"/>
  <c r="AM21" i="106"/>
  <c r="AL3" i="103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O3" i="106"/>
  <c r="AN73" i="106"/>
  <c r="AN47" i="106"/>
  <c r="AN14" i="106"/>
  <c r="AN99" i="106"/>
  <c r="AN21" i="106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O47" i="106"/>
  <c r="AO21" i="106"/>
  <c r="AO99" i="106"/>
  <c r="AO73" i="106"/>
  <c r="AO14" i="106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6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J40" i="106"/>
  <c r="J66" i="106"/>
  <c r="J92" i="106"/>
  <c r="J105" i="106"/>
  <c r="K66" i="106"/>
  <c r="K40" i="106"/>
  <c r="K92" i="106"/>
  <c r="K105" i="106"/>
  <c r="K19" i="105" s="1"/>
  <c r="AO99" i="104"/>
  <c r="AO21" i="104"/>
  <c r="AO73" i="104"/>
  <c r="AO47" i="104"/>
  <c r="AO14" i="104"/>
  <c r="P102" i="74"/>
  <c r="J40" i="74"/>
  <c r="K40" i="74"/>
  <c r="J19" i="105" l="1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L105" i="106"/>
  <c r="L66" i="106"/>
  <c r="L92" i="106"/>
  <c r="L40" i="106"/>
  <c r="M3" i="77"/>
  <c r="M99" i="74"/>
  <c r="M73" i="74"/>
  <c r="M47" i="74"/>
  <c r="M21" i="74"/>
  <c r="M14" i="74"/>
  <c r="E17" i="56"/>
  <c r="N3" i="74"/>
  <c r="C17" i="56" a="1"/>
  <c r="C17" i="56" l="1"/>
  <c r="L17" i="105"/>
  <c r="L19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M40" i="106"/>
  <c r="M105" i="106"/>
  <c r="M19" i="105" s="1"/>
  <c r="M66" i="106"/>
  <c r="M92" i="106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N66" i="106"/>
  <c r="N105" i="106"/>
  <c r="N19" i="105" s="1"/>
  <c r="N92" i="106"/>
  <c r="N40" i="106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92" i="106"/>
  <c r="O40" i="106"/>
  <c r="O66" i="106"/>
  <c r="O105" i="106"/>
  <c r="O19" i="105" s="1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106"/>
  <c r="P40" i="106"/>
  <c r="P66" i="106"/>
  <c r="P105" i="106"/>
  <c r="P19" i="105" s="1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Q66" i="106"/>
  <c r="Q105" i="106"/>
  <c r="Q19" i="105" s="1"/>
  <c r="Q92" i="106"/>
  <c r="Q40" i="106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40" i="106"/>
  <c r="R92" i="106"/>
  <c r="R66" i="106"/>
  <c r="R105" i="106"/>
  <c r="R19" i="105" s="1"/>
  <c r="R92" i="74"/>
  <c r="R40" i="74"/>
  <c r="S3" i="77"/>
  <c r="T99" i="74"/>
  <c r="T73" i="74"/>
  <c r="T47" i="74"/>
  <c r="T21" i="74"/>
  <c r="T14" i="74"/>
  <c r="U3" i="74"/>
  <c r="C22" i="56" a="1"/>
  <c r="C22" i="56" l="1"/>
  <c r="S40" i="106"/>
  <c r="S105" i="106"/>
  <c r="S19" i="105" s="1"/>
  <c r="S66" i="106"/>
  <c r="S92" i="106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40" i="106"/>
  <c r="T66" i="106"/>
  <c r="T92" i="106"/>
  <c r="T105" i="106"/>
  <c r="T19" i="105" s="1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U66" i="106"/>
  <c r="U92" i="106"/>
  <c r="U40" i="106"/>
  <c r="U105" i="106"/>
  <c r="U19" i="105" s="1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V105" i="106"/>
  <c r="V19" i="105" s="1"/>
  <c r="V66" i="106"/>
  <c r="V40" i="106"/>
  <c r="V92" i="106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66" i="106"/>
  <c r="W105" i="106"/>
  <c r="W19" i="105" s="1"/>
  <c r="W92" i="106"/>
  <c r="W40" i="106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X92" i="106"/>
  <c r="X40" i="106"/>
  <c r="X105" i="106"/>
  <c r="X19" i="105" s="1"/>
  <c r="X66" i="106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66" i="106"/>
  <c r="Y40" i="106"/>
  <c r="Y92" i="106"/>
  <c r="Y105" i="106"/>
  <c r="Y19" i="105" s="1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40" i="106"/>
  <c r="Z66" i="106"/>
  <c r="Z92" i="106"/>
  <c r="Z105" i="106"/>
  <c r="Z19" i="105" s="1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A92" i="106"/>
  <c r="AA66" i="106"/>
  <c r="AA40" i="106"/>
  <c r="AA105" i="106"/>
  <c r="AA19" i="105" s="1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105" i="106"/>
  <c r="AB19" i="105" s="1"/>
  <c r="AB66" i="106"/>
  <c r="AB40" i="106"/>
  <c r="AB92" i="106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40" i="106"/>
  <c r="AC105" i="106"/>
  <c r="AC19" i="105" s="1"/>
  <c r="AC92" i="106"/>
  <c r="AC66" i="106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AD105" i="106"/>
  <c r="AD19" i="105" s="1"/>
  <c r="AD40" i="106"/>
  <c r="AD66" i="106"/>
  <c r="AD92" i="106"/>
  <c r="C10" i="106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92" i="106"/>
  <c r="AE40" i="106"/>
  <c r="AE66" i="106"/>
  <c r="AE105" i="106"/>
  <c r="AE19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F105" i="106"/>
  <c r="AF19" i="105" s="1"/>
  <c r="AF66" i="106"/>
  <c r="AF40" i="106"/>
  <c r="AF92" i="106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G66" i="106"/>
  <c r="AG105" i="106"/>
  <c r="AG19" i="105" s="1"/>
  <c r="AG92" i="106"/>
  <c r="AG40" i="106"/>
  <c r="AI4" i="77"/>
  <c r="AG92" i="74"/>
  <c r="AG40" i="74"/>
  <c r="AH3" i="77"/>
  <c r="AI99" i="74"/>
  <c r="AI47" i="74"/>
  <c r="AI73" i="74"/>
  <c r="AI14" i="74"/>
  <c r="AI21" i="74"/>
  <c r="AH66" i="106" l="1"/>
  <c r="AH105" i="106"/>
  <c r="AH19" i="105" s="1"/>
  <c r="AH40" i="106"/>
  <c r="AH92" i="106"/>
  <c r="AH105" i="103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66" i="106"/>
  <c r="AI105" i="106"/>
  <c r="AI19" i="105" s="1"/>
  <c r="AI92" i="106"/>
  <c r="AI40" i="106"/>
  <c r="AI92" i="74"/>
  <c r="AI40" i="74"/>
  <c r="AJ66" i="106" l="1"/>
  <c r="AJ92" i="106"/>
  <c r="AJ40" i="106"/>
  <c r="AJ105" i="106"/>
  <c r="AJ19" i="105" s="1"/>
  <c r="AK3" i="77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6"/>
  <c r="AK40" i="106"/>
  <c r="AK66" i="106"/>
  <c r="AK105" i="106"/>
  <c r="AK19" i="105" s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40" i="106"/>
  <c r="AL105" i="106"/>
  <c r="AL19" i="105" s="1"/>
  <c r="AL66" i="106"/>
  <c r="AL92" i="106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M40" i="106"/>
  <c r="AM66" i="106"/>
  <c r="AM105" i="106"/>
  <c r="AM19" i="105" s="1"/>
  <c r="AM92" i="106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6"/>
  <c r="AN19" i="105" s="1"/>
  <c r="AN92" i="106"/>
  <c r="AN66" i="106"/>
  <c r="AN40" i="106"/>
  <c r="AN105" i="104"/>
  <c r="AN18" i="105" s="1"/>
  <c r="AN40" i="104"/>
  <c r="AN66" i="104"/>
  <c r="AN92" i="104"/>
  <c r="AO66" i="106"/>
  <c r="AO40" i="106"/>
  <c r="AO105" i="106"/>
  <c r="AO92" i="106"/>
  <c r="I66" i="103" l="1"/>
  <c r="A69" i="103" s="1"/>
  <c r="I40" i="74"/>
  <c r="I92" i="74"/>
  <c r="I95" i="74" s="1"/>
  <c r="A95" i="74" s="1"/>
  <c r="I92" i="106"/>
  <c r="I95" i="106" s="1"/>
  <c r="A95" i="106" s="1"/>
  <c r="I92" i="103"/>
  <c r="I95" i="103" s="1"/>
  <c r="A95" i="103" s="1"/>
  <c r="AO18" i="105"/>
  <c r="I105" i="104"/>
  <c r="I66" i="104"/>
  <c r="I40" i="106"/>
  <c r="I40" i="104"/>
  <c r="A43" i="104" s="1"/>
  <c r="AO17" i="105"/>
  <c r="I105" i="103"/>
  <c r="I17" i="105" s="1"/>
  <c r="AO19" i="105"/>
  <c r="I105" i="106"/>
  <c r="I66" i="106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33" i="105" s="1"/>
  <c r="I19" i="105"/>
  <c r="I34" i="105" s="1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16" i="105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16" i="105" s="1"/>
  <c r="L66" i="74"/>
  <c r="M101" i="74"/>
  <c r="M103" i="74" s="1"/>
  <c r="M105" i="74" s="1"/>
  <c r="M16" i="105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T16" i="105" s="1"/>
  <c r="O66" i="74"/>
  <c r="O101" i="74"/>
  <c r="O103" i="74" s="1"/>
  <c r="O105" i="74" s="1"/>
  <c r="O16" i="105" s="1"/>
  <c r="AO66" i="74"/>
  <c r="AO101" i="74"/>
  <c r="AO103" i="74" s="1"/>
  <c r="AO105" i="74" s="1"/>
  <c r="AO16" i="105" s="1"/>
  <c r="N66" i="74"/>
  <c r="N101" i="74"/>
  <c r="N103" i="74" s="1"/>
  <c r="N105" i="74" s="1"/>
  <c r="N16" i="105" s="1"/>
  <c r="Y101" i="74"/>
  <c r="Y103" i="74" s="1"/>
  <c r="Y105" i="74" s="1"/>
  <c r="Y16" i="105" s="1"/>
  <c r="Y66" i="74"/>
  <c r="P66" i="74"/>
  <c r="P101" i="74"/>
  <c r="P103" i="74" s="1"/>
  <c r="P105" i="74" s="1"/>
  <c r="P16" i="105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R16" i="105" s="1"/>
  <c r="W101" i="74"/>
  <c r="W103" i="74" s="1"/>
  <c r="W105" i="74" s="1"/>
  <c r="W16" i="105" s="1"/>
  <c r="W66" i="74"/>
  <c r="X101" i="74"/>
  <c r="X103" i="74" s="1"/>
  <c r="X105" i="74" s="1"/>
  <c r="X16" i="105" s="1"/>
  <c r="X66" i="74"/>
  <c r="AD101" i="74"/>
  <c r="AD103" i="74" s="1"/>
  <c r="AD105" i="74" s="1"/>
  <c r="AD16" i="105" s="1"/>
  <c r="AD66" i="74"/>
  <c r="V101" i="74"/>
  <c r="V103" i="74" s="1"/>
  <c r="V105" i="74" s="1"/>
  <c r="V16" i="105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U16" i="105" s="1"/>
  <c r="Q101" i="74"/>
  <c r="Q103" i="74" s="1"/>
  <c r="Q105" i="74" s="1"/>
  <c r="Q16" i="105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16" i="105" s="1"/>
  <c r="K66" i="74"/>
  <c r="J66" i="74"/>
  <c r="J101" i="74"/>
  <c r="J103" i="74" s="1"/>
  <c r="I66" i="74" l="1"/>
  <c r="J105" i="74"/>
  <c r="J16" i="105" l="1"/>
  <c r="I105" i="74"/>
  <c r="I16" i="105" l="1"/>
  <c r="I31" i="105" l="1"/>
  <c r="I24" i="105"/>
</calcChain>
</file>

<file path=xl/sharedStrings.xml><?xml version="1.0" encoding="utf-8"?>
<sst xmlns="http://schemas.openxmlformats.org/spreadsheetml/2006/main" count="676" uniqueCount="175">
  <si>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</si>
  <si>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</si>
  <si>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</si>
  <si>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</si>
  <si>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</si>
  <si>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</si>
  <si>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</si>
  <si>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</si>
  <si>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</si>
  <si>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</si>
  <si>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</si>
  <si>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</si>
  <si>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</si>
  <si>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</si>
  <si>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</si>
  <si>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</si>
  <si>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</si>
  <si>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</si>
  <si>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</si>
  <si>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</si>
  <si>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</si>
  <si>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</si>
  <si>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</si>
  <si>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</si>
  <si>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</si>
  <si>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</si>
  <si>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</si>
  <si>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</si>
  <si>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</si>
  <si>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</si>
  <si>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</si>
  <si>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</si>
  <si>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</si>
  <si>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</si>
  <si>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</si>
  <si>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</si>
  <si>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</si>
  <si>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</si>
  <si>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</si>
  <si>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</si>
  <si>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</si>
  <si>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</si>
  <si>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</si>
  <si>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</si>
  <si>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</si>
  <si>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</si>
  <si>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</si>
  <si>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</si>
  <si>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</si>
  <si>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</si>
  <si>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</si>
  <si>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</si>
  <si>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</si>
  <si>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</si>
  <si>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</si>
  <si>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</si>
  <si>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</si>
  <si>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</si>
  <si>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</si>
  <si>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</si>
  <si>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</si>
  <si>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</si>
  <si>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</si>
  <si>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</si>
  <si>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</si>
  <si>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</si>
  <si>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</si>
  <si>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</si>
  <si>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</si>
  <si>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</si>
  <si>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</si>
  <si>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</si>
  <si>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</si>
  <si>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</si>
  <si>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</si>
  <si>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</si>
  <si>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</si>
  <si>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</si>
  <si>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</si>
  <si>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</si>
  <si>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</si>
  <si>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</si>
  <si>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</si>
  <si>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</si>
  <si>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</si>
  <si>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</si>
  <si>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</si>
  <si>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</si>
  <si>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</si>
  <si>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</si>
  <si>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</si>
  <si>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</si>
  <si>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</si>
  <si>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</si>
  <si>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</si>
  <si>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</si>
  <si>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</si>
  <si>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</si>
  <si>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</si>
  <si>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</si>
  <si>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</si>
  <si>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</si>
  <si>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</si>
  <si>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</si>
  <si>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</si>
  <si>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</si>
  <si>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</si>
  <si>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</si>
  <si>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</si>
  <si>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</si>
  <si>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</si>
  <si>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</si>
  <si>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</si>
  <si>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</si>
  <si>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</si>
  <si>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</si>
  <si>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</si>
  <si>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</si>
  <si>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</si>
  <si>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</si>
  <si>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</si>
  <si>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</si>
  <si>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</si>
  <si>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</si>
  <si>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</si>
  <si>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</si>
  <si>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</si>
  <si>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</si>
  <si>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</si>
  <si>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</si>
  <si>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</si>
  <si>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</si>
  <si>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</si>
  <si>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</si>
  <si>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</si>
  <si>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</si>
  <si>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</si>
  <si>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</si>
  <si>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</si>
  <si>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</si>
  <si>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</si>
  <si>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</si>
  <si>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</si>
  <si>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</si>
  <si>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</si>
  <si>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</si>
  <si>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</si>
  <si>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</si>
  <si>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</si>
  <si>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</si>
  <si>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</si>
  <si>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</si>
  <si>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</si>
  <si>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Incremental NPV for each option in comparison to Option-1 (Maintain Status Quo)</t>
  </si>
  <si>
    <t>Option Comparison</t>
  </si>
  <si>
    <t>Maintain Status Quo - Ten Yearly In-Line Inspection (with validation digs)</t>
  </si>
  <si>
    <t>Do Nothing</t>
  </si>
  <si>
    <t>Hydrostatic Pressure Testing</t>
  </si>
  <si>
    <t>Targeted Direct Inspection Program</t>
  </si>
  <si>
    <t>Real 2020</t>
  </si>
  <si>
    <t>Mid-Year</t>
  </si>
  <si>
    <t>In-Line Inspection (ILI)</t>
  </si>
  <si>
    <t>dollarrs</t>
  </si>
  <si>
    <t>Price Estimation Model</t>
  </si>
  <si>
    <t>Validation Digs (post ILI)</t>
  </si>
  <si>
    <t>Desktop Cost from Previous Jemena Quotes</t>
  </si>
  <si>
    <t>Validation Digs PEM &amp; Desktop Costing</t>
  </si>
  <si>
    <t>-</t>
  </si>
  <si>
    <t xml:space="preserve">Following 5 years of the program, less digs </t>
  </si>
  <si>
    <t>would be required as more of the pipeline would</t>
  </si>
  <si>
    <t>be analysed.</t>
  </si>
  <si>
    <t>Incremental NPV in comparison to do nothing option</t>
  </si>
  <si>
    <t>Integrity Assessment of Hoskinstown to Fyshwick Pipeline</t>
  </si>
  <si>
    <t>Confidendtial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</si>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</sst>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307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20" xfId="61" applyNumberFormat="1" applyFont="1" applyFill="1" applyBorder="1" applyAlignment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20" xfId="61" applyNumberFormat="1" applyFont="1" applyFill="1" applyBorder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2" xfId="61" applyNumberFormat="1" applyFont="1" applyFill="1" applyBorder="1" applyAlignment="1">
      <alignment horizontal="center" vertical="center"/>
    </xf>
    <xf numFmtId="168" fontId="29" fillId="0" borderId="23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29" fillId="0" borderId="21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11" fillId="0" borderId="2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20" xfId="61" applyNumberFormat="1" applyFont="1" applyFill="1" applyBorder="1" applyAlignment="1">
      <alignment horizontal="center"/>
    </xf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2" xfId="61" applyNumberFormat="1" applyFont="1" applyFill="1" applyBorder="1"/>
    <xf numFmtId="168" fontId="16" fillId="0" borderId="22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 applyProtection="1">
      <alignment horizontal="center" vertical="center"/>
    </xf>
    <xf numFmtId="168" fontId="29" fillId="0" borderId="22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0" fillId="0" borderId="0" xfId="61" applyNumberFormat="1" applyFont="1" applyFill="1" applyBorder="1" applyAlignment="1" applyProtection="1"/>
    <xf numFmtId="168" fontId="0" fillId="0" borderId="0" xfId="61" applyNumberFormat="1" applyFont="1" applyFill="1" applyBorder="1" applyAlignment="1" applyProtection="1">
      <alignment horizontal="center"/>
    </xf>
    <xf numFmtId="168" fontId="29" fillId="0" borderId="25" xfId="61" applyNumberFormat="1" applyFont="1" applyBorder="1" applyAlignment="1">
      <alignment horizontal="center"/>
    </xf>
    <xf numFmtId="168" fontId="11" fillId="0" borderId="24" xfId="61" applyNumberFormat="1" applyFont="1" applyFill="1" applyBorder="1"/>
    <xf numFmtId="175" fontId="28" fillId="6" borderId="24" xfId="61" applyNumberFormat="1" applyFont="1" applyFill="1" applyBorder="1" applyAlignment="1">
      <alignment horizontal="center" vertical="center"/>
    </xf>
    <xf numFmtId="168" fontId="28" fillId="0" borderId="24" xfId="61" applyNumberFormat="1" applyFont="1" applyFill="1" applyBorder="1"/>
    <xf numFmtId="168" fontId="0" fillId="5" borderId="24" xfId="61" applyNumberFormat="1" applyFont="1" applyFill="1" applyBorder="1" applyAlignment="1">
      <alignment horizontal="center"/>
    </xf>
    <xf numFmtId="168" fontId="1" fillId="5" borderId="24" xfId="61" applyNumberFormat="1" applyFont="1" applyFill="1" applyBorder="1" applyAlignment="1">
      <alignment horizontal="center"/>
    </xf>
    <xf numFmtId="168" fontId="29" fillId="0" borderId="26" xfId="61" applyNumberFormat="1" applyFont="1" applyFill="1" applyBorder="1" applyAlignment="1">
      <alignment horizontal="center" vertical="center"/>
    </xf>
    <xf numFmtId="168" fontId="29" fillId="0" borderId="24" xfId="61" applyNumberFormat="1" applyFont="1" applyFill="1" applyBorder="1" applyAlignment="1">
      <alignment horizontal="center" vertical="center"/>
    </xf>
    <xf numFmtId="168" fontId="0" fillId="0" borderId="24" xfId="61" applyNumberFormat="1" applyFont="1" applyFill="1" applyBorder="1" applyAlignment="1">
      <alignment horizontal="center" vertical="center"/>
    </xf>
    <xf numFmtId="168" fontId="28" fillId="0" borderId="24" xfId="61" applyNumberFormat="1" applyFont="1" applyFill="1" applyBorder="1" applyAlignment="1">
      <alignment horizontal="center" vertical="center"/>
    </xf>
    <xf numFmtId="168" fontId="0" fillId="5" borderId="24" xfId="61" applyNumberFormat="1" applyFont="1" applyFill="1" applyBorder="1" applyAlignment="1" applyProtection="1">
      <alignment horizontal="center"/>
    </xf>
    <xf numFmtId="168" fontId="16" fillId="0" borderId="22" xfId="61" applyNumberFormat="1" applyFont="1" applyFill="1" applyBorder="1" applyAlignment="1">
      <alignment horizontal="center" vertical="center" wrapText="1"/>
    </xf>
    <xf numFmtId="168" fontId="29" fillId="0" borderId="26" xfId="61" applyNumberFormat="1" applyFont="1" applyBorder="1" applyAlignment="1">
      <alignment horizontal="center"/>
    </xf>
    <xf numFmtId="168" fontId="11" fillId="0" borderId="22" xfId="61" applyNumberFormat="1" applyFont="1" applyFill="1" applyBorder="1" applyAlignment="1">
      <alignment vertical="center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  <xf numFmtId="15" fontId="0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15" fontId="28" fillId="0" borderId="6" xfId="0" applyNumberFormat="1" applyFont="1" applyBorder="1" applyAlignment="1">
      <alignment horizontal="left" vertical="center" indent="1"/>
    </xf>
    <xf numFmtId="15" fontId="28" fillId="0" borderId="4" xfId="0" applyNumberFormat="1" applyFont="1" applyBorder="1" applyAlignment="1">
      <alignment horizontal="left" vertical="center" indent="1"/>
    </xf>
    <xf numFmtId="168" fontId="47" fillId="48" borderId="0" xfId="61" applyNumberFormat="1" applyFont="1" applyFill="1" applyAlignment="1" applyProtection="1"/>
    <xf numFmtId="168" fontId="29" fillId="48" borderId="22" xfId="61" applyNumberFormat="1" applyFont="1" applyFill="1" applyBorder="1" applyAlignment="1">
      <alignment horizontal="center" vertical="center"/>
    </xf>
    <xf numFmtId="168" fontId="29" fillId="48" borderId="26" xfId="61" applyNumberFormat="1" applyFont="1" applyFill="1" applyBorder="1" applyAlignment="1">
      <alignment horizontal="center" vertical="center"/>
    </xf>
    <xf numFmtId="168" fontId="29" fillId="48" borderId="0" xfId="61" applyNumberFormat="1" applyFont="1" applyFill="1" applyAlignment="1" applyProtection="1"/>
    <xf numFmtId="168" fontId="29" fillId="48" borderId="0" xfId="61" applyNumberFormat="1" applyFont="1" applyFill="1" applyBorder="1" applyAlignment="1">
      <alignment horizontal="center" vertical="center"/>
    </xf>
    <xf numFmtId="168" fontId="29" fillId="48" borderId="24" xfId="61" applyNumberFormat="1" applyFont="1" applyFill="1" applyBorder="1" applyAlignment="1">
      <alignment horizontal="center" vertical="center"/>
    </xf>
    <xf numFmtId="168" fontId="0" fillId="48" borderId="0" xfId="61" applyNumberFormat="1" applyFont="1" applyFill="1" applyAlignment="1" applyProtection="1">
      <alignment horizontal="center"/>
    </xf>
    <xf numFmtId="168" fontId="0" fillId="48" borderId="24" xfId="61" applyNumberFormat="1" applyFont="1" applyFill="1" applyBorder="1" applyAlignment="1">
      <alignment horizontal="center"/>
    </xf>
    <xf numFmtId="168" fontId="0" fillId="48" borderId="0" xfId="61" applyNumberFormat="1" applyFont="1" applyFill="1" applyAlignment="1" applyProtection="1">
      <alignment horizontal="center" vertical="center"/>
    </xf>
    <xf numFmtId="168" fontId="0" fillId="48" borderId="24" xfId="61" applyNumberFormat="1" applyFont="1" applyFill="1" applyBorder="1" applyAlignment="1">
      <alignment horizontal="center" vertical="center"/>
    </xf>
    <xf numFmtId="168" fontId="0" fillId="48" borderId="0" xfId="61" applyNumberFormat="1" applyFont="1" applyFill="1" applyAlignment="1">
      <alignment horizontal="center" vertical="center"/>
    </xf>
    <xf numFmtId="168" fontId="0" fillId="48" borderId="0" xfId="61" applyNumberFormat="1" applyFont="1" applyFill="1" applyBorder="1" applyAlignment="1">
      <alignment horizontal="center" vertical="center"/>
    </xf>
    <xf numFmtId="168" fontId="28" fillId="48" borderId="24" xfId="61" applyNumberFormat="1" applyFont="1" applyFill="1" applyBorder="1" applyAlignment="1">
      <alignment horizontal="center" vertical="center"/>
    </xf>
    <xf numFmtId="168" fontId="28" fillId="48" borderId="0" xfId="61" applyNumberFormat="1" applyFont="1" applyFill="1" applyBorder="1" applyAlignment="1">
      <alignment horizontal="center" vertical="center"/>
    </xf>
    <xf numFmtId="168" fontId="0" fillId="48" borderId="0" xfId="61" applyNumberFormat="1" applyFont="1" applyFill="1" applyBorder="1" applyAlignment="1" applyProtection="1">
      <alignment horizontal="center" vertical="center"/>
    </xf>
    <xf numFmtId="168" fontId="21" fillId="48" borderId="0" xfId="61" applyNumberFormat="1" applyFont="1" applyFill="1" applyBorder="1" applyAlignment="1" applyProtection="1">
      <alignment horizontal="center" vertical="center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A96A9-D48A-4E6F-AB3D-ADB87486F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485774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zoomScale="85" zoomScaleNormal="85" workbookViewId="0">
      <selection activeCell="H5" sqref="H5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0" width="10.6640625" style="10" customWidth="1"/>
    <col min="11" max="11" width="16.6640625" style="10" customWidth="1"/>
    <col min="12" max="12" width="5.83203125" style="10" customWidth="1"/>
    <col min="13" max="13" width="2.33203125" style="10" customWidth="1"/>
    <col min="14" max="14" width="5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9" t="s">
        <v>172</v>
      </c>
      <c r="E2" s="250"/>
      <c r="F2" s="251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84" t="str">
        <f ca="1">RIGHT(CELL("filename",D3),LEN(CELL("filename",D3))-FIND("]",CELL("filename",D3)))</f>
        <v>Home Page</v>
      </c>
      <c r="E4" s="284" t="str">
        <f ca="1">RIGHT(CELL("filename",E3),LEN(CELL("filename",E3))-FIND("]",CELL("filename",E3)))</f>
        <v>Home Page</v>
      </c>
      <c r="F4" s="284" t="str">
        <f ca="1">RIGHT(CELL("filename",F3),LEN(CELL("filename",F3))-FIND("]",CELL("filename",F3)))</f>
        <v>Home Page</v>
      </c>
      <c r="G4" s="284" t="str">
        <f ca="1">RIGHT(CELL("filename",G3),LEN(CELL("filename",G3))-FIND("]",CELL("filename",G3)))</f>
        <v>Home Page</v>
      </c>
      <c r="H4" s="284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73"/>
      <c r="C6" s="273"/>
      <c r="D6" s="273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155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156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157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NPV Calc|Option-4</v>
      </c>
      <c r="D17" s="58"/>
      <c r="E17" s="124">
        <f t="shared" si="0"/>
        <v>6</v>
      </c>
      <c r="F17" s="135" t="s">
        <v>158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Option Comparison</v>
      </c>
      <c r="D18" s="58"/>
      <c r="E18" s="124">
        <f t="shared" si="0"/>
        <v>7</v>
      </c>
      <c r="F18" s="135" t="s">
        <v>154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74" t="s">
        <v>1</v>
      </c>
      <c r="D28" s="275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78" t="s">
        <v>16</v>
      </c>
      <c r="D29" s="279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80" t="s">
        <v>18</v>
      </c>
      <c r="D30" s="281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76" t="s">
        <v>24</v>
      </c>
      <c r="D31" s="277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71" t="s">
        <v>19</v>
      </c>
      <c r="D32" s="272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70" t="s">
        <v>22</v>
      </c>
      <c r="E36" s="270"/>
      <c r="F36" s="98" t="s">
        <v>4</v>
      </c>
      <c r="G36" s="270" t="s">
        <v>8</v>
      </c>
      <c r="H36" s="270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85" t="s">
        <v>138</v>
      </c>
      <c r="E38" s="286"/>
      <c r="F38" s="71">
        <v>43525</v>
      </c>
      <c r="G38" s="268" t="s">
        <v>11</v>
      </c>
      <c r="H38" s="269"/>
      <c r="I38" s="287" t="s">
        <v>23</v>
      </c>
      <c r="J38" s="288"/>
      <c r="K38" s="288"/>
      <c r="L38" s="286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82" t="s">
        <v>139</v>
      </c>
      <c r="E40" s="283"/>
      <c r="F40" s="70">
        <v>43957</v>
      </c>
      <c r="G40" s="268" t="s">
        <v>80</v>
      </c>
      <c r="H40" s="269"/>
      <c r="I40" s="282" t="s">
        <v>140</v>
      </c>
      <c r="J40" s="289"/>
      <c r="K40" s="289"/>
      <c r="L40" s="283"/>
    </row>
    <row r="41" spans="1:12" ht="15" customHeight="1" x14ac:dyDescent="0.2">
      <c r="A41" s="9"/>
      <c r="B41" s="9"/>
      <c r="C41" s="70"/>
      <c r="D41" s="290"/>
      <c r="E41" s="283"/>
      <c r="F41" s="70"/>
      <c r="G41" s="268" t="s">
        <v>11</v>
      </c>
      <c r="H41" s="269"/>
      <c r="I41" s="290"/>
      <c r="J41" s="289"/>
      <c r="K41" s="289"/>
      <c r="L41" s="283"/>
    </row>
    <row r="42" spans="1:12" ht="15" customHeight="1" x14ac:dyDescent="0.2">
      <c r="A42" s="9"/>
      <c r="B42" s="9"/>
      <c r="C42" s="70"/>
      <c r="D42" s="290"/>
      <c r="E42" s="283"/>
      <c r="F42" s="70"/>
      <c r="G42" s="268" t="s">
        <v>11</v>
      </c>
      <c r="H42" s="269"/>
      <c r="I42" s="290"/>
      <c r="J42" s="289"/>
      <c r="K42" s="289"/>
      <c r="L42" s="283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90"/>
      <c r="E44" s="283"/>
      <c r="F44" s="70"/>
      <c r="G44" s="268" t="s">
        <v>11</v>
      </c>
      <c r="H44" s="269"/>
      <c r="I44" s="290"/>
      <c r="J44" s="289"/>
      <c r="K44" s="289"/>
      <c r="L44" s="283"/>
    </row>
    <row r="45" spans="1:12" ht="15" customHeight="1" x14ac:dyDescent="0.2">
      <c r="B45" s="9"/>
      <c r="C45" s="70"/>
      <c r="D45" s="290"/>
      <c r="E45" s="283"/>
      <c r="F45" s="70"/>
      <c r="G45" s="268" t="s">
        <v>11</v>
      </c>
      <c r="H45" s="269"/>
      <c r="I45" s="290"/>
      <c r="J45" s="289"/>
      <c r="K45" s="289"/>
      <c r="L45" s="283"/>
    </row>
    <row r="46" spans="1:12" ht="15" customHeight="1" x14ac:dyDescent="0.2">
      <c r="B46" s="9"/>
      <c r="C46" s="70"/>
      <c r="D46" s="290"/>
      <c r="E46" s="283"/>
      <c r="F46" s="70"/>
      <c r="G46" s="268" t="s">
        <v>11</v>
      </c>
      <c r="H46" s="269"/>
      <c r="I46" s="290"/>
      <c r="J46" s="289"/>
      <c r="K46" s="289"/>
      <c r="L46" s="283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90"/>
      <c r="E48" s="283"/>
      <c r="F48" s="70"/>
      <c r="G48" s="268" t="s">
        <v>11</v>
      </c>
      <c r="H48" s="269"/>
      <c r="I48" s="290"/>
      <c r="J48" s="289"/>
      <c r="K48" s="289"/>
      <c r="L48" s="283"/>
    </row>
    <row r="49" spans="1:12" ht="15" customHeight="1" x14ac:dyDescent="0.2">
      <c r="B49" s="9"/>
      <c r="C49" s="70"/>
      <c r="D49" s="290"/>
      <c r="E49" s="283"/>
      <c r="F49" s="70"/>
      <c r="G49" s="268" t="s">
        <v>11</v>
      </c>
      <c r="H49" s="269"/>
      <c r="I49" s="290"/>
      <c r="J49" s="289"/>
      <c r="K49" s="289"/>
      <c r="L49" s="283"/>
    </row>
    <row r="50" spans="1:12" ht="15" customHeight="1" x14ac:dyDescent="0.2">
      <c r="B50" s="9"/>
      <c r="C50" s="70"/>
      <c r="D50" s="290"/>
      <c r="E50" s="283"/>
      <c r="F50" s="70"/>
      <c r="G50" s="268" t="s">
        <v>11</v>
      </c>
      <c r="H50" s="269"/>
      <c r="I50" s="290"/>
      <c r="J50" s="289"/>
      <c r="K50" s="289"/>
      <c r="L50" s="283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90"/>
      <c r="E52" s="283"/>
      <c r="F52" s="70"/>
      <c r="G52" s="268" t="s">
        <v>11</v>
      </c>
      <c r="H52" s="269"/>
      <c r="I52" s="290"/>
      <c r="J52" s="289"/>
      <c r="K52" s="289"/>
      <c r="L52" s="283"/>
    </row>
    <row r="53" spans="1:12" ht="15" customHeight="1" x14ac:dyDescent="0.2">
      <c r="B53" s="9"/>
      <c r="C53" s="70"/>
      <c r="D53" s="290"/>
      <c r="E53" s="283"/>
      <c r="F53" s="70"/>
      <c r="G53" s="268" t="s">
        <v>11</v>
      </c>
      <c r="H53" s="269"/>
      <c r="I53" s="290"/>
      <c r="J53" s="289"/>
      <c r="K53" s="289"/>
      <c r="L53" s="283"/>
    </row>
    <row r="54" spans="1:12" ht="15" customHeight="1" x14ac:dyDescent="0.2">
      <c r="B54" s="9"/>
      <c r="C54" s="70"/>
      <c r="D54" s="290"/>
      <c r="E54" s="283"/>
      <c r="F54" s="70"/>
      <c r="G54" s="268" t="s">
        <v>11</v>
      </c>
      <c r="H54" s="269"/>
      <c r="I54" s="290"/>
      <c r="J54" s="289"/>
      <c r="K54" s="289"/>
      <c r="L54" s="283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90"/>
      <c r="E56" s="283"/>
      <c r="F56" s="70"/>
      <c r="G56" s="268" t="s">
        <v>11</v>
      </c>
      <c r="H56" s="269"/>
      <c r="I56" s="290"/>
      <c r="J56" s="289"/>
      <c r="K56" s="289"/>
      <c r="L56" s="283"/>
    </row>
    <row r="57" spans="1:12" ht="15" customHeight="1" x14ac:dyDescent="0.2">
      <c r="B57" s="9"/>
      <c r="C57" s="70"/>
      <c r="D57" s="290"/>
      <c r="E57" s="283"/>
      <c r="F57" s="70"/>
      <c r="G57" s="268" t="s">
        <v>11</v>
      </c>
      <c r="H57" s="269"/>
      <c r="I57" s="290"/>
      <c r="J57" s="289"/>
      <c r="K57" s="289"/>
      <c r="L57" s="283"/>
    </row>
    <row r="58" spans="1:12" ht="15" customHeight="1" x14ac:dyDescent="0.2">
      <c r="B58" s="9"/>
      <c r="C58" s="70"/>
      <c r="D58" s="290"/>
      <c r="E58" s="283"/>
      <c r="F58" s="70"/>
      <c r="G58" s="268" t="s">
        <v>11</v>
      </c>
      <c r="H58" s="269"/>
      <c r="I58" s="290"/>
      <c r="J58" s="289"/>
      <c r="K58" s="289"/>
      <c r="L58" s="283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  <mergeCell ref="D53:E53"/>
    <mergeCell ref="G53:H53"/>
    <mergeCell ref="I53:L53"/>
    <mergeCell ref="D54:E54"/>
    <mergeCell ref="G54:H54"/>
    <mergeCell ref="I54:L54"/>
    <mergeCell ref="D50:E50"/>
    <mergeCell ref="G50:H50"/>
    <mergeCell ref="I50:L50"/>
    <mergeCell ref="D52:E52"/>
    <mergeCell ref="G52:H52"/>
    <mergeCell ref="I52:L52"/>
    <mergeCell ref="D48:E48"/>
    <mergeCell ref="G48:H48"/>
    <mergeCell ref="I48:L48"/>
    <mergeCell ref="D49:E49"/>
    <mergeCell ref="G49:H49"/>
    <mergeCell ref="I49:L49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:H4"/>
    <mergeCell ref="D36:E36"/>
    <mergeCell ref="D38:E38"/>
    <mergeCell ref="I38:L38"/>
    <mergeCell ref="G38:H38"/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</mergeCells>
  <conditionalFormatting sqref="A8">
    <cfRule type="expression" dxfId="74" priority="16">
      <formula>#REF!&lt;&gt;"OK"</formula>
    </cfRule>
  </conditionalFormatting>
  <conditionalFormatting sqref="A24">
    <cfRule type="expression" dxfId="73" priority="15">
      <formula>#REF!&lt;&gt;"OK"</formula>
    </cfRule>
  </conditionalFormatting>
  <conditionalFormatting sqref="A74">
    <cfRule type="expression" dxfId="72" priority="9">
      <formula>#REF!&lt;&gt;"OK"</formula>
    </cfRule>
  </conditionalFormatting>
  <conditionalFormatting sqref="A34">
    <cfRule type="expression" dxfId="71" priority="8">
      <formula>#REF!&lt;&gt;"OK"</formula>
    </cfRule>
  </conditionalFormatting>
  <conditionalFormatting sqref="A60">
    <cfRule type="expression" dxfId="70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69" priority="6" operator="equal">
      <formula>"Check"</formula>
    </cfRule>
    <cfRule type="cellIs" dxfId="68" priority="7" operator="equal">
      <formula>"Ok"</formula>
    </cfRule>
  </conditionalFormatting>
  <conditionalFormatting sqref="A9">
    <cfRule type="expression" dxfId="67" priority="10">
      <formula>#REF!&lt;&gt;"OK"</formula>
    </cfRule>
  </conditionalFormatting>
  <conditionalFormatting sqref="A43">
    <cfRule type="expression" dxfId="66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2" sqref="C2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Integrity Assessment of Hoskinstown to Fyshwick Pipeline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9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</row>
    <row r="19" spans="1:41" s="119" customFormat="1" outlineLevel="1" x14ac:dyDescent="0.2">
      <c r="A19" s="16"/>
      <c r="B19" s="16"/>
      <c r="C19" s="243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40">
        <v>0.58499999999999996</v>
      </c>
      <c r="J19" s="240">
        <v>0.58499999999999996</v>
      </c>
      <c r="K19" s="240">
        <v>0.58499999999999996</v>
      </c>
      <c r="L19" s="240">
        <v>0.58499999999999996</v>
      </c>
      <c r="M19" s="240">
        <v>0.58499999999999996</v>
      </c>
      <c r="N19" s="240">
        <v>0.58499999999999996</v>
      </c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</row>
    <row r="20" spans="1:41" s="119" customFormat="1" outlineLevel="1" x14ac:dyDescent="0.2">
      <c r="A20" s="16"/>
      <c r="B20" s="16"/>
      <c r="C20" s="239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40">
        <v>0.4</v>
      </c>
      <c r="J20" s="240">
        <v>0.4</v>
      </c>
      <c r="K20" s="240">
        <v>0.4</v>
      </c>
      <c r="L20" s="240">
        <v>0.4</v>
      </c>
      <c r="M20" s="240">
        <v>0.4</v>
      </c>
      <c r="N20" s="240">
        <v>0.4</v>
      </c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</row>
    <row r="21" spans="1:41" s="119" customFormat="1" outlineLevel="1" x14ac:dyDescent="0.2">
      <c r="A21" s="16"/>
      <c r="B21" s="16"/>
      <c r="C21" s="239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40">
        <v>0.6</v>
      </c>
      <c r="J21" s="240">
        <v>0.6</v>
      </c>
      <c r="K21" s="240">
        <v>0.6</v>
      </c>
      <c r="L21" s="240">
        <v>0.6</v>
      </c>
      <c r="M21" s="240">
        <v>0.6</v>
      </c>
      <c r="N21" s="240">
        <v>0.6</v>
      </c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</row>
    <row r="22" spans="1:41" s="119" customFormat="1" outlineLevel="1" x14ac:dyDescent="0.2">
      <c r="A22" s="16"/>
      <c r="B22" s="16"/>
      <c r="C22" s="239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</row>
    <row r="23" spans="1:41" s="119" customFormat="1" outlineLevel="1" x14ac:dyDescent="0.2">
      <c r="A23" s="16"/>
      <c r="B23" s="16"/>
      <c r="C23" s="239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</row>
    <row r="24" spans="1:41" s="119" customFormat="1" outlineLevel="1" x14ac:dyDescent="0.2">
      <c r="A24" s="16"/>
      <c r="B24" s="16"/>
      <c r="C24" s="238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</row>
    <row r="25" spans="1:41" s="119" customFormat="1" outlineLevel="1" x14ac:dyDescent="0.2">
      <c r="A25" s="16"/>
      <c r="B25" s="16"/>
      <c r="C25" s="238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</row>
    <row r="26" spans="1:41" s="119" customFormat="1" ht="12.75" outlineLevel="1" x14ac:dyDescent="0.2">
      <c r="A26" s="16"/>
      <c r="B26" s="16"/>
      <c r="C26" s="237"/>
      <c r="D26" s="85"/>
      <c r="E26" s="85"/>
      <c r="F26" s="85"/>
      <c r="G26" s="85"/>
      <c r="H26" s="85"/>
      <c r="I26" s="85"/>
      <c r="J26" s="85"/>
      <c r="K26" s="85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</row>
    <row r="27" spans="1:41" s="119" customFormat="1" outlineLevel="1" x14ac:dyDescent="0.2">
      <c r="A27" s="16"/>
      <c r="B27" s="16"/>
      <c r="C27" s="244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</row>
    <row r="28" spans="1:41" s="119" customFormat="1" outlineLevel="1" x14ac:dyDescent="0.2">
      <c r="A28" s="16"/>
      <c r="B28" s="16"/>
      <c r="C28" s="244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</row>
    <row r="29" spans="1:41" s="119" customFormat="1" outlineLevel="1" x14ac:dyDescent="0.2">
      <c r="A29" s="16"/>
      <c r="B29" s="16"/>
      <c r="C29" s="244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</row>
    <row r="30" spans="1:41" s="119" customFormat="1" outlineLevel="1" x14ac:dyDescent="0.2">
      <c r="A30" s="16"/>
      <c r="B30" s="16"/>
      <c r="C30" s="244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</row>
    <row r="31" spans="1:41" s="119" customFormat="1" outlineLevel="1" x14ac:dyDescent="0.2">
      <c r="A31" s="16"/>
      <c r="B31" s="16"/>
      <c r="C31" s="245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32">
        <f>J31</f>
        <v>2.4919281360344936E-2</v>
      </c>
      <c r="K32" s="232">
        <f t="shared" ref="K32:AO32" si="8">K31</f>
        <v>2.3618419953386649E-2</v>
      </c>
      <c r="L32" s="232">
        <f t="shared" si="8"/>
        <v>2.2317558546427918E-2</v>
      </c>
      <c r="M32" s="232">
        <f t="shared" si="8"/>
        <v>2.1016697139469631E-2</v>
      </c>
      <c r="N32" s="232">
        <f t="shared" si="8"/>
        <v>2.1016697139469631E-2</v>
      </c>
      <c r="O32" s="232">
        <f t="shared" si="8"/>
        <v>2.1016697139469631E-2</v>
      </c>
      <c r="P32" s="232">
        <f t="shared" si="8"/>
        <v>2.1016697139469631E-2</v>
      </c>
      <c r="Q32" s="232">
        <f t="shared" si="8"/>
        <v>2.1016697139469631E-2</v>
      </c>
      <c r="R32" s="232">
        <f t="shared" si="8"/>
        <v>2.1016697139469631E-2</v>
      </c>
      <c r="S32" s="232">
        <f t="shared" si="8"/>
        <v>2.1016697139469631E-2</v>
      </c>
      <c r="T32" s="232">
        <f t="shared" si="8"/>
        <v>2.1016697139469631E-2</v>
      </c>
      <c r="U32" s="232">
        <f t="shared" si="8"/>
        <v>2.1016697139469631E-2</v>
      </c>
      <c r="V32" s="232">
        <f t="shared" si="8"/>
        <v>2.1016697139469631E-2</v>
      </c>
      <c r="W32" s="232">
        <f t="shared" si="8"/>
        <v>2.1016697139469631E-2</v>
      </c>
      <c r="X32" s="232">
        <f t="shared" si="8"/>
        <v>2.1016697139469631E-2</v>
      </c>
      <c r="Y32" s="232">
        <f t="shared" si="8"/>
        <v>2.1016697139469631E-2</v>
      </c>
      <c r="Z32" s="232">
        <f t="shared" si="8"/>
        <v>2.1016697139469631E-2</v>
      </c>
      <c r="AA32" s="232">
        <f t="shared" si="8"/>
        <v>2.1016697139469631E-2</v>
      </c>
      <c r="AB32" s="232">
        <f t="shared" si="8"/>
        <v>2.1016697139469631E-2</v>
      </c>
      <c r="AC32" s="232">
        <f t="shared" si="8"/>
        <v>2.1016697139469631E-2</v>
      </c>
      <c r="AD32" s="232">
        <f t="shared" si="8"/>
        <v>2.1016697139469631E-2</v>
      </c>
      <c r="AE32" s="232">
        <f t="shared" si="8"/>
        <v>2.1016697139469631E-2</v>
      </c>
      <c r="AF32" s="232">
        <f t="shared" si="8"/>
        <v>2.1016697139469631E-2</v>
      </c>
      <c r="AG32" s="232">
        <f t="shared" si="8"/>
        <v>2.1016697139469631E-2</v>
      </c>
      <c r="AH32" s="232">
        <f t="shared" si="8"/>
        <v>2.1016697139469631E-2</v>
      </c>
      <c r="AI32" s="232">
        <f t="shared" si="8"/>
        <v>2.1016697139469631E-2</v>
      </c>
      <c r="AJ32" s="232">
        <f t="shared" si="8"/>
        <v>2.1016697139469631E-2</v>
      </c>
      <c r="AK32" s="232">
        <f t="shared" si="8"/>
        <v>2.1016697139469631E-2</v>
      </c>
      <c r="AL32" s="232">
        <f t="shared" si="8"/>
        <v>2.1016697139469631E-2</v>
      </c>
      <c r="AM32" s="232">
        <f t="shared" si="8"/>
        <v>2.1016697139469631E-2</v>
      </c>
      <c r="AN32" s="232">
        <f t="shared" si="8"/>
        <v>2.1016697139469631E-2</v>
      </c>
      <c r="AO32" s="232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5"/>
      <c r="AK33" s="235"/>
      <c r="AL33" s="235"/>
      <c r="AM33" s="235"/>
      <c r="AN33" s="235"/>
      <c r="AO33" s="235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31"/>
      <c r="J35" s="231"/>
      <c r="K35" s="128"/>
      <c r="L35" s="128"/>
      <c r="M35" s="128"/>
      <c r="N35" s="128"/>
      <c r="O35" s="128"/>
      <c r="P35" s="128"/>
      <c r="Q35" s="128"/>
      <c r="R35" s="128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31">
        <v>1</v>
      </c>
      <c r="J36" s="233">
        <f>I36/(1+J32)</f>
        <v>0.97568659131159063</v>
      </c>
      <c r="K36" s="233">
        <f t="shared" ref="K36:AN36" si="10">J36/(1+K32)</f>
        <v>0.95317412454928396</v>
      </c>
      <c r="L36" s="233">
        <f t="shared" si="10"/>
        <v>0.93236599193752001</v>
      </c>
      <c r="M36" s="233">
        <f t="shared" si="10"/>
        <v>0.91317408868011873</v>
      </c>
      <c r="N36" s="233">
        <f t="shared" si="10"/>
        <v>0.89437723324066298</v>
      </c>
      <c r="O36" s="233">
        <f t="shared" si="10"/>
        <v>0.87596729392026007</v>
      </c>
      <c r="P36" s="233">
        <f t="shared" si="10"/>
        <v>0.85793630640361995</v>
      </c>
      <c r="Q36" s="233">
        <f t="shared" si="10"/>
        <v>0.84027647031361619</v>
      </c>
      <c r="R36" s="233">
        <f t="shared" si="10"/>
        <v>0.82298014583676826</v>
      </c>
      <c r="S36" s="233">
        <f t="shared" si="10"/>
        <v>0.80603985041818582</v>
      </c>
      <c r="T36" s="233">
        <f t="shared" si="10"/>
        <v>0.7894482555245439</v>
      </c>
      <c r="U36" s="233">
        <f t="shared" si="10"/>
        <v>0.77319818347368929</v>
      </c>
      <c r="V36" s="233">
        <f t="shared" si="10"/>
        <v>0.75728260432950723</v>
      </c>
      <c r="W36" s="233">
        <f t="shared" si="10"/>
        <v>0.7416946328607037</v>
      </c>
      <c r="X36" s="233">
        <f t="shared" si="10"/>
        <v>0.72642752556218881</v>
      </c>
      <c r="Y36" s="233">
        <f t="shared" si="10"/>
        <v>0.71147467773777229</v>
      </c>
      <c r="Z36" s="233">
        <f t="shared" si="10"/>
        <v>0.69682962064290876</v>
      </c>
      <c r="AA36" s="233">
        <f t="shared" si="10"/>
        <v>0.68248601868625725</v>
      </c>
      <c r="AB36" s="233">
        <f t="shared" si="10"/>
        <v>0.66843766668884408</v>
      </c>
      <c r="AC36" s="233">
        <f t="shared" si="10"/>
        <v>0.65467848719964306</v>
      </c>
      <c r="AD36" s="233">
        <f t="shared" si="10"/>
        <v>0.6412025278664123</v>
      </c>
      <c r="AE36" s="233">
        <f t="shared" si="10"/>
        <v>0.62800395886065008</v>
      </c>
      <c r="AF36" s="233">
        <f t="shared" si="10"/>
        <v>0.61507707035555514</v>
      </c>
      <c r="AG36" s="233">
        <f t="shared" si="10"/>
        <v>0.60241627005590137</v>
      </c>
      <c r="AH36" s="233">
        <f t="shared" si="10"/>
        <v>0.59001608077875733</v>
      </c>
      <c r="AI36" s="233">
        <f t="shared" si="10"/>
        <v>0.57787113808400514</v>
      </c>
      <c r="AJ36" s="233">
        <f t="shared" si="10"/>
        <v>0.56597618795363214</v>
      </c>
      <c r="AK36" s="233">
        <f t="shared" si="10"/>
        <v>0.55432608451879262</v>
      </c>
      <c r="AL36" s="233">
        <f t="shared" si="10"/>
        <v>0.54291578783365613</v>
      </c>
      <c r="AM36" s="233">
        <f t="shared" si="10"/>
        <v>0.53174036169507866</v>
      </c>
      <c r="AN36" s="233">
        <f t="shared" si="10"/>
        <v>0.52079497150715404</v>
      </c>
      <c r="AO36" s="233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tabSelected="1" zoomScaleNormal="100" workbookViewId="0">
      <selection activeCell="B6" sqref="B6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25.5" style="191" customWidth="1"/>
    <col min="4" max="4" width="52.33203125" style="191" customWidth="1"/>
    <col min="5" max="6" width="15.83203125" style="191" customWidth="1"/>
    <col min="7" max="7" width="10.6640625" style="191" customWidth="1"/>
    <col min="8" max="8" width="7" style="191" customWidth="1"/>
    <col min="9" max="9" width="14" style="191" customWidth="1"/>
    <col min="10" max="10" width="10.6640625" style="191" customWidth="1" outlineLevel="1"/>
    <col min="11" max="15" width="10.6640625" style="191" customWidth="1"/>
    <col min="16" max="16" width="12.6640625" style="191" customWidth="1"/>
    <col min="17" max="32" width="10.6640625" style="191" customWidth="1"/>
    <col min="33" max="41" width="12.33203125" style="191" bestFit="1" customWidth="1"/>
    <col min="42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Hoskinstown to Fyshwick Pipeline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P1" s="306" t="s">
        <v>173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Calc|Option-1</v>
      </c>
      <c r="D2" s="149"/>
      <c r="E2" s="149"/>
      <c r="F2" s="149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241">
        <f>K3-1</f>
        <v>2021</v>
      </c>
      <c r="K3" s="242">
        <f>Base_Year</f>
        <v>2022</v>
      </c>
      <c r="L3" s="241">
        <f>K3+1</f>
        <v>2023</v>
      </c>
      <c r="M3" s="241">
        <f t="shared" ref="M3:AB4" si="0">L3+1</f>
        <v>2024</v>
      </c>
      <c r="N3" s="241">
        <f t="shared" si="0"/>
        <v>2025</v>
      </c>
      <c r="O3" s="241">
        <f t="shared" si="0"/>
        <v>2026</v>
      </c>
      <c r="P3" s="241">
        <f t="shared" si="0"/>
        <v>2027</v>
      </c>
      <c r="Q3" s="241">
        <f t="shared" si="0"/>
        <v>2028</v>
      </c>
      <c r="R3" s="241">
        <f t="shared" si="0"/>
        <v>2029</v>
      </c>
      <c r="S3" s="241">
        <f t="shared" si="0"/>
        <v>2030</v>
      </c>
      <c r="T3" s="241">
        <f t="shared" si="0"/>
        <v>2031</v>
      </c>
      <c r="U3" s="241">
        <f t="shared" si="0"/>
        <v>2032</v>
      </c>
      <c r="V3" s="241">
        <f t="shared" si="0"/>
        <v>2033</v>
      </c>
      <c r="W3" s="241">
        <f t="shared" si="0"/>
        <v>2034</v>
      </c>
      <c r="X3" s="241">
        <f t="shared" si="0"/>
        <v>2035</v>
      </c>
      <c r="Y3" s="241">
        <f t="shared" si="0"/>
        <v>2036</v>
      </c>
      <c r="Z3" s="241">
        <f t="shared" si="0"/>
        <v>2037</v>
      </c>
      <c r="AA3" s="241">
        <f t="shared" si="0"/>
        <v>2038</v>
      </c>
      <c r="AB3" s="241">
        <f t="shared" si="0"/>
        <v>2039</v>
      </c>
      <c r="AC3" s="241">
        <f t="shared" ref="AC3:AI4" si="1">AB3+1</f>
        <v>2040</v>
      </c>
      <c r="AD3" s="241">
        <f t="shared" si="1"/>
        <v>2041</v>
      </c>
      <c r="AE3" s="241">
        <f t="shared" si="1"/>
        <v>2042</v>
      </c>
      <c r="AF3" s="241">
        <f t="shared" si="1"/>
        <v>2043</v>
      </c>
      <c r="AG3" s="241">
        <f t="shared" si="1"/>
        <v>2044</v>
      </c>
      <c r="AH3" s="241">
        <f t="shared" si="1"/>
        <v>2045</v>
      </c>
      <c r="AI3" s="241">
        <f t="shared" si="1"/>
        <v>2046</v>
      </c>
      <c r="AJ3" s="241">
        <f t="shared" ref="AJ3:AO4" si="2">AI3+1</f>
        <v>2047</v>
      </c>
      <c r="AK3" s="241">
        <f t="shared" si="2"/>
        <v>2048</v>
      </c>
      <c r="AL3" s="241">
        <f t="shared" si="2"/>
        <v>2049</v>
      </c>
      <c r="AM3" s="241">
        <f t="shared" si="2"/>
        <v>2050</v>
      </c>
      <c r="AN3" s="241">
        <f t="shared" si="2"/>
        <v>2051</v>
      </c>
      <c r="AO3" s="24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Calc|Option-1 - Maintain Status Quo - Ten Yearly In-Line Inspection (with validation digs)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106</v>
      </c>
      <c r="G16" s="199" t="s">
        <v>106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4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4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4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4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4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4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4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4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4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4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4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4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4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4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4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09" t="s">
        <v>159</v>
      </c>
      <c r="G39" s="99" t="str">
        <f>'[1]Validation &amp; Checks'!G87</f>
        <v>Mid_Year</v>
      </c>
      <c r="H39" s="140"/>
      <c r="I39" s="140"/>
      <c r="J39" s="144">
        <f>SUM(J23:J37)</f>
        <v>0</v>
      </c>
      <c r="K39" s="145">
        <f t="shared" ref="K39:AI39" si="5">SUM(K23:K37)</f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2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2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2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25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25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25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25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254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254" t="str">
        <f t="shared" si="8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203" t="s">
        <v>161</v>
      </c>
      <c r="D49" s="204" t="s">
        <v>163</v>
      </c>
      <c r="E49" s="204" t="s">
        <v>92</v>
      </c>
      <c r="F49" s="204" t="s">
        <v>159</v>
      </c>
      <c r="G49" s="205" t="s">
        <v>160</v>
      </c>
      <c r="H49" s="140"/>
      <c r="I49" s="140"/>
      <c r="J49" s="297"/>
      <c r="K49" s="298"/>
      <c r="L49" s="297"/>
      <c r="M49" s="297"/>
      <c r="N49" s="297"/>
      <c r="O49" s="297"/>
      <c r="P49" s="298"/>
      <c r="Q49" s="297"/>
      <c r="R49" s="297"/>
      <c r="S49" s="297"/>
      <c r="T49" s="297"/>
      <c r="U49" s="298"/>
      <c r="V49" s="297"/>
      <c r="W49" s="136"/>
      <c r="X49" s="136"/>
      <c r="Y49" s="136"/>
      <c r="Z49" s="258"/>
      <c r="AA49" s="136"/>
      <c r="AB49" s="136"/>
      <c r="AC49" s="136"/>
      <c r="AD49" s="136"/>
      <c r="AE49" s="259"/>
      <c r="AF49" s="136"/>
      <c r="AG49" s="136"/>
      <c r="AH49" s="136"/>
      <c r="AI49" s="136"/>
      <c r="AJ49" s="258"/>
      <c r="AK49" s="136"/>
      <c r="AL49" s="136"/>
      <c r="AM49" s="136"/>
      <c r="AN49" s="136"/>
      <c r="AO49" s="258"/>
    </row>
    <row r="50" spans="1:41" ht="11.25" customHeight="1" outlineLevel="1" x14ac:dyDescent="0.2">
      <c r="A50" s="201"/>
      <c r="B50" s="201"/>
      <c r="C50" s="203" t="s">
        <v>164</v>
      </c>
      <c r="D50" s="204" t="s">
        <v>163</v>
      </c>
      <c r="E50" s="204" t="s">
        <v>162</v>
      </c>
      <c r="F50" s="204" t="s">
        <v>159</v>
      </c>
      <c r="G50" s="205" t="s">
        <v>160</v>
      </c>
      <c r="H50" s="140"/>
      <c r="I50" s="140"/>
      <c r="J50" s="297"/>
      <c r="K50" s="298"/>
      <c r="L50" s="297"/>
      <c r="M50" s="297"/>
      <c r="N50" s="297"/>
      <c r="O50" s="297"/>
      <c r="P50" s="298"/>
      <c r="Q50" s="297"/>
      <c r="R50" s="297"/>
      <c r="S50" s="297"/>
      <c r="T50" s="297"/>
      <c r="U50" s="298"/>
      <c r="V50" s="297"/>
      <c r="W50" s="136"/>
      <c r="X50" s="136"/>
      <c r="Y50" s="136"/>
      <c r="Z50" s="258"/>
      <c r="AA50" s="136"/>
      <c r="AB50" s="136"/>
      <c r="AC50" s="136"/>
      <c r="AD50" s="136"/>
      <c r="AE50" s="259"/>
      <c r="AF50" s="136"/>
      <c r="AG50" s="136"/>
      <c r="AH50" s="136"/>
      <c r="AI50" s="136"/>
      <c r="AJ50" s="258"/>
      <c r="AK50" s="136"/>
      <c r="AL50" s="136"/>
      <c r="AM50" s="136"/>
      <c r="AN50" s="136"/>
      <c r="AO50" s="258"/>
    </row>
    <row r="51" spans="1:41" ht="11.25" customHeight="1" outlineLevel="1" x14ac:dyDescent="0.2">
      <c r="A51" s="201"/>
      <c r="B51" s="201"/>
      <c r="C51" s="203"/>
      <c r="D51" s="204"/>
      <c r="E51" s="204"/>
      <c r="F51" s="204"/>
      <c r="G51" s="205"/>
      <c r="H51" s="140"/>
      <c r="I51" s="140"/>
      <c r="J51" s="136"/>
      <c r="K51" s="259"/>
      <c r="L51" s="136"/>
      <c r="M51" s="136"/>
      <c r="N51" s="136"/>
      <c r="O51" s="136"/>
      <c r="P51" s="258"/>
      <c r="Q51" s="136"/>
      <c r="R51" s="136"/>
      <c r="S51" s="136"/>
      <c r="T51" s="136"/>
      <c r="U51" s="258"/>
      <c r="V51" s="136"/>
      <c r="W51" s="136"/>
      <c r="X51" s="136"/>
      <c r="Y51" s="136"/>
      <c r="Z51" s="258"/>
      <c r="AA51" s="136"/>
      <c r="AB51" s="136"/>
      <c r="AC51" s="136"/>
      <c r="AD51" s="136"/>
      <c r="AE51" s="258"/>
      <c r="AF51" s="136"/>
      <c r="AG51" s="136"/>
      <c r="AH51" s="136"/>
      <c r="AI51" s="136"/>
      <c r="AJ51" s="258"/>
      <c r="AK51" s="136"/>
      <c r="AL51" s="136"/>
      <c r="AM51" s="136"/>
      <c r="AN51" s="136"/>
      <c r="AO51" s="258"/>
    </row>
    <row r="52" spans="1:41" ht="11.25" customHeight="1" outlineLevel="1" x14ac:dyDescent="0.2">
      <c r="A52" s="201"/>
      <c r="B52" s="201"/>
      <c r="C52" s="203"/>
      <c r="D52" s="204"/>
      <c r="E52" s="204"/>
      <c r="F52" s="204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9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4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4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4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4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4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4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4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4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4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4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4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09" t="s">
        <v>159</v>
      </c>
      <c r="G65" s="99" t="s">
        <v>93</v>
      </c>
      <c r="H65" s="140"/>
      <c r="I65" s="291"/>
      <c r="J65" s="292">
        <f>SUM(J49:J63)</f>
        <v>0</v>
      </c>
      <c r="K65" s="293">
        <f t="shared" ref="K65:AI65" si="9">SUM(K49:K63)</f>
        <v>0</v>
      </c>
      <c r="L65" s="292">
        <f t="shared" si="9"/>
        <v>0</v>
      </c>
      <c r="M65" s="292">
        <f t="shared" si="9"/>
        <v>0</v>
      </c>
      <c r="N65" s="292">
        <f t="shared" si="9"/>
        <v>0</v>
      </c>
      <c r="O65" s="292">
        <f t="shared" si="9"/>
        <v>0</v>
      </c>
      <c r="P65" s="293">
        <f t="shared" si="9"/>
        <v>0</v>
      </c>
      <c r="Q65" s="292">
        <f t="shared" si="9"/>
        <v>0</v>
      </c>
      <c r="R65" s="292">
        <f t="shared" si="9"/>
        <v>0</v>
      </c>
      <c r="S65" s="292">
        <f t="shared" si="9"/>
        <v>0</v>
      </c>
      <c r="T65" s="292">
        <f t="shared" si="9"/>
        <v>0</v>
      </c>
      <c r="U65" s="293">
        <f t="shared" si="9"/>
        <v>0</v>
      </c>
      <c r="V65" s="292">
        <f t="shared" si="9"/>
        <v>0</v>
      </c>
      <c r="W65" s="144">
        <f t="shared" si="9"/>
        <v>0</v>
      </c>
      <c r="X65" s="144">
        <f t="shared" si="9"/>
        <v>0</v>
      </c>
      <c r="Y65" s="144">
        <f t="shared" si="9"/>
        <v>0</v>
      </c>
      <c r="Z65" s="260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260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260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260">
        <f t="shared" si="10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12" t="s">
        <v>94</v>
      </c>
      <c r="G66" s="213" t="s">
        <v>94</v>
      </c>
      <c r="H66" s="140"/>
      <c r="I66" s="294">
        <f>SUM(J66:AO66)</f>
        <v>0</v>
      </c>
      <c r="J66" s="295">
        <f>J$65*J$16</f>
        <v>0</v>
      </c>
      <c r="K66" s="296">
        <f t="shared" ref="K66:AO66" si="11">K$65*K$16</f>
        <v>0</v>
      </c>
      <c r="L66" s="295">
        <f t="shared" si="11"/>
        <v>0</v>
      </c>
      <c r="M66" s="295">
        <f t="shared" si="11"/>
        <v>0</v>
      </c>
      <c r="N66" s="295">
        <f t="shared" si="11"/>
        <v>0</v>
      </c>
      <c r="O66" s="295">
        <f t="shared" si="11"/>
        <v>0</v>
      </c>
      <c r="P66" s="296">
        <f t="shared" si="11"/>
        <v>0</v>
      </c>
      <c r="Q66" s="295">
        <f t="shared" si="11"/>
        <v>0</v>
      </c>
      <c r="R66" s="295">
        <f t="shared" si="11"/>
        <v>0</v>
      </c>
      <c r="S66" s="295">
        <f t="shared" si="11"/>
        <v>0</v>
      </c>
      <c r="T66" s="295">
        <f t="shared" si="11"/>
        <v>0</v>
      </c>
      <c r="U66" s="296">
        <f t="shared" si="11"/>
        <v>0</v>
      </c>
      <c r="V66" s="295">
        <f t="shared" si="11"/>
        <v>0</v>
      </c>
      <c r="W66" s="146">
        <f t="shared" si="11"/>
        <v>0</v>
      </c>
      <c r="X66" s="146">
        <f t="shared" si="11"/>
        <v>0</v>
      </c>
      <c r="Y66" s="146">
        <f t="shared" si="11"/>
        <v>0</v>
      </c>
      <c r="Z66" s="261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261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261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261">
        <f t="shared" si="11"/>
        <v>0</v>
      </c>
    </row>
    <row r="67" spans="1:41" outlineLevel="1" x14ac:dyDescent="0.2">
      <c r="C67" s="211"/>
      <c r="D67" s="212"/>
      <c r="E67" s="212"/>
      <c r="F67" s="212"/>
      <c r="G67" s="213"/>
      <c r="H67" s="140"/>
      <c r="I67" s="294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2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2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4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4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4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4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4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4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4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4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4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4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4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4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4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4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04"/>
      <c r="G89" s="205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48" t="s">
        <v>92</v>
      </c>
      <c r="F91" s="248" t="s">
        <v>159</v>
      </c>
      <c r="G91" s="143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48" t="s">
        <v>92</v>
      </c>
      <c r="F92" s="204" t="s">
        <v>94</v>
      </c>
      <c r="G92" s="204" t="s">
        <v>94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48" t="s">
        <v>92</v>
      </c>
      <c r="F93" s="204" t="s">
        <v>94</v>
      </c>
      <c r="G93" s="204" t="s">
        <v>94</v>
      </c>
      <c r="H93" s="140"/>
      <c r="I93" s="143">
        <f>NPV('Input|Assumptions'!$I$31,'NPV Calc|Option-1'!J$91:AO$91)*(1+'Input|Assumptions'!$I$31)^0.5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2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/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2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6">"RY"&amp;RIGHT(L$3,2)</f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159</v>
      </c>
      <c r="G101" s="205" t="s">
        <v>93</v>
      </c>
      <c r="H101" s="140"/>
      <c r="I101" s="291"/>
      <c r="J101" s="299">
        <f t="shared" ref="J101:AI101" si="17">J39+J65</f>
        <v>0</v>
      </c>
      <c r="K101" s="300">
        <f t="shared" si="17"/>
        <v>0</v>
      </c>
      <c r="L101" s="299">
        <f t="shared" si="17"/>
        <v>0</v>
      </c>
      <c r="M101" s="299">
        <f t="shared" si="17"/>
        <v>0</v>
      </c>
      <c r="N101" s="299">
        <f t="shared" si="17"/>
        <v>0</v>
      </c>
      <c r="O101" s="299">
        <f t="shared" si="17"/>
        <v>0</v>
      </c>
      <c r="P101" s="300">
        <f t="shared" si="17"/>
        <v>0</v>
      </c>
      <c r="Q101" s="301">
        <f t="shared" si="17"/>
        <v>0</v>
      </c>
      <c r="R101" s="301">
        <f t="shared" si="17"/>
        <v>0</v>
      </c>
      <c r="S101" s="301">
        <f t="shared" si="17"/>
        <v>0</v>
      </c>
      <c r="T101" s="299">
        <f t="shared" si="17"/>
        <v>0</v>
      </c>
      <c r="U101" s="300">
        <f t="shared" si="17"/>
        <v>0</v>
      </c>
      <c r="V101" s="301">
        <f t="shared" si="17"/>
        <v>0</v>
      </c>
      <c r="W101" s="218">
        <f t="shared" si="17"/>
        <v>0</v>
      </c>
      <c r="X101" s="218">
        <f t="shared" si="17"/>
        <v>0</v>
      </c>
      <c r="Y101" s="217">
        <f t="shared" si="17"/>
        <v>0</v>
      </c>
      <c r="Z101" s="26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ref="AJ101:AO101" si="18">AJ39+AJ65</f>
        <v>0</v>
      </c>
      <c r="AK101" s="218">
        <f t="shared" si="18"/>
        <v>0</v>
      </c>
      <c r="AL101" s="218">
        <f t="shared" si="18"/>
        <v>0</v>
      </c>
      <c r="AM101" s="218">
        <f t="shared" si="18"/>
        <v>0</v>
      </c>
      <c r="AN101" s="217">
        <f t="shared" si="18"/>
        <v>0</v>
      </c>
      <c r="AO101" s="262">
        <f t="shared" si="18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159</v>
      </c>
      <c r="G102" s="205" t="s">
        <v>93</v>
      </c>
      <c r="H102" s="140"/>
      <c r="I102" s="291"/>
      <c r="J102" s="299">
        <f>J91</f>
        <v>0</v>
      </c>
      <c r="K102" s="300">
        <f t="shared" ref="K102:AI102" si="19">K91</f>
        <v>0</v>
      </c>
      <c r="L102" s="302">
        <f t="shared" si="19"/>
        <v>0</v>
      </c>
      <c r="M102" s="302">
        <f t="shared" si="19"/>
        <v>0</v>
      </c>
      <c r="N102" s="302">
        <f t="shared" si="19"/>
        <v>0</v>
      </c>
      <c r="O102" s="302">
        <f t="shared" si="19"/>
        <v>0</v>
      </c>
      <c r="P102" s="300">
        <f t="shared" si="19"/>
        <v>0</v>
      </c>
      <c r="Q102" s="302">
        <f t="shared" si="19"/>
        <v>0</v>
      </c>
      <c r="R102" s="302">
        <f t="shared" si="19"/>
        <v>0</v>
      </c>
      <c r="S102" s="302">
        <f t="shared" si="19"/>
        <v>0</v>
      </c>
      <c r="T102" s="302">
        <f t="shared" si="19"/>
        <v>0</v>
      </c>
      <c r="U102" s="300">
        <f t="shared" si="19"/>
        <v>0</v>
      </c>
      <c r="V102" s="302">
        <f t="shared" si="19"/>
        <v>0</v>
      </c>
      <c r="W102" s="219">
        <f t="shared" si="19"/>
        <v>0</v>
      </c>
      <c r="X102" s="219">
        <f t="shared" si="19"/>
        <v>0</v>
      </c>
      <c r="Y102" s="219">
        <f t="shared" si="19"/>
        <v>0</v>
      </c>
      <c r="Z102" s="262">
        <f t="shared" si="19"/>
        <v>0</v>
      </c>
      <c r="AA102" s="219">
        <f t="shared" si="19"/>
        <v>0</v>
      </c>
      <c r="AB102" s="219">
        <f t="shared" si="19"/>
        <v>0</v>
      </c>
      <c r="AC102" s="219">
        <f t="shared" si="19"/>
        <v>0</v>
      </c>
      <c r="AD102" s="219">
        <f t="shared" si="19"/>
        <v>0</v>
      </c>
      <c r="AE102" s="262">
        <f t="shared" si="19"/>
        <v>0</v>
      </c>
      <c r="AF102" s="219">
        <f t="shared" si="19"/>
        <v>0</v>
      </c>
      <c r="AG102" s="219">
        <f t="shared" si="19"/>
        <v>0</v>
      </c>
      <c r="AH102" s="219">
        <f t="shared" si="19"/>
        <v>0</v>
      </c>
      <c r="AI102" s="219">
        <f t="shared" si="19"/>
        <v>0</v>
      </c>
      <c r="AJ102" s="262">
        <f t="shared" ref="AJ102:AO102" si="20">AJ91</f>
        <v>0</v>
      </c>
      <c r="AK102" s="219">
        <f t="shared" si="20"/>
        <v>0</v>
      </c>
      <c r="AL102" s="219">
        <f t="shared" si="20"/>
        <v>0</v>
      </c>
      <c r="AM102" s="219">
        <f t="shared" si="20"/>
        <v>0</v>
      </c>
      <c r="AN102" s="219">
        <f t="shared" si="20"/>
        <v>0</v>
      </c>
      <c r="AO102" s="262">
        <f t="shared" si="20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159</v>
      </c>
      <c r="G103" s="205" t="s">
        <v>93</v>
      </c>
      <c r="H103" s="140"/>
      <c r="I103" s="291"/>
      <c r="J103" s="299">
        <f>J102-J101</f>
        <v>0</v>
      </c>
      <c r="K103" s="300">
        <f t="shared" ref="K103:AI103" si="21">K102-K101</f>
        <v>0</v>
      </c>
      <c r="L103" s="302">
        <f t="shared" si="21"/>
        <v>0</v>
      </c>
      <c r="M103" s="302">
        <f t="shared" si="21"/>
        <v>0</v>
      </c>
      <c r="N103" s="302">
        <f t="shared" si="21"/>
        <v>0</v>
      </c>
      <c r="O103" s="302">
        <f t="shared" si="21"/>
        <v>0</v>
      </c>
      <c r="P103" s="300">
        <f t="shared" si="21"/>
        <v>0</v>
      </c>
      <c r="Q103" s="302">
        <f t="shared" si="21"/>
        <v>0</v>
      </c>
      <c r="R103" s="302">
        <f t="shared" si="21"/>
        <v>0</v>
      </c>
      <c r="S103" s="302">
        <f t="shared" si="21"/>
        <v>0</v>
      </c>
      <c r="T103" s="302">
        <f t="shared" si="21"/>
        <v>0</v>
      </c>
      <c r="U103" s="300">
        <f t="shared" si="21"/>
        <v>0</v>
      </c>
      <c r="V103" s="302">
        <f t="shared" si="21"/>
        <v>0</v>
      </c>
      <c r="W103" s="219">
        <f t="shared" si="21"/>
        <v>0</v>
      </c>
      <c r="X103" s="219">
        <f t="shared" si="21"/>
        <v>0</v>
      </c>
      <c r="Y103" s="219">
        <f t="shared" si="21"/>
        <v>0</v>
      </c>
      <c r="Z103" s="262">
        <f t="shared" si="21"/>
        <v>0</v>
      </c>
      <c r="AA103" s="219">
        <f t="shared" si="21"/>
        <v>0</v>
      </c>
      <c r="AB103" s="219">
        <f t="shared" si="21"/>
        <v>0</v>
      </c>
      <c r="AC103" s="219">
        <f t="shared" si="21"/>
        <v>0</v>
      </c>
      <c r="AD103" s="219">
        <f t="shared" si="21"/>
        <v>0</v>
      </c>
      <c r="AE103" s="262">
        <f t="shared" si="21"/>
        <v>0</v>
      </c>
      <c r="AF103" s="219">
        <f t="shared" si="21"/>
        <v>0</v>
      </c>
      <c r="AG103" s="219">
        <f t="shared" si="21"/>
        <v>0</v>
      </c>
      <c r="AH103" s="219">
        <f t="shared" si="21"/>
        <v>0</v>
      </c>
      <c r="AI103" s="219">
        <f t="shared" si="21"/>
        <v>0</v>
      </c>
      <c r="AJ103" s="262">
        <f t="shared" ref="AJ103:AO103" si="22">AJ102-AJ101</f>
        <v>0</v>
      </c>
      <c r="AK103" s="219">
        <f t="shared" si="22"/>
        <v>0</v>
      </c>
      <c r="AL103" s="219">
        <f t="shared" si="22"/>
        <v>0</v>
      </c>
      <c r="AM103" s="219">
        <f t="shared" si="22"/>
        <v>0</v>
      </c>
      <c r="AN103" s="219">
        <f t="shared" si="22"/>
        <v>0</v>
      </c>
      <c r="AO103" s="262">
        <f t="shared" si="22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47"/>
      <c r="G104" s="247"/>
      <c r="H104" s="140"/>
      <c r="I104" s="291"/>
      <c r="J104" s="291"/>
      <c r="K104" s="303"/>
      <c r="L104" s="304"/>
      <c r="M104" s="304"/>
      <c r="N104" s="304"/>
      <c r="O104" s="304"/>
      <c r="P104" s="303"/>
      <c r="Q104" s="304"/>
      <c r="R104" s="304"/>
      <c r="S104" s="304"/>
      <c r="T104" s="304"/>
      <c r="U104" s="303"/>
      <c r="V104" s="304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04"/>
      <c r="G105" s="204"/>
      <c r="H105" s="140"/>
      <c r="I105" s="294">
        <f>SUM(J105:AO105)</f>
        <v>0</v>
      </c>
      <c r="J105" s="292">
        <f t="shared" ref="J105:AO105" si="23">J$103*J$16</f>
        <v>0</v>
      </c>
      <c r="K105" s="293">
        <f t="shared" si="23"/>
        <v>0</v>
      </c>
      <c r="L105" s="292">
        <f t="shared" si="23"/>
        <v>0</v>
      </c>
      <c r="M105" s="292">
        <f t="shared" si="23"/>
        <v>0</v>
      </c>
      <c r="N105" s="292">
        <f t="shared" si="23"/>
        <v>0</v>
      </c>
      <c r="O105" s="292">
        <f t="shared" si="23"/>
        <v>0</v>
      </c>
      <c r="P105" s="293">
        <f t="shared" si="23"/>
        <v>0</v>
      </c>
      <c r="Q105" s="292">
        <f t="shared" si="23"/>
        <v>0</v>
      </c>
      <c r="R105" s="292">
        <f t="shared" si="23"/>
        <v>0</v>
      </c>
      <c r="S105" s="292">
        <f t="shared" si="23"/>
        <v>0</v>
      </c>
      <c r="T105" s="292">
        <f t="shared" si="23"/>
        <v>0</v>
      </c>
      <c r="U105" s="293">
        <f t="shared" si="23"/>
        <v>0</v>
      </c>
      <c r="V105" s="292">
        <f t="shared" si="23"/>
        <v>0</v>
      </c>
      <c r="W105" s="144">
        <f t="shared" si="23"/>
        <v>0</v>
      </c>
      <c r="X105" s="144">
        <f t="shared" si="23"/>
        <v>0</v>
      </c>
      <c r="Y105" s="144">
        <f t="shared" si="23"/>
        <v>0</v>
      </c>
      <c r="Z105" s="260">
        <f t="shared" si="23"/>
        <v>0</v>
      </c>
      <c r="AA105" s="144">
        <f t="shared" si="23"/>
        <v>0</v>
      </c>
      <c r="AB105" s="144">
        <f t="shared" si="23"/>
        <v>0</v>
      </c>
      <c r="AC105" s="144">
        <f t="shared" si="23"/>
        <v>0</v>
      </c>
      <c r="AD105" s="144">
        <f t="shared" si="23"/>
        <v>0</v>
      </c>
      <c r="AE105" s="260">
        <f t="shared" si="23"/>
        <v>0</v>
      </c>
      <c r="AF105" s="144">
        <f t="shared" si="23"/>
        <v>0</v>
      </c>
      <c r="AG105" s="144">
        <f t="shared" si="23"/>
        <v>0</v>
      </c>
      <c r="AH105" s="144">
        <f t="shared" si="23"/>
        <v>0</v>
      </c>
      <c r="AI105" s="144">
        <f t="shared" si="23"/>
        <v>0</v>
      </c>
      <c r="AJ105" s="260">
        <f t="shared" si="23"/>
        <v>0</v>
      </c>
      <c r="AK105" s="144">
        <f t="shared" si="23"/>
        <v>0</v>
      </c>
      <c r="AL105" s="144">
        <f t="shared" si="23"/>
        <v>0</v>
      </c>
      <c r="AM105" s="144">
        <f t="shared" si="23"/>
        <v>0</v>
      </c>
      <c r="AN105" s="144">
        <f t="shared" si="23"/>
        <v>0</v>
      </c>
      <c r="AO105" s="260">
        <f t="shared" si="23"/>
        <v>0</v>
      </c>
    </row>
    <row r="106" spans="1:41" outlineLevel="1" x14ac:dyDescent="0.2">
      <c r="C106" s="211"/>
      <c r="D106" s="212"/>
      <c r="E106" s="212"/>
      <c r="F106" s="212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2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65" priority="16" stopIfTrue="1" operator="equal">
      <formula>"Check"</formula>
    </cfRule>
  </conditionalFormatting>
  <conditionalFormatting sqref="A43">
    <cfRule type="containsText" dxfId="64" priority="15" stopIfTrue="1" operator="containsText" text="Ok">
      <formula>NOT(ISERROR(SEARCH("Ok",A43)))</formula>
    </cfRule>
  </conditionalFormatting>
  <conditionalFormatting sqref="I43">
    <cfRule type="cellIs" dxfId="63" priority="14" stopIfTrue="1" operator="equal">
      <formula>"Check"</formula>
    </cfRule>
  </conditionalFormatting>
  <conditionalFormatting sqref="I43">
    <cfRule type="containsText" dxfId="62" priority="13" stopIfTrue="1" operator="containsText" text="Ok">
      <formula>NOT(ISERROR(SEARCH("Ok",I43)))</formula>
    </cfRule>
  </conditionalFormatting>
  <conditionalFormatting sqref="A69">
    <cfRule type="cellIs" dxfId="61" priority="12" stopIfTrue="1" operator="equal">
      <formula>"Check"</formula>
    </cfRule>
  </conditionalFormatting>
  <conditionalFormatting sqref="A69">
    <cfRule type="containsText" dxfId="60" priority="11" stopIfTrue="1" operator="containsText" text="Ok">
      <formula>NOT(ISERROR(SEARCH("Ok",A69)))</formula>
    </cfRule>
  </conditionalFormatting>
  <conditionalFormatting sqref="I69">
    <cfRule type="cellIs" dxfId="59" priority="10" stopIfTrue="1" operator="equal">
      <formula>"Check"</formula>
    </cfRule>
  </conditionalFormatting>
  <conditionalFormatting sqref="I69">
    <cfRule type="containsText" dxfId="58" priority="9" stopIfTrue="1" operator="containsText" text="Ok">
      <formula>NOT(ISERROR(SEARCH("Ok",I69)))</formula>
    </cfRule>
  </conditionalFormatting>
  <conditionalFormatting sqref="A95">
    <cfRule type="cellIs" dxfId="57" priority="8" stopIfTrue="1" operator="equal">
      <formula>"Check"</formula>
    </cfRule>
  </conditionalFormatting>
  <conditionalFormatting sqref="A95">
    <cfRule type="containsText" dxfId="56" priority="7" stopIfTrue="1" operator="containsText" text="Ok">
      <formula>NOT(ISERROR(SEARCH("Ok",A95)))</formula>
    </cfRule>
  </conditionalFormatting>
  <conditionalFormatting sqref="I95">
    <cfRule type="cellIs" dxfId="55" priority="6" stopIfTrue="1" operator="equal">
      <formula>"Check"</formula>
    </cfRule>
  </conditionalFormatting>
  <conditionalFormatting sqref="I95">
    <cfRule type="containsText" dxfId="54" priority="5" stopIfTrue="1" operator="containsText" text="Ok">
      <formula>NOT(ISERROR(SEARCH("Ok",I95)))</formula>
    </cfRule>
  </conditionalFormatting>
  <conditionalFormatting sqref="A108">
    <cfRule type="cellIs" dxfId="53" priority="4" stopIfTrue="1" operator="equal">
      <formula>"Check"</formula>
    </cfRule>
  </conditionalFormatting>
  <conditionalFormatting sqref="A108">
    <cfRule type="containsText" dxfId="52" priority="3" stopIfTrue="1" operator="containsText" text="Ok">
      <formula>NOT(ISERROR(SEARCH("Ok",A108)))</formula>
    </cfRule>
  </conditionalFormatting>
  <conditionalFormatting sqref="I108">
    <cfRule type="cellIs" dxfId="51" priority="2" stopIfTrue="1" operator="equal">
      <formula>"Check"</formula>
    </cfRule>
  </conditionalFormatting>
  <conditionalFormatting sqref="I108">
    <cfRule type="containsText" dxfId="50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zoomScaleNormal="100" workbookViewId="0">
      <selection activeCell="AT102" sqref="AT102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3" style="191" customWidth="1"/>
    <col min="4" max="4" width="50.5" style="191" customWidth="1"/>
    <col min="5" max="5" width="15.83203125" style="191" customWidth="1"/>
    <col min="6" max="8" width="10.6640625" style="191" customWidth="1"/>
    <col min="9" max="9" width="12.5" style="191" customWidth="1"/>
    <col min="10" max="10" width="10.6640625" style="191" customWidth="1" outlineLevel="1"/>
    <col min="11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Hoskinstown to Fyshwick Pipeline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Calc|Option-2</v>
      </c>
      <c r="D2" s="152"/>
      <c r="E2" s="152"/>
      <c r="F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Calc|Option-2 - Do Nothing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8" spans="1:41" x14ac:dyDescent="0.2">
      <c r="AJ18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203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10" t="s">
        <v>159</v>
      </c>
      <c r="G39" s="209" t="s">
        <v>93</v>
      </c>
      <c r="H39" s="140"/>
      <c r="I39" s="140"/>
      <c r="J39" s="144">
        <f>SUM(J23:J37)</f>
        <v>0</v>
      </c>
      <c r="K39" s="145">
        <f t="shared" ref="K39:AI39" si="5">SUM(K23:K37)</f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3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hidden="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19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19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19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19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19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193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193" t="str">
        <f t="shared" si="8"/>
        <v>RY52</v>
      </c>
    </row>
    <row r="48" spans="1:41" hidden="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141"/>
      <c r="L48" s="140"/>
      <c r="M48" s="140"/>
      <c r="N48" s="140"/>
      <c r="O48" s="140"/>
      <c r="P48" s="141"/>
      <c r="Q48" s="142"/>
      <c r="R48" s="142"/>
      <c r="S48" s="142"/>
      <c r="T48" s="140"/>
      <c r="U48" s="141"/>
      <c r="V48" s="142"/>
      <c r="W48" s="142"/>
      <c r="X48" s="142"/>
      <c r="Y48" s="140"/>
      <c r="Z48" s="141"/>
      <c r="AA48" s="142"/>
      <c r="AB48" s="142"/>
      <c r="AC48" s="142"/>
      <c r="AD48" s="140"/>
      <c r="AE48" s="141"/>
      <c r="AF48" s="142"/>
      <c r="AG48" s="142"/>
      <c r="AH48" s="142"/>
      <c r="AI48" s="140"/>
      <c r="AJ48" s="141"/>
      <c r="AK48" s="142"/>
      <c r="AL48" s="142"/>
      <c r="AM48" s="142"/>
      <c r="AN48" s="140"/>
      <c r="AO48" s="141"/>
    </row>
    <row r="49" spans="1:41" hidden="1" outlineLevel="1" x14ac:dyDescent="0.2">
      <c r="A49" s="201"/>
      <c r="B49" s="201"/>
      <c r="C49" s="203"/>
      <c r="D49" s="204"/>
      <c r="E49" s="204"/>
      <c r="F49" s="205"/>
      <c r="G49" s="205"/>
      <c r="H49" s="140"/>
      <c r="I49" s="140"/>
      <c r="J49" s="136"/>
      <c r="K49" s="137"/>
      <c r="L49" s="136"/>
      <c r="M49" s="136"/>
      <c r="N49" s="136"/>
      <c r="O49" s="136"/>
      <c r="P49" s="137"/>
      <c r="Q49" s="138"/>
      <c r="R49" s="138"/>
      <c r="S49" s="138"/>
      <c r="T49" s="136"/>
      <c r="U49" s="137"/>
      <c r="V49" s="138"/>
      <c r="W49" s="138"/>
      <c r="X49" s="138"/>
      <c r="Y49" s="136"/>
      <c r="Z49" s="137"/>
      <c r="AA49" s="138"/>
      <c r="AB49" s="138"/>
      <c r="AC49" s="138"/>
      <c r="AD49" s="136"/>
      <c r="AE49" s="137"/>
      <c r="AF49" s="138"/>
      <c r="AG49" s="138"/>
      <c r="AH49" s="138"/>
      <c r="AI49" s="136"/>
      <c r="AJ49" s="137"/>
      <c r="AK49" s="138"/>
      <c r="AL49" s="138"/>
      <c r="AM49" s="138"/>
      <c r="AN49" s="136"/>
      <c r="AO49" s="137"/>
    </row>
    <row r="50" spans="1:41" ht="11.25" hidden="1" customHeight="1" outlineLevel="1" x14ac:dyDescent="0.2">
      <c r="A50" s="201"/>
      <c r="B50" s="201"/>
      <c r="C50" s="203"/>
      <c r="D50" s="204"/>
      <c r="E50" s="204"/>
      <c r="F50" s="205"/>
      <c r="G50" s="205"/>
      <c r="H50" s="140"/>
      <c r="I50" s="140"/>
      <c r="J50" s="136"/>
      <c r="K50" s="137"/>
      <c r="L50" s="139"/>
      <c r="M50" s="139"/>
      <c r="N50" s="139"/>
      <c r="O50" s="139"/>
      <c r="P50" s="137"/>
      <c r="Q50" s="139"/>
      <c r="R50" s="139"/>
      <c r="S50" s="139"/>
      <c r="T50" s="139"/>
      <c r="U50" s="137"/>
      <c r="V50" s="139"/>
      <c r="W50" s="139"/>
      <c r="X50" s="139"/>
      <c r="Y50" s="139"/>
      <c r="Z50" s="137"/>
      <c r="AA50" s="139"/>
      <c r="AB50" s="139"/>
      <c r="AC50" s="139"/>
      <c r="AD50" s="139"/>
      <c r="AE50" s="137"/>
      <c r="AF50" s="139"/>
      <c r="AG50" s="139"/>
      <c r="AH50" s="139"/>
      <c r="AI50" s="139"/>
      <c r="AJ50" s="137"/>
      <c r="AK50" s="138"/>
      <c r="AL50" s="138"/>
      <c r="AM50" s="138"/>
      <c r="AN50" s="136"/>
      <c r="AO50" s="137"/>
    </row>
    <row r="51" spans="1:41" ht="11.25" hidden="1" customHeight="1" outlineLevel="1" x14ac:dyDescent="0.2">
      <c r="A51" s="201"/>
      <c r="B51" s="201"/>
      <c r="C51" s="203"/>
      <c r="D51" s="204"/>
      <c r="E51" s="204"/>
      <c r="F51" s="205"/>
      <c r="G51" s="205"/>
      <c r="H51" s="140"/>
      <c r="I51" s="140"/>
      <c r="J51" s="136"/>
      <c r="K51" s="137"/>
      <c r="L51" s="139"/>
      <c r="M51" s="139"/>
      <c r="N51" s="139"/>
      <c r="O51" s="139"/>
      <c r="P51" s="137"/>
      <c r="Q51" s="139"/>
      <c r="R51" s="139"/>
      <c r="S51" s="139"/>
      <c r="T51" s="139"/>
      <c r="U51" s="137"/>
      <c r="V51" s="139"/>
      <c r="W51" s="139"/>
      <c r="X51" s="139"/>
      <c r="Y51" s="139"/>
      <c r="Z51" s="137"/>
      <c r="AA51" s="139"/>
      <c r="AB51" s="139"/>
      <c r="AC51" s="139"/>
      <c r="AD51" s="139"/>
      <c r="AE51" s="137"/>
      <c r="AF51" s="139"/>
      <c r="AG51" s="139"/>
      <c r="AH51" s="139"/>
      <c r="AI51" s="139"/>
      <c r="AJ51" s="137"/>
      <c r="AK51" s="138"/>
      <c r="AL51" s="138"/>
      <c r="AM51" s="138"/>
      <c r="AN51" s="136"/>
      <c r="AO51" s="137"/>
    </row>
    <row r="52" spans="1:41" ht="11.25" hidden="1" customHeight="1" outlineLevel="1" x14ac:dyDescent="0.2">
      <c r="A52" s="201"/>
      <c r="B52" s="201"/>
      <c r="C52" s="203"/>
      <c r="D52" s="204"/>
      <c r="E52" s="204"/>
      <c r="F52" s="205"/>
      <c r="G52" s="205"/>
      <c r="H52" s="140"/>
      <c r="I52" s="140"/>
      <c r="J52" s="136"/>
      <c r="K52" s="137"/>
      <c r="L52" s="139"/>
      <c r="M52" s="139"/>
      <c r="N52" s="139"/>
      <c r="O52" s="139"/>
      <c r="P52" s="137"/>
      <c r="Q52" s="139"/>
      <c r="R52" s="139"/>
      <c r="S52" s="139"/>
      <c r="T52" s="139"/>
      <c r="U52" s="137"/>
      <c r="V52" s="139"/>
      <c r="W52" s="139"/>
      <c r="X52" s="139"/>
      <c r="Y52" s="139"/>
      <c r="Z52" s="137"/>
      <c r="AA52" s="139"/>
      <c r="AB52" s="139"/>
      <c r="AC52" s="139"/>
      <c r="AD52" s="139"/>
      <c r="AE52" s="137"/>
      <c r="AF52" s="139"/>
      <c r="AG52" s="139"/>
      <c r="AH52" s="139"/>
      <c r="AI52" s="139"/>
      <c r="AJ52" s="137"/>
      <c r="AK52" s="138"/>
      <c r="AL52" s="138"/>
      <c r="AM52" s="138"/>
      <c r="AN52" s="136"/>
      <c r="AO52" s="137"/>
    </row>
    <row r="53" spans="1:41" ht="11.25" hidden="1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06"/>
      <c r="L53" s="207"/>
      <c r="M53" s="207"/>
      <c r="N53" s="207"/>
      <c r="O53" s="207"/>
      <c r="P53" s="206"/>
      <c r="Q53" s="207"/>
      <c r="R53" s="207"/>
      <c r="S53" s="207"/>
      <c r="T53" s="207"/>
      <c r="U53" s="206"/>
      <c r="V53" s="207"/>
      <c r="W53" s="207"/>
      <c r="X53" s="207"/>
      <c r="Y53" s="207"/>
      <c r="Z53" s="206"/>
      <c r="AA53" s="207"/>
      <c r="AB53" s="207"/>
      <c r="AC53" s="207"/>
      <c r="AD53" s="207"/>
      <c r="AE53" s="206"/>
      <c r="AF53" s="207"/>
      <c r="AG53" s="207"/>
      <c r="AH53" s="207"/>
      <c r="AI53" s="207"/>
      <c r="AJ53" s="206"/>
      <c r="AK53" s="138"/>
      <c r="AL53" s="138"/>
      <c r="AM53" s="138"/>
      <c r="AN53" s="136"/>
      <c r="AO53" s="137"/>
    </row>
    <row r="54" spans="1:41" ht="11.25" hidden="1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137"/>
      <c r="L54" s="139"/>
      <c r="M54" s="139"/>
      <c r="N54" s="139"/>
      <c r="O54" s="139"/>
      <c r="P54" s="137"/>
      <c r="Q54" s="139"/>
      <c r="R54" s="139"/>
      <c r="S54" s="139"/>
      <c r="T54" s="139"/>
      <c r="U54" s="137"/>
      <c r="V54" s="139"/>
      <c r="W54" s="139"/>
      <c r="X54" s="139"/>
      <c r="Y54" s="139"/>
      <c r="Z54" s="137"/>
      <c r="AA54" s="139"/>
      <c r="AB54" s="139"/>
      <c r="AC54" s="139"/>
      <c r="AD54" s="139"/>
      <c r="AE54" s="137"/>
      <c r="AF54" s="139"/>
      <c r="AG54" s="139"/>
      <c r="AH54" s="139"/>
      <c r="AI54" s="139"/>
      <c r="AJ54" s="137"/>
      <c r="AK54" s="138"/>
      <c r="AL54" s="138"/>
      <c r="AM54" s="138"/>
      <c r="AN54" s="136"/>
      <c r="AO54" s="137"/>
    </row>
    <row r="55" spans="1:41" ht="11.25" hidden="1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137"/>
      <c r="L55" s="139"/>
      <c r="M55" s="139"/>
      <c r="N55" s="139"/>
      <c r="O55" s="139"/>
      <c r="P55" s="137"/>
      <c r="Q55" s="139"/>
      <c r="R55" s="139"/>
      <c r="S55" s="139"/>
      <c r="T55" s="139"/>
      <c r="U55" s="137"/>
      <c r="V55" s="139"/>
      <c r="W55" s="139"/>
      <c r="X55" s="139"/>
      <c r="Y55" s="139"/>
      <c r="Z55" s="137"/>
      <c r="AA55" s="139"/>
      <c r="AB55" s="139"/>
      <c r="AC55" s="139"/>
      <c r="AD55" s="139"/>
      <c r="AE55" s="137"/>
      <c r="AF55" s="139"/>
      <c r="AG55" s="139"/>
      <c r="AH55" s="139"/>
      <c r="AI55" s="139"/>
      <c r="AJ55" s="137"/>
      <c r="AK55" s="138"/>
      <c r="AL55" s="138"/>
      <c r="AM55" s="138"/>
      <c r="AN55" s="136"/>
      <c r="AO55" s="137"/>
    </row>
    <row r="56" spans="1:41" ht="11.25" hidden="1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137"/>
      <c r="L56" s="139"/>
      <c r="M56" s="139"/>
      <c r="N56" s="139"/>
      <c r="O56" s="139"/>
      <c r="P56" s="137"/>
      <c r="Q56" s="139"/>
      <c r="R56" s="139"/>
      <c r="S56" s="139"/>
      <c r="T56" s="139"/>
      <c r="U56" s="137"/>
      <c r="V56" s="139"/>
      <c r="W56" s="139"/>
      <c r="X56" s="139"/>
      <c r="Y56" s="139"/>
      <c r="Z56" s="137"/>
      <c r="AA56" s="139"/>
      <c r="AB56" s="139"/>
      <c r="AC56" s="139"/>
      <c r="AD56" s="139"/>
      <c r="AE56" s="137"/>
      <c r="AF56" s="139"/>
      <c r="AG56" s="139"/>
      <c r="AH56" s="139"/>
      <c r="AI56" s="139"/>
      <c r="AJ56" s="137"/>
      <c r="AK56" s="138"/>
      <c r="AL56" s="138"/>
      <c r="AM56" s="138"/>
      <c r="AN56" s="136"/>
      <c r="AO56" s="137"/>
    </row>
    <row r="57" spans="1:41" ht="11.25" hidden="1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137"/>
      <c r="L57" s="139"/>
      <c r="M57" s="139"/>
      <c r="N57" s="139"/>
      <c r="O57" s="139"/>
      <c r="P57" s="137"/>
      <c r="Q57" s="139"/>
      <c r="R57" s="139"/>
      <c r="S57" s="139"/>
      <c r="T57" s="139"/>
      <c r="U57" s="137"/>
      <c r="V57" s="139"/>
      <c r="W57" s="139"/>
      <c r="X57" s="139"/>
      <c r="Y57" s="139"/>
      <c r="Z57" s="137"/>
      <c r="AA57" s="139"/>
      <c r="AB57" s="139"/>
      <c r="AC57" s="139"/>
      <c r="AD57" s="139"/>
      <c r="AE57" s="137"/>
      <c r="AF57" s="139"/>
      <c r="AG57" s="139"/>
      <c r="AH57" s="139"/>
      <c r="AI57" s="139"/>
      <c r="AJ57" s="137"/>
      <c r="AK57" s="138"/>
      <c r="AL57" s="138"/>
      <c r="AM57" s="138"/>
      <c r="AN57" s="136"/>
      <c r="AO57" s="137"/>
    </row>
    <row r="58" spans="1:41" ht="11.25" hidden="1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06"/>
      <c r="L58" s="207"/>
      <c r="M58" s="207"/>
      <c r="N58" s="207"/>
      <c r="O58" s="207"/>
      <c r="P58" s="206"/>
      <c r="Q58" s="207"/>
      <c r="R58" s="207"/>
      <c r="S58" s="207"/>
      <c r="T58" s="207"/>
      <c r="U58" s="206"/>
      <c r="V58" s="207"/>
      <c r="W58" s="207"/>
      <c r="X58" s="207"/>
      <c r="Y58" s="207"/>
      <c r="Z58" s="206"/>
      <c r="AA58" s="207"/>
      <c r="AB58" s="207"/>
      <c r="AC58" s="207"/>
      <c r="AD58" s="207"/>
      <c r="AE58" s="206"/>
      <c r="AF58" s="207"/>
      <c r="AG58" s="207"/>
      <c r="AH58" s="207"/>
      <c r="AI58" s="207"/>
      <c r="AJ58" s="206"/>
      <c r="AK58" s="138"/>
      <c r="AL58" s="138"/>
      <c r="AM58" s="138"/>
      <c r="AN58" s="136"/>
      <c r="AO58" s="137"/>
    </row>
    <row r="59" spans="1:41" hidden="1" outlineLevel="1" x14ac:dyDescent="0.2">
      <c r="C59" s="197"/>
      <c r="D59" s="204"/>
      <c r="E59" s="204"/>
      <c r="F59" s="205"/>
      <c r="G59" s="205"/>
      <c r="J59" s="136"/>
      <c r="K59" s="137"/>
      <c r="L59" s="139"/>
      <c r="M59" s="139"/>
      <c r="N59" s="139"/>
      <c r="O59" s="139"/>
      <c r="P59" s="137"/>
      <c r="Q59" s="139"/>
      <c r="R59" s="139"/>
      <c r="S59" s="139"/>
      <c r="T59" s="139"/>
      <c r="U59" s="137"/>
      <c r="V59" s="139"/>
      <c r="W59" s="139"/>
      <c r="X59" s="139"/>
      <c r="Y59" s="139"/>
      <c r="Z59" s="137"/>
      <c r="AA59" s="139"/>
      <c r="AB59" s="139"/>
      <c r="AC59" s="139"/>
      <c r="AD59" s="139"/>
      <c r="AE59" s="137"/>
      <c r="AF59" s="139"/>
      <c r="AG59" s="139"/>
      <c r="AH59" s="139"/>
      <c r="AI59" s="139"/>
      <c r="AJ59" s="137"/>
      <c r="AK59" s="138"/>
      <c r="AL59" s="138"/>
      <c r="AM59" s="138"/>
      <c r="AN59" s="136"/>
      <c r="AO59" s="137"/>
    </row>
    <row r="60" spans="1:41" hidden="1" outlineLevel="1" x14ac:dyDescent="0.2">
      <c r="C60" s="197"/>
      <c r="D60" s="204"/>
      <c r="E60" s="204"/>
      <c r="F60" s="205"/>
      <c r="G60" s="205"/>
      <c r="J60" s="136"/>
      <c r="K60" s="137"/>
      <c r="L60" s="139"/>
      <c r="M60" s="139"/>
      <c r="N60" s="139"/>
      <c r="O60" s="139"/>
      <c r="P60" s="137"/>
      <c r="Q60" s="139"/>
      <c r="R60" s="139"/>
      <c r="S60" s="139"/>
      <c r="T60" s="139"/>
      <c r="U60" s="137"/>
      <c r="V60" s="139"/>
      <c r="W60" s="139"/>
      <c r="X60" s="139"/>
      <c r="Y60" s="139"/>
      <c r="Z60" s="137"/>
      <c r="AA60" s="139"/>
      <c r="AB60" s="139"/>
      <c r="AC60" s="139"/>
      <c r="AD60" s="139"/>
      <c r="AE60" s="137"/>
      <c r="AF60" s="139"/>
      <c r="AG60" s="139"/>
      <c r="AH60" s="139"/>
      <c r="AI60" s="139"/>
      <c r="AJ60" s="137"/>
      <c r="AK60" s="138"/>
      <c r="AL60" s="138"/>
      <c r="AM60" s="138"/>
      <c r="AN60" s="136"/>
      <c r="AO60" s="137"/>
    </row>
    <row r="61" spans="1:41" hidden="1" outlineLevel="1" x14ac:dyDescent="0.2">
      <c r="C61" s="197"/>
      <c r="D61" s="204"/>
      <c r="E61" s="204"/>
      <c r="F61" s="205"/>
      <c r="G61" s="205"/>
      <c r="J61" s="136"/>
      <c r="K61" s="137"/>
      <c r="L61" s="139"/>
      <c r="M61" s="139"/>
      <c r="N61" s="139"/>
      <c r="O61" s="139"/>
      <c r="P61" s="137"/>
      <c r="Q61" s="139"/>
      <c r="R61" s="139"/>
      <c r="S61" s="139"/>
      <c r="T61" s="139"/>
      <c r="U61" s="137"/>
      <c r="V61" s="139"/>
      <c r="W61" s="139"/>
      <c r="X61" s="139"/>
      <c r="Y61" s="139"/>
      <c r="Z61" s="137"/>
      <c r="AA61" s="139"/>
      <c r="AB61" s="139"/>
      <c r="AC61" s="139"/>
      <c r="AD61" s="139"/>
      <c r="AE61" s="137"/>
      <c r="AF61" s="139"/>
      <c r="AG61" s="139"/>
      <c r="AH61" s="139"/>
      <c r="AI61" s="139"/>
      <c r="AJ61" s="137"/>
      <c r="AK61" s="138"/>
      <c r="AL61" s="138"/>
      <c r="AM61" s="138"/>
      <c r="AN61" s="136"/>
      <c r="AO61" s="137"/>
    </row>
    <row r="62" spans="1:41" ht="11.25" hidden="1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137"/>
      <c r="L62" s="139"/>
      <c r="M62" s="139"/>
      <c r="N62" s="139"/>
      <c r="O62" s="139"/>
      <c r="P62" s="137"/>
      <c r="Q62" s="139"/>
      <c r="R62" s="139"/>
      <c r="S62" s="139"/>
      <c r="T62" s="139"/>
      <c r="U62" s="137"/>
      <c r="V62" s="139"/>
      <c r="W62" s="139"/>
      <c r="X62" s="139"/>
      <c r="Y62" s="139"/>
      <c r="Z62" s="137"/>
      <c r="AA62" s="139"/>
      <c r="AB62" s="139"/>
      <c r="AC62" s="139"/>
      <c r="AD62" s="139"/>
      <c r="AE62" s="137"/>
      <c r="AF62" s="139"/>
      <c r="AG62" s="139"/>
      <c r="AH62" s="139"/>
      <c r="AI62" s="139"/>
      <c r="AJ62" s="137"/>
      <c r="AK62" s="138"/>
      <c r="AL62" s="138"/>
      <c r="AM62" s="138"/>
      <c r="AN62" s="136"/>
      <c r="AO62" s="137"/>
    </row>
    <row r="63" spans="1:41" ht="11.25" hidden="1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137"/>
      <c r="L63" s="139"/>
      <c r="M63" s="139"/>
      <c r="N63" s="139"/>
      <c r="O63" s="139"/>
      <c r="P63" s="137"/>
      <c r="Q63" s="139"/>
      <c r="R63" s="139"/>
      <c r="S63" s="139"/>
      <c r="T63" s="139"/>
      <c r="U63" s="137"/>
      <c r="V63" s="139"/>
      <c r="W63" s="139"/>
      <c r="X63" s="139"/>
      <c r="Y63" s="139"/>
      <c r="Z63" s="137"/>
      <c r="AA63" s="139"/>
      <c r="AB63" s="139"/>
      <c r="AC63" s="139"/>
      <c r="AD63" s="139"/>
      <c r="AE63" s="137"/>
      <c r="AF63" s="139"/>
      <c r="AG63" s="139"/>
      <c r="AH63" s="139"/>
      <c r="AI63" s="139"/>
      <c r="AJ63" s="137"/>
      <c r="AK63" s="138"/>
      <c r="AL63" s="138"/>
      <c r="AM63" s="138"/>
      <c r="AN63" s="136"/>
      <c r="AO63" s="137"/>
    </row>
    <row r="64" spans="1:41" hidden="1" outlineLevel="1" x14ac:dyDescent="0.2">
      <c r="K64" s="196"/>
      <c r="P64" s="196"/>
      <c r="U64" s="196"/>
      <c r="Z64" s="196"/>
      <c r="AE64" s="196"/>
      <c r="AJ64" s="196"/>
      <c r="AO64" s="196"/>
    </row>
    <row r="65" spans="1:41" hidden="1" outlineLevel="1" x14ac:dyDescent="0.2">
      <c r="C65" s="208" t="s">
        <v>84</v>
      </c>
      <c r="D65" s="209" t="s">
        <v>9</v>
      </c>
      <c r="E65" s="209" t="s">
        <v>92</v>
      </c>
      <c r="F65" s="210" t="s">
        <v>159</v>
      </c>
      <c r="G65" s="209" t="s">
        <v>93</v>
      </c>
      <c r="H65" s="140"/>
      <c r="I65" s="140"/>
      <c r="J65" s="144">
        <f>SUM(J49:J63)</f>
        <v>0</v>
      </c>
      <c r="K65" s="145">
        <f t="shared" ref="K65:AI65" si="9">SUM(K49:K63)</f>
        <v>0</v>
      </c>
      <c r="L65" s="144">
        <f t="shared" si="9"/>
        <v>0</v>
      </c>
      <c r="M65" s="144">
        <f t="shared" si="9"/>
        <v>0</v>
      </c>
      <c r="N65" s="144">
        <f t="shared" si="9"/>
        <v>0</v>
      </c>
      <c r="O65" s="144">
        <f t="shared" si="9"/>
        <v>0</v>
      </c>
      <c r="P65" s="145">
        <f t="shared" si="9"/>
        <v>0</v>
      </c>
      <c r="Q65" s="144">
        <f t="shared" si="9"/>
        <v>0</v>
      </c>
      <c r="R65" s="144">
        <f t="shared" si="9"/>
        <v>0</v>
      </c>
      <c r="S65" s="144">
        <f t="shared" si="9"/>
        <v>0</v>
      </c>
      <c r="T65" s="144">
        <f t="shared" si="9"/>
        <v>0</v>
      </c>
      <c r="U65" s="145">
        <f t="shared" si="9"/>
        <v>0</v>
      </c>
      <c r="V65" s="144">
        <f t="shared" si="9"/>
        <v>0</v>
      </c>
      <c r="W65" s="144">
        <f t="shared" si="9"/>
        <v>0</v>
      </c>
      <c r="X65" s="144">
        <f t="shared" si="9"/>
        <v>0</v>
      </c>
      <c r="Y65" s="144">
        <f t="shared" si="9"/>
        <v>0</v>
      </c>
      <c r="Z65" s="145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145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145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145">
        <f t="shared" si="10"/>
        <v>0</v>
      </c>
    </row>
    <row r="66" spans="1:41" hidden="1" outlineLevel="1" x14ac:dyDescent="0.2">
      <c r="C66" s="211" t="s">
        <v>101</v>
      </c>
      <c r="D66" s="212" t="s">
        <v>9</v>
      </c>
      <c r="E66" s="212" t="s">
        <v>92</v>
      </c>
      <c r="F66" s="213" t="s">
        <v>94</v>
      </c>
      <c r="G66" s="213" t="s">
        <v>94</v>
      </c>
      <c r="H66" s="140"/>
      <c r="I66" s="143">
        <f>SUM(J66:AO66)</f>
        <v>0</v>
      </c>
      <c r="J66" s="146">
        <f>J$65*J$16</f>
        <v>0</v>
      </c>
      <c r="K66" s="146">
        <f t="shared" ref="K66:AO66" si="11">K$65*K$16</f>
        <v>0</v>
      </c>
      <c r="L66" s="146">
        <f t="shared" si="11"/>
        <v>0</v>
      </c>
      <c r="M66" s="146">
        <f t="shared" si="11"/>
        <v>0</v>
      </c>
      <c r="N66" s="146">
        <f t="shared" si="11"/>
        <v>0</v>
      </c>
      <c r="O66" s="146">
        <f t="shared" si="11"/>
        <v>0</v>
      </c>
      <c r="P66" s="146">
        <f t="shared" si="11"/>
        <v>0</v>
      </c>
      <c r="Q66" s="146">
        <f t="shared" si="11"/>
        <v>0</v>
      </c>
      <c r="R66" s="146">
        <f t="shared" si="11"/>
        <v>0</v>
      </c>
      <c r="S66" s="146">
        <f t="shared" si="11"/>
        <v>0</v>
      </c>
      <c r="T66" s="146">
        <f t="shared" si="11"/>
        <v>0</v>
      </c>
      <c r="U66" s="146">
        <f t="shared" si="11"/>
        <v>0</v>
      </c>
      <c r="V66" s="146">
        <f t="shared" si="11"/>
        <v>0</v>
      </c>
      <c r="W66" s="146">
        <f t="shared" si="11"/>
        <v>0</v>
      </c>
      <c r="X66" s="146">
        <f t="shared" si="11"/>
        <v>0</v>
      </c>
      <c r="Y66" s="146">
        <f t="shared" si="11"/>
        <v>0</v>
      </c>
      <c r="Z66" s="146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146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146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146">
        <f t="shared" si="11"/>
        <v>0</v>
      </c>
    </row>
    <row r="67" spans="1:41" hidden="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hidden="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hidden="1" outlineLevel="1" x14ac:dyDescent="0.2">
      <c r="A69" s="216" t="str">
        <f>IF(COUNTA($I69:$AI69)=COUNTIF($I69:$AI69,"OK"),"OK","Check")</f>
        <v>OK</v>
      </c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hidden="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collapsed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53"/>
      <c r="F88" s="252"/>
      <c r="G88" s="252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53"/>
      <c r="F89" s="252"/>
      <c r="G89" s="252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04" t="s">
        <v>92</v>
      </c>
      <c r="F91" s="204" t="s">
        <v>159</v>
      </c>
      <c r="G91" s="205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04" t="s">
        <v>92</v>
      </c>
      <c r="F92" s="204" t="s">
        <v>159</v>
      </c>
      <c r="G92" s="205" t="s">
        <v>93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04" t="s">
        <v>92</v>
      </c>
      <c r="F93" s="204" t="s">
        <v>159</v>
      </c>
      <c r="G93" s="205" t="s">
        <v>93</v>
      </c>
      <c r="H93" s="140"/>
      <c r="I93" s="143">
        <f>NPV('Input|Assumptions'!$I$31,'NPV Calc|Option-2'!J$91:AO$91)*(1+'Input|Assumptions'!$I$31)^0.5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 t="shared" ref="J99:AO99" si="16">"RY"&amp;RIGHT(J$3,2)</f>
        <v>RY21</v>
      </c>
      <c r="K99" s="254" t="str">
        <f t="shared" si="16"/>
        <v>RY22</v>
      </c>
      <c r="L99" s="193" t="str">
        <f t="shared" si="16"/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159</v>
      </c>
      <c r="G101" s="205" t="s">
        <v>93</v>
      </c>
      <c r="H101" s="140"/>
      <c r="I101" s="140"/>
      <c r="J101" s="217">
        <f t="shared" ref="J101:AO101" si="17">J39+J65</f>
        <v>0</v>
      </c>
      <c r="K101" s="262">
        <f t="shared" si="17"/>
        <v>0</v>
      </c>
      <c r="L101" s="217">
        <f t="shared" si="17"/>
        <v>0</v>
      </c>
      <c r="M101" s="217">
        <f t="shared" si="17"/>
        <v>0</v>
      </c>
      <c r="N101" s="217">
        <f t="shared" si="17"/>
        <v>0</v>
      </c>
      <c r="O101" s="217">
        <f t="shared" si="17"/>
        <v>0</v>
      </c>
      <c r="P101" s="262">
        <f t="shared" si="17"/>
        <v>0</v>
      </c>
      <c r="Q101" s="218">
        <f t="shared" si="17"/>
        <v>0</v>
      </c>
      <c r="R101" s="218">
        <f t="shared" si="17"/>
        <v>0</v>
      </c>
      <c r="S101" s="218">
        <f t="shared" si="17"/>
        <v>0</v>
      </c>
      <c r="T101" s="217">
        <f t="shared" si="17"/>
        <v>0</v>
      </c>
      <c r="U101" s="262">
        <f t="shared" si="17"/>
        <v>0</v>
      </c>
      <c r="V101" s="218">
        <f t="shared" si="17"/>
        <v>0</v>
      </c>
      <c r="W101" s="218">
        <f t="shared" si="17"/>
        <v>0</v>
      </c>
      <c r="X101" s="218">
        <f t="shared" si="17"/>
        <v>0</v>
      </c>
      <c r="Y101" s="217">
        <f t="shared" si="17"/>
        <v>0</v>
      </c>
      <c r="Z101" s="26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si="17"/>
        <v>0</v>
      </c>
      <c r="AK101" s="218">
        <f t="shared" si="17"/>
        <v>0</v>
      </c>
      <c r="AL101" s="218">
        <f t="shared" si="17"/>
        <v>0</v>
      </c>
      <c r="AM101" s="218">
        <f t="shared" si="17"/>
        <v>0</v>
      </c>
      <c r="AN101" s="217">
        <f t="shared" si="17"/>
        <v>0</v>
      </c>
      <c r="AO101" s="262">
        <f t="shared" si="17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159</v>
      </c>
      <c r="G102" s="205" t="s">
        <v>93</v>
      </c>
      <c r="H102" s="140"/>
      <c r="I102" s="140"/>
      <c r="J102" s="217">
        <f t="shared" ref="J102:AO102" si="18">J91</f>
        <v>0</v>
      </c>
      <c r="K102" s="262">
        <f t="shared" si="18"/>
        <v>0</v>
      </c>
      <c r="L102" s="219">
        <f t="shared" si="18"/>
        <v>0</v>
      </c>
      <c r="M102" s="219">
        <f t="shared" si="18"/>
        <v>0</v>
      </c>
      <c r="N102" s="219">
        <f t="shared" si="18"/>
        <v>0</v>
      </c>
      <c r="O102" s="219">
        <f t="shared" si="18"/>
        <v>0</v>
      </c>
      <c r="P102" s="262">
        <f t="shared" si="18"/>
        <v>0</v>
      </c>
      <c r="Q102" s="219">
        <f t="shared" si="18"/>
        <v>0</v>
      </c>
      <c r="R102" s="219">
        <f t="shared" si="18"/>
        <v>0</v>
      </c>
      <c r="S102" s="219">
        <f t="shared" si="18"/>
        <v>0</v>
      </c>
      <c r="T102" s="219">
        <f t="shared" si="18"/>
        <v>0</v>
      </c>
      <c r="U102" s="262">
        <f t="shared" si="18"/>
        <v>0</v>
      </c>
      <c r="V102" s="219">
        <f t="shared" si="18"/>
        <v>0</v>
      </c>
      <c r="W102" s="219">
        <f t="shared" si="18"/>
        <v>0</v>
      </c>
      <c r="X102" s="219">
        <f t="shared" si="18"/>
        <v>0</v>
      </c>
      <c r="Y102" s="219">
        <f t="shared" si="18"/>
        <v>0</v>
      </c>
      <c r="Z102" s="262">
        <f t="shared" si="18"/>
        <v>0</v>
      </c>
      <c r="AA102" s="219">
        <f t="shared" si="18"/>
        <v>0</v>
      </c>
      <c r="AB102" s="219">
        <f t="shared" si="18"/>
        <v>0</v>
      </c>
      <c r="AC102" s="219">
        <f t="shared" si="18"/>
        <v>0</v>
      </c>
      <c r="AD102" s="219">
        <f t="shared" si="18"/>
        <v>0</v>
      </c>
      <c r="AE102" s="262">
        <f t="shared" si="18"/>
        <v>0</v>
      </c>
      <c r="AF102" s="219">
        <f t="shared" si="18"/>
        <v>0</v>
      </c>
      <c r="AG102" s="219">
        <f t="shared" si="18"/>
        <v>0</v>
      </c>
      <c r="AH102" s="219">
        <f t="shared" si="18"/>
        <v>0</v>
      </c>
      <c r="AI102" s="219">
        <f t="shared" si="18"/>
        <v>0</v>
      </c>
      <c r="AJ102" s="262">
        <f t="shared" si="18"/>
        <v>0</v>
      </c>
      <c r="AK102" s="219">
        <f t="shared" si="18"/>
        <v>0</v>
      </c>
      <c r="AL102" s="219">
        <f t="shared" si="18"/>
        <v>0</v>
      </c>
      <c r="AM102" s="219">
        <f t="shared" si="18"/>
        <v>0</v>
      </c>
      <c r="AN102" s="219">
        <f t="shared" si="18"/>
        <v>0</v>
      </c>
      <c r="AO102" s="262">
        <f t="shared" si="18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159</v>
      </c>
      <c r="G103" s="205" t="s">
        <v>93</v>
      </c>
      <c r="H103" s="140"/>
      <c r="I103" s="140"/>
      <c r="J103" s="217">
        <f>J102-J101</f>
        <v>0</v>
      </c>
      <c r="K103" s="262">
        <f t="shared" ref="K103:AI103" si="19">K102-K101</f>
        <v>0</v>
      </c>
      <c r="L103" s="219">
        <f t="shared" si="19"/>
        <v>0</v>
      </c>
      <c r="M103" s="219">
        <f t="shared" si="19"/>
        <v>0</v>
      </c>
      <c r="N103" s="219">
        <f t="shared" si="19"/>
        <v>0</v>
      </c>
      <c r="O103" s="219">
        <f t="shared" si="19"/>
        <v>0</v>
      </c>
      <c r="P103" s="262">
        <f t="shared" si="19"/>
        <v>0</v>
      </c>
      <c r="Q103" s="219">
        <f t="shared" si="19"/>
        <v>0</v>
      </c>
      <c r="R103" s="219">
        <f t="shared" si="19"/>
        <v>0</v>
      </c>
      <c r="S103" s="219">
        <f t="shared" si="19"/>
        <v>0</v>
      </c>
      <c r="T103" s="219">
        <f t="shared" si="19"/>
        <v>0</v>
      </c>
      <c r="U103" s="262">
        <f t="shared" si="19"/>
        <v>0</v>
      </c>
      <c r="V103" s="219">
        <f t="shared" si="19"/>
        <v>0</v>
      </c>
      <c r="W103" s="219">
        <f t="shared" si="19"/>
        <v>0</v>
      </c>
      <c r="X103" s="219">
        <f t="shared" si="19"/>
        <v>0</v>
      </c>
      <c r="Y103" s="219">
        <f t="shared" si="19"/>
        <v>0</v>
      </c>
      <c r="Z103" s="262">
        <f t="shared" si="19"/>
        <v>0</v>
      </c>
      <c r="AA103" s="219">
        <f t="shared" si="19"/>
        <v>0</v>
      </c>
      <c r="AB103" s="219">
        <f t="shared" si="19"/>
        <v>0</v>
      </c>
      <c r="AC103" s="219">
        <f t="shared" si="19"/>
        <v>0</v>
      </c>
      <c r="AD103" s="219">
        <f t="shared" si="19"/>
        <v>0</v>
      </c>
      <c r="AE103" s="262">
        <f t="shared" si="19"/>
        <v>0</v>
      </c>
      <c r="AF103" s="219">
        <f t="shared" si="19"/>
        <v>0</v>
      </c>
      <c r="AG103" s="219">
        <f t="shared" si="19"/>
        <v>0</v>
      </c>
      <c r="AH103" s="219">
        <f t="shared" si="19"/>
        <v>0</v>
      </c>
      <c r="AI103" s="219">
        <f t="shared" si="19"/>
        <v>0</v>
      </c>
      <c r="AJ103" s="262">
        <f t="shared" ref="AJ103:AO103" si="20">AJ102-AJ101</f>
        <v>0</v>
      </c>
      <c r="AK103" s="219">
        <f t="shared" si="20"/>
        <v>0</v>
      </c>
      <c r="AL103" s="219">
        <f t="shared" si="20"/>
        <v>0</v>
      </c>
      <c r="AM103" s="219">
        <f t="shared" si="20"/>
        <v>0</v>
      </c>
      <c r="AN103" s="219">
        <f t="shared" si="20"/>
        <v>0</v>
      </c>
      <c r="AO103" s="262">
        <f t="shared" si="20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47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04"/>
      <c r="G105" s="209"/>
      <c r="H105" s="140"/>
      <c r="I105" s="143">
        <f>SUM(J105:AO105)</f>
        <v>0</v>
      </c>
      <c r="J105" s="144">
        <f t="shared" ref="J105:AO105" si="21">J$103*J$16</f>
        <v>0</v>
      </c>
      <c r="K105" s="260">
        <f t="shared" si="21"/>
        <v>0</v>
      </c>
      <c r="L105" s="144">
        <f t="shared" si="21"/>
        <v>0</v>
      </c>
      <c r="M105" s="144">
        <f t="shared" si="21"/>
        <v>0</v>
      </c>
      <c r="N105" s="144">
        <f t="shared" si="21"/>
        <v>0</v>
      </c>
      <c r="O105" s="144">
        <f t="shared" si="21"/>
        <v>0</v>
      </c>
      <c r="P105" s="260">
        <f t="shared" si="21"/>
        <v>0</v>
      </c>
      <c r="Q105" s="144">
        <f t="shared" si="21"/>
        <v>0</v>
      </c>
      <c r="R105" s="144">
        <f t="shared" si="21"/>
        <v>0</v>
      </c>
      <c r="S105" s="144">
        <f t="shared" si="21"/>
        <v>0</v>
      </c>
      <c r="T105" s="144">
        <f t="shared" si="21"/>
        <v>0</v>
      </c>
      <c r="U105" s="260">
        <f t="shared" si="21"/>
        <v>0</v>
      </c>
      <c r="V105" s="144">
        <f t="shared" si="21"/>
        <v>0</v>
      </c>
      <c r="W105" s="144">
        <f t="shared" si="21"/>
        <v>0</v>
      </c>
      <c r="X105" s="144">
        <f t="shared" si="21"/>
        <v>0</v>
      </c>
      <c r="Y105" s="144">
        <f t="shared" si="21"/>
        <v>0</v>
      </c>
      <c r="Z105" s="260">
        <f t="shared" si="21"/>
        <v>0</v>
      </c>
      <c r="AA105" s="144">
        <f t="shared" si="21"/>
        <v>0</v>
      </c>
      <c r="AB105" s="144">
        <f t="shared" si="21"/>
        <v>0</v>
      </c>
      <c r="AC105" s="144">
        <f t="shared" si="21"/>
        <v>0</v>
      </c>
      <c r="AD105" s="144">
        <f t="shared" si="21"/>
        <v>0</v>
      </c>
      <c r="AE105" s="260">
        <f t="shared" si="21"/>
        <v>0</v>
      </c>
      <c r="AF105" s="144">
        <f t="shared" si="21"/>
        <v>0</v>
      </c>
      <c r="AG105" s="144">
        <f t="shared" si="21"/>
        <v>0</v>
      </c>
      <c r="AH105" s="144">
        <f t="shared" si="21"/>
        <v>0</v>
      </c>
      <c r="AI105" s="144">
        <f t="shared" si="21"/>
        <v>0</v>
      </c>
      <c r="AJ105" s="260">
        <f t="shared" si="21"/>
        <v>0</v>
      </c>
      <c r="AK105" s="144">
        <f t="shared" si="21"/>
        <v>0</v>
      </c>
      <c r="AL105" s="144">
        <f t="shared" si="21"/>
        <v>0</v>
      </c>
      <c r="AM105" s="144">
        <f t="shared" si="21"/>
        <v>0</v>
      </c>
      <c r="AN105" s="144">
        <f t="shared" si="21"/>
        <v>0</v>
      </c>
      <c r="AO105" s="260">
        <f t="shared" si="21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3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zoomScaleNormal="100" workbookViewId="0">
      <selection activeCell="H50" sqref="H50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2.83203125" style="191" customWidth="1"/>
    <col min="4" max="4" width="48.83203125" style="191" customWidth="1"/>
    <col min="5" max="5" width="15.83203125" style="191" customWidth="1"/>
    <col min="6" max="8" width="10.6640625" style="191" customWidth="1"/>
    <col min="9" max="9" width="14" style="191" customWidth="1"/>
    <col min="10" max="10" width="10.6640625" style="191" customWidth="1" outlineLevel="1"/>
    <col min="11" max="13" width="13" style="191" bestFit="1" customWidth="1"/>
    <col min="14" max="32" width="10.6640625" style="191" customWidth="1"/>
    <col min="33" max="41" width="11.6640625" style="191" bestFit="1" customWidth="1"/>
    <col min="42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Hoskinstown to Fyshwick Pipeline</v>
      </c>
      <c r="D1" s="149"/>
      <c r="E1" s="149"/>
      <c r="F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Calc|Option-3</v>
      </c>
      <c r="D2" s="152"/>
      <c r="E2" s="152"/>
      <c r="F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Calc|Option-3 - Hydrostatic Pressure Testing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82</v>
      </c>
      <c r="D39" s="209" t="s">
        <v>9</v>
      </c>
      <c r="E39" s="209" t="s">
        <v>92</v>
      </c>
      <c r="F39" s="210" t="s">
        <v>159</v>
      </c>
      <c r="G39" s="209" t="s">
        <v>93</v>
      </c>
      <c r="H39" s="140"/>
      <c r="I39" s="140"/>
      <c r="J39" s="144">
        <f>SUM(J23:J37)</f>
        <v>0</v>
      </c>
      <c r="K39" s="145">
        <f>SUM(K23:K37)</f>
        <v>0</v>
      </c>
      <c r="L39" s="144">
        <f t="shared" ref="L39:AI39" si="5">SUM(L23:L37)</f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ref="AJ39:AO39" si="6">SUM(AJ23:AJ37)</f>
        <v>0</v>
      </c>
      <c r="AK39" s="144">
        <f t="shared" si="6"/>
        <v>0</v>
      </c>
      <c r="AL39" s="144">
        <f t="shared" si="6"/>
        <v>0</v>
      </c>
      <c r="AM39" s="144">
        <f t="shared" si="6"/>
        <v>0</v>
      </c>
      <c r="AN39" s="144">
        <f t="shared" si="6"/>
        <v>0</v>
      </c>
      <c r="AO39" s="144">
        <f t="shared" si="6"/>
        <v>0</v>
      </c>
    </row>
    <row r="40" spans="1:41" hidden="1" outlineLevel="1" x14ac:dyDescent="0.2">
      <c r="C40" s="211" t="s">
        <v>100</v>
      </c>
      <c r="D40" s="212" t="s">
        <v>9</v>
      </c>
      <c r="E40" s="212" t="s">
        <v>92</v>
      </c>
      <c r="F40" s="213" t="s">
        <v>94</v>
      </c>
      <c r="G40" s="213" t="s">
        <v>94</v>
      </c>
      <c r="H40" s="140"/>
      <c r="I40" s="143">
        <f>SUM(J40:AO40)</f>
        <v>0</v>
      </c>
      <c r="J40" s="146">
        <f>J$39*J$16</f>
        <v>0</v>
      </c>
      <c r="K40" s="146">
        <f t="shared" ref="K40:AO40" si="7">K$39*K$16</f>
        <v>0</v>
      </c>
      <c r="L40" s="146">
        <f t="shared" si="7"/>
        <v>0</v>
      </c>
      <c r="M40" s="146">
        <f t="shared" si="7"/>
        <v>0</v>
      </c>
      <c r="N40" s="146">
        <f t="shared" si="7"/>
        <v>0</v>
      </c>
      <c r="O40" s="146">
        <f t="shared" si="7"/>
        <v>0</v>
      </c>
      <c r="P40" s="146">
        <f t="shared" si="7"/>
        <v>0</v>
      </c>
      <c r="Q40" s="146">
        <f t="shared" si="7"/>
        <v>0</v>
      </c>
      <c r="R40" s="146">
        <f t="shared" si="7"/>
        <v>0</v>
      </c>
      <c r="S40" s="146">
        <f t="shared" si="7"/>
        <v>0</v>
      </c>
      <c r="T40" s="146">
        <f t="shared" si="7"/>
        <v>0</v>
      </c>
      <c r="U40" s="146">
        <f t="shared" si="7"/>
        <v>0</v>
      </c>
      <c r="V40" s="146">
        <f t="shared" si="7"/>
        <v>0</v>
      </c>
      <c r="W40" s="146">
        <f t="shared" si="7"/>
        <v>0</v>
      </c>
      <c r="X40" s="146">
        <f t="shared" si="7"/>
        <v>0</v>
      </c>
      <c r="Y40" s="146">
        <f t="shared" si="7"/>
        <v>0</v>
      </c>
      <c r="Z40" s="146">
        <f t="shared" si="7"/>
        <v>0</v>
      </c>
      <c r="AA40" s="146">
        <f t="shared" si="7"/>
        <v>0</v>
      </c>
      <c r="AB40" s="146">
        <f t="shared" si="7"/>
        <v>0</v>
      </c>
      <c r="AC40" s="146">
        <f t="shared" si="7"/>
        <v>0</v>
      </c>
      <c r="AD40" s="146">
        <f t="shared" si="7"/>
        <v>0</v>
      </c>
      <c r="AE40" s="146">
        <f t="shared" si="7"/>
        <v>0</v>
      </c>
      <c r="AF40" s="146">
        <f t="shared" si="7"/>
        <v>0</v>
      </c>
      <c r="AG40" s="146">
        <f t="shared" si="7"/>
        <v>0</v>
      </c>
      <c r="AH40" s="146">
        <f t="shared" si="7"/>
        <v>0</v>
      </c>
      <c r="AI40" s="146">
        <f t="shared" si="7"/>
        <v>0</v>
      </c>
      <c r="AJ40" s="146">
        <f t="shared" si="7"/>
        <v>0</v>
      </c>
      <c r="AK40" s="146">
        <f t="shared" si="7"/>
        <v>0</v>
      </c>
      <c r="AL40" s="146">
        <f t="shared" si="7"/>
        <v>0</v>
      </c>
      <c r="AM40" s="146">
        <f t="shared" si="7"/>
        <v>0</v>
      </c>
      <c r="AN40" s="146">
        <f t="shared" si="7"/>
        <v>0</v>
      </c>
      <c r="AO40" s="146">
        <f t="shared" si="7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 t="str">
        <f>IF(COUNTA($I43:$AI43)=COUNTIF($I43:$AI43,"OK"),"OK","Check")</f>
        <v>OK</v>
      </c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8">"RY"&amp;RIGHT(L$3,2)</f>
        <v>RY23</v>
      </c>
      <c r="M47" s="193" t="str">
        <f t="shared" si="8"/>
        <v>RY24</v>
      </c>
      <c r="N47" s="193" t="str">
        <f t="shared" si="8"/>
        <v>RY25</v>
      </c>
      <c r="O47" s="193" t="str">
        <f t="shared" si="8"/>
        <v>RY26</v>
      </c>
      <c r="P47" s="254" t="str">
        <f t="shared" si="8"/>
        <v>RY27</v>
      </c>
      <c r="Q47" s="193" t="str">
        <f t="shared" si="8"/>
        <v>RY28</v>
      </c>
      <c r="R47" s="193" t="str">
        <f t="shared" si="8"/>
        <v>RY29</v>
      </c>
      <c r="S47" s="193" t="str">
        <f t="shared" si="8"/>
        <v>RY30</v>
      </c>
      <c r="T47" s="193" t="str">
        <f t="shared" si="8"/>
        <v>RY31</v>
      </c>
      <c r="U47" s="254" t="str">
        <f t="shared" si="8"/>
        <v>RY32</v>
      </c>
      <c r="V47" s="193" t="str">
        <f t="shared" si="8"/>
        <v>RY33</v>
      </c>
      <c r="W47" s="193" t="str">
        <f t="shared" si="8"/>
        <v>RY34</v>
      </c>
      <c r="X47" s="193" t="str">
        <f t="shared" si="8"/>
        <v>RY35</v>
      </c>
      <c r="Y47" s="193" t="str">
        <f t="shared" si="8"/>
        <v>RY36</v>
      </c>
      <c r="Z47" s="254" t="str">
        <f t="shared" si="8"/>
        <v>RY37</v>
      </c>
      <c r="AA47" s="193" t="str">
        <f t="shared" si="8"/>
        <v>RY38</v>
      </c>
      <c r="AB47" s="193" t="str">
        <f t="shared" si="8"/>
        <v>RY39</v>
      </c>
      <c r="AC47" s="193" t="str">
        <f t="shared" si="8"/>
        <v>RY40</v>
      </c>
      <c r="AD47" s="193" t="str">
        <f t="shared" si="8"/>
        <v>RY41</v>
      </c>
      <c r="AE47" s="254" t="str">
        <f t="shared" si="8"/>
        <v>RY42</v>
      </c>
      <c r="AF47" s="193" t="str">
        <f t="shared" si="8"/>
        <v>RY43</v>
      </c>
      <c r="AG47" s="193" t="str">
        <f t="shared" si="8"/>
        <v>RY44</v>
      </c>
      <c r="AH47" s="193" t="str">
        <f t="shared" si="8"/>
        <v>RY45</v>
      </c>
      <c r="AI47" s="193" t="str">
        <f t="shared" si="8"/>
        <v>RY46</v>
      </c>
      <c r="AJ47" s="254" t="str">
        <f t="shared" si="8"/>
        <v>RY47</v>
      </c>
      <c r="AK47" s="193" t="str">
        <f t="shared" si="8"/>
        <v>RY48</v>
      </c>
      <c r="AL47" s="193" t="str">
        <f t="shared" si="8"/>
        <v>RY49</v>
      </c>
      <c r="AM47" s="193" t="str">
        <f t="shared" si="8"/>
        <v>RY50</v>
      </c>
      <c r="AN47" s="193" t="str">
        <f t="shared" si="8"/>
        <v>RY51</v>
      </c>
      <c r="AO47" s="254" t="str">
        <f t="shared" si="8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197" t="s">
        <v>157</v>
      </c>
      <c r="D49" s="204" t="s">
        <v>165</v>
      </c>
      <c r="E49" s="204" t="s">
        <v>92</v>
      </c>
      <c r="F49" s="204" t="s">
        <v>159</v>
      </c>
      <c r="G49" s="205" t="s">
        <v>93</v>
      </c>
      <c r="H49" s="140"/>
      <c r="I49" s="140"/>
      <c r="J49" s="136">
        <v>420000</v>
      </c>
      <c r="K49" s="258">
        <v>4380000</v>
      </c>
      <c r="L49" s="136"/>
      <c r="M49" s="136"/>
      <c r="N49" s="136"/>
      <c r="O49" s="136"/>
      <c r="P49" s="258"/>
      <c r="Q49" s="138"/>
      <c r="R49" s="138"/>
      <c r="S49" s="138"/>
      <c r="T49" s="136">
        <v>420000</v>
      </c>
      <c r="U49" s="258">
        <v>4380000</v>
      </c>
      <c r="V49" s="138"/>
      <c r="W49" s="138"/>
      <c r="X49" s="136"/>
      <c r="Y49" s="136"/>
      <c r="Z49" s="258"/>
      <c r="AA49" s="138"/>
      <c r="AB49" s="138"/>
      <c r="AC49" s="138"/>
      <c r="AD49" s="136"/>
      <c r="AE49" s="258"/>
      <c r="AF49" s="138"/>
      <c r="AG49" s="138"/>
      <c r="AH49" s="138"/>
      <c r="AI49" s="136"/>
      <c r="AJ49" s="258"/>
      <c r="AK49" s="138"/>
      <c r="AL49" s="138"/>
      <c r="AM49" s="138"/>
      <c r="AN49" s="136"/>
      <c r="AO49" s="258"/>
    </row>
    <row r="50" spans="1:41" ht="11.25" customHeight="1" outlineLevel="1" x14ac:dyDescent="0.2">
      <c r="A50" s="201"/>
      <c r="B50" s="201"/>
      <c r="C50" s="197"/>
      <c r="D50" s="204"/>
      <c r="E50" s="204"/>
      <c r="F50" s="205"/>
      <c r="G50" s="205"/>
      <c r="H50" s="140"/>
      <c r="I50" s="140"/>
      <c r="J50" s="136"/>
      <c r="K50" s="258"/>
      <c r="L50" s="139"/>
      <c r="M50" s="139"/>
      <c r="N50" s="139"/>
      <c r="O50" s="139"/>
      <c r="P50" s="258"/>
      <c r="Q50" s="139"/>
      <c r="R50" s="139"/>
      <c r="S50" s="139"/>
      <c r="T50" s="139"/>
      <c r="U50" s="258"/>
      <c r="V50" s="139"/>
      <c r="W50" s="139"/>
      <c r="X50" s="139"/>
      <c r="Y50" s="139"/>
      <c r="Z50" s="258"/>
      <c r="AA50" s="139"/>
      <c r="AB50" s="139"/>
      <c r="AC50" s="139"/>
      <c r="AD50" s="139"/>
      <c r="AE50" s="258"/>
      <c r="AF50" s="139"/>
      <c r="AG50" s="139"/>
      <c r="AH50" s="139"/>
      <c r="AI50" s="139"/>
      <c r="AJ50" s="258"/>
      <c r="AK50" s="138"/>
      <c r="AL50" s="138"/>
      <c r="AM50" s="138"/>
      <c r="AN50" s="136"/>
      <c r="AO50" s="258"/>
    </row>
    <row r="51" spans="1:41" ht="11.25" customHeight="1" outlineLevel="1" x14ac:dyDescent="0.2">
      <c r="A51" s="201"/>
      <c r="B51" s="201"/>
      <c r="C51" s="197"/>
      <c r="D51" s="204"/>
      <c r="E51" s="204"/>
      <c r="F51" s="205"/>
      <c r="G51" s="205"/>
      <c r="H51" s="140"/>
      <c r="I51" s="140"/>
      <c r="J51" s="136"/>
      <c r="K51" s="258"/>
      <c r="L51" s="139"/>
      <c r="M51" s="139"/>
      <c r="N51" s="139"/>
      <c r="O51" s="139"/>
      <c r="P51" s="258"/>
      <c r="Q51" s="139"/>
      <c r="R51" s="139"/>
      <c r="S51" s="139"/>
      <c r="T51" s="139"/>
      <c r="U51" s="258"/>
      <c r="V51" s="139"/>
      <c r="W51" s="139"/>
      <c r="X51" s="139"/>
      <c r="Y51" s="139"/>
      <c r="Z51" s="258"/>
      <c r="AA51" s="139"/>
      <c r="AB51" s="139"/>
      <c r="AC51" s="139"/>
      <c r="AD51" s="139"/>
      <c r="AE51" s="258"/>
      <c r="AF51" s="139"/>
      <c r="AG51" s="139"/>
      <c r="AH51" s="139"/>
      <c r="AI51" s="139"/>
      <c r="AJ51" s="258"/>
      <c r="AK51" s="138"/>
      <c r="AL51" s="138"/>
      <c r="AM51" s="138"/>
      <c r="AN51" s="136"/>
      <c r="AO51" s="258"/>
    </row>
    <row r="52" spans="1:41" ht="11.25" customHeight="1" outlineLevel="1" x14ac:dyDescent="0.2">
      <c r="A52" s="201"/>
      <c r="B52" s="201"/>
      <c r="C52" s="203"/>
      <c r="D52" s="204"/>
      <c r="E52" s="204"/>
      <c r="F52" s="205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8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5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5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5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10" t="s">
        <v>159</v>
      </c>
      <c r="G65" s="209" t="s">
        <v>93</v>
      </c>
      <c r="H65" s="140"/>
      <c r="I65" s="140"/>
      <c r="J65" s="144">
        <f>SUM(J49:J63)</f>
        <v>420000</v>
      </c>
      <c r="K65" s="260">
        <f t="shared" ref="K65:AI65" si="9">SUM(K49:K63)</f>
        <v>4380000</v>
      </c>
      <c r="L65" s="144">
        <f t="shared" si="9"/>
        <v>0</v>
      </c>
      <c r="M65" s="144">
        <f t="shared" si="9"/>
        <v>0</v>
      </c>
      <c r="N65" s="144">
        <f t="shared" si="9"/>
        <v>0</v>
      </c>
      <c r="O65" s="144">
        <f t="shared" si="9"/>
        <v>0</v>
      </c>
      <c r="P65" s="260">
        <f t="shared" si="9"/>
        <v>0</v>
      </c>
      <c r="Q65" s="144">
        <f t="shared" si="9"/>
        <v>0</v>
      </c>
      <c r="R65" s="144">
        <f t="shared" si="9"/>
        <v>0</v>
      </c>
      <c r="S65" s="144">
        <f t="shared" si="9"/>
        <v>0</v>
      </c>
      <c r="T65" s="144">
        <f t="shared" si="9"/>
        <v>420000</v>
      </c>
      <c r="U65" s="260">
        <f t="shared" si="9"/>
        <v>4380000</v>
      </c>
      <c r="V65" s="144">
        <f t="shared" si="9"/>
        <v>0</v>
      </c>
      <c r="W65" s="144">
        <f t="shared" si="9"/>
        <v>0</v>
      </c>
      <c r="X65" s="144">
        <f t="shared" si="9"/>
        <v>0</v>
      </c>
      <c r="Y65" s="144">
        <f t="shared" si="9"/>
        <v>0</v>
      </c>
      <c r="Z65" s="260">
        <f t="shared" si="9"/>
        <v>0</v>
      </c>
      <c r="AA65" s="144">
        <f t="shared" si="9"/>
        <v>0</v>
      </c>
      <c r="AB65" s="144">
        <f t="shared" si="9"/>
        <v>0</v>
      </c>
      <c r="AC65" s="144">
        <f t="shared" si="9"/>
        <v>0</v>
      </c>
      <c r="AD65" s="144">
        <f t="shared" si="9"/>
        <v>0</v>
      </c>
      <c r="AE65" s="260">
        <f t="shared" si="9"/>
        <v>0</v>
      </c>
      <c r="AF65" s="144">
        <f t="shared" si="9"/>
        <v>0</v>
      </c>
      <c r="AG65" s="144">
        <f t="shared" si="9"/>
        <v>0</v>
      </c>
      <c r="AH65" s="144">
        <f t="shared" si="9"/>
        <v>0</v>
      </c>
      <c r="AI65" s="144">
        <f t="shared" si="9"/>
        <v>0</v>
      </c>
      <c r="AJ65" s="260">
        <f t="shared" ref="AJ65:AO65" si="10">SUM(AJ49:AJ63)</f>
        <v>0</v>
      </c>
      <c r="AK65" s="144">
        <f t="shared" si="10"/>
        <v>0</v>
      </c>
      <c r="AL65" s="144">
        <f t="shared" si="10"/>
        <v>0</v>
      </c>
      <c r="AM65" s="144">
        <f t="shared" si="10"/>
        <v>0</v>
      </c>
      <c r="AN65" s="144">
        <f t="shared" si="10"/>
        <v>0</v>
      </c>
      <c r="AO65" s="260">
        <f t="shared" si="10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13" t="s">
        <v>94</v>
      </c>
      <c r="G66" s="213" t="s">
        <v>94</v>
      </c>
      <c r="H66" s="140"/>
      <c r="I66" s="143">
        <f>SUM(J66:AO66)</f>
        <v>8489827.3663179073</v>
      </c>
      <c r="J66" s="146">
        <f>J$65*J$16</f>
        <v>420000</v>
      </c>
      <c r="K66" s="261">
        <f t="shared" ref="K66:AO66" si="11">K$65*K$16</f>
        <v>4273507.2699447665</v>
      </c>
      <c r="L66" s="146">
        <f t="shared" si="11"/>
        <v>0</v>
      </c>
      <c r="M66" s="146">
        <f t="shared" si="11"/>
        <v>0</v>
      </c>
      <c r="N66" s="146">
        <f t="shared" si="11"/>
        <v>0</v>
      </c>
      <c r="O66" s="146">
        <f t="shared" si="11"/>
        <v>0</v>
      </c>
      <c r="P66" s="261">
        <f t="shared" si="11"/>
        <v>0</v>
      </c>
      <c r="Q66" s="146">
        <f t="shared" si="11"/>
        <v>0</v>
      </c>
      <c r="R66" s="146">
        <f t="shared" si="11"/>
        <v>0</v>
      </c>
      <c r="S66" s="146">
        <f t="shared" si="11"/>
        <v>0</v>
      </c>
      <c r="T66" s="146">
        <f t="shared" si="11"/>
        <v>338536.73717563803</v>
      </c>
      <c r="U66" s="261">
        <f t="shared" si="11"/>
        <v>3457783.3591975025</v>
      </c>
      <c r="V66" s="146">
        <f t="shared" si="11"/>
        <v>0</v>
      </c>
      <c r="W66" s="146">
        <f t="shared" si="11"/>
        <v>0</v>
      </c>
      <c r="X66" s="146">
        <f t="shared" si="11"/>
        <v>0</v>
      </c>
      <c r="Y66" s="146">
        <f t="shared" si="11"/>
        <v>0</v>
      </c>
      <c r="Z66" s="261">
        <f t="shared" si="11"/>
        <v>0</v>
      </c>
      <c r="AA66" s="146">
        <f t="shared" si="11"/>
        <v>0</v>
      </c>
      <c r="AB66" s="146">
        <f t="shared" si="11"/>
        <v>0</v>
      </c>
      <c r="AC66" s="146">
        <f t="shared" si="11"/>
        <v>0</v>
      </c>
      <c r="AD66" s="146">
        <f t="shared" si="11"/>
        <v>0</v>
      </c>
      <c r="AE66" s="261">
        <f t="shared" si="11"/>
        <v>0</v>
      </c>
      <c r="AF66" s="146">
        <f t="shared" si="11"/>
        <v>0</v>
      </c>
      <c r="AG66" s="146">
        <f t="shared" si="11"/>
        <v>0</v>
      </c>
      <c r="AH66" s="146">
        <f t="shared" si="11"/>
        <v>0</v>
      </c>
      <c r="AI66" s="146">
        <f t="shared" si="11"/>
        <v>0</v>
      </c>
      <c r="AJ66" s="261">
        <f t="shared" si="11"/>
        <v>0</v>
      </c>
      <c r="AK66" s="146">
        <f t="shared" si="11"/>
        <v>0</v>
      </c>
      <c r="AL66" s="146">
        <f t="shared" si="11"/>
        <v>0</v>
      </c>
      <c r="AM66" s="146">
        <f t="shared" si="11"/>
        <v>0</v>
      </c>
      <c r="AN66" s="146">
        <f t="shared" si="11"/>
        <v>0</v>
      </c>
      <c r="AO66" s="261">
        <f t="shared" si="11"/>
        <v>0</v>
      </c>
    </row>
    <row r="67" spans="1:4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2">"RY"&amp;RIGHT(L$3,2)</f>
        <v>RY23</v>
      </c>
      <c r="M73" s="193" t="str">
        <f t="shared" si="12"/>
        <v>RY24</v>
      </c>
      <c r="N73" s="193" t="str">
        <f t="shared" si="12"/>
        <v>RY25</v>
      </c>
      <c r="O73" s="193" t="str">
        <f t="shared" si="12"/>
        <v>RY26</v>
      </c>
      <c r="P73" s="194" t="str">
        <f t="shared" si="12"/>
        <v>RY27</v>
      </c>
      <c r="Q73" s="193" t="str">
        <f t="shared" si="12"/>
        <v>RY28</v>
      </c>
      <c r="R73" s="193" t="str">
        <f t="shared" si="12"/>
        <v>RY29</v>
      </c>
      <c r="S73" s="193" t="str">
        <f t="shared" si="12"/>
        <v>RY30</v>
      </c>
      <c r="T73" s="193" t="str">
        <f t="shared" si="12"/>
        <v>RY31</v>
      </c>
      <c r="U73" s="194" t="str">
        <f t="shared" si="12"/>
        <v>RY32</v>
      </c>
      <c r="V73" s="193" t="str">
        <f t="shared" si="12"/>
        <v>RY33</v>
      </c>
      <c r="W73" s="193" t="str">
        <f t="shared" si="12"/>
        <v>RY34</v>
      </c>
      <c r="X73" s="193" t="str">
        <f t="shared" si="12"/>
        <v>RY35</v>
      </c>
      <c r="Y73" s="193" t="str">
        <f t="shared" si="12"/>
        <v>RY36</v>
      </c>
      <c r="Z73" s="194" t="str">
        <f t="shared" si="12"/>
        <v>RY37</v>
      </c>
      <c r="AA73" s="193" t="str">
        <f t="shared" si="12"/>
        <v>RY38</v>
      </c>
      <c r="AB73" s="193" t="str">
        <f t="shared" si="12"/>
        <v>RY39</v>
      </c>
      <c r="AC73" s="193" t="str">
        <f t="shared" si="12"/>
        <v>RY40</v>
      </c>
      <c r="AD73" s="193" t="str">
        <f t="shared" si="12"/>
        <v>RY41</v>
      </c>
      <c r="AE73" s="194" t="str">
        <f t="shared" si="12"/>
        <v>RY42</v>
      </c>
      <c r="AF73" s="193" t="str">
        <f t="shared" si="12"/>
        <v>RY43</v>
      </c>
      <c r="AG73" s="193" t="str">
        <f t="shared" si="12"/>
        <v>RY44</v>
      </c>
      <c r="AH73" s="193" t="str">
        <f t="shared" si="12"/>
        <v>RY45</v>
      </c>
      <c r="AI73" s="193" t="str">
        <f t="shared" si="12"/>
        <v>RY46</v>
      </c>
      <c r="AJ73" s="194" t="str">
        <f t="shared" si="12"/>
        <v>RY47</v>
      </c>
      <c r="AK73" s="193" t="str">
        <f t="shared" si="12"/>
        <v>RY48</v>
      </c>
      <c r="AL73" s="193" t="str">
        <f t="shared" si="12"/>
        <v>RY49</v>
      </c>
      <c r="AM73" s="193" t="str">
        <f t="shared" si="12"/>
        <v>RY50</v>
      </c>
      <c r="AN73" s="193" t="str">
        <f t="shared" si="12"/>
        <v>RY51</v>
      </c>
      <c r="AO73" s="194" t="str">
        <f t="shared" si="12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5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52"/>
      <c r="G89" s="252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09" t="s">
        <v>92</v>
      </c>
      <c r="F91" s="204" t="s">
        <v>159</v>
      </c>
      <c r="G91" s="205" t="s">
        <v>93</v>
      </c>
      <c r="H91" s="140"/>
      <c r="I91" s="140"/>
      <c r="J91" s="144">
        <f>SUM(J75:J89)</f>
        <v>0</v>
      </c>
      <c r="K91" s="145">
        <f t="shared" ref="K91:AI91" si="13">SUM(K75:K89)</f>
        <v>0</v>
      </c>
      <c r="L91" s="144">
        <f t="shared" si="13"/>
        <v>0</v>
      </c>
      <c r="M91" s="144">
        <f t="shared" si="13"/>
        <v>0</v>
      </c>
      <c r="N91" s="144">
        <f t="shared" si="13"/>
        <v>0</v>
      </c>
      <c r="O91" s="144">
        <f t="shared" si="13"/>
        <v>0</v>
      </c>
      <c r="P91" s="145">
        <f t="shared" si="13"/>
        <v>0</v>
      </c>
      <c r="Q91" s="144">
        <f t="shared" si="13"/>
        <v>0</v>
      </c>
      <c r="R91" s="144">
        <f t="shared" si="13"/>
        <v>0</v>
      </c>
      <c r="S91" s="144">
        <f t="shared" si="13"/>
        <v>0</v>
      </c>
      <c r="T91" s="144">
        <f t="shared" si="13"/>
        <v>0</v>
      </c>
      <c r="U91" s="145">
        <f t="shared" si="13"/>
        <v>0</v>
      </c>
      <c r="V91" s="144">
        <f t="shared" si="13"/>
        <v>0</v>
      </c>
      <c r="W91" s="144">
        <f t="shared" si="13"/>
        <v>0</v>
      </c>
      <c r="X91" s="144">
        <f t="shared" si="13"/>
        <v>0</v>
      </c>
      <c r="Y91" s="144">
        <f t="shared" si="13"/>
        <v>0</v>
      </c>
      <c r="Z91" s="145">
        <f t="shared" si="13"/>
        <v>0</v>
      </c>
      <c r="AA91" s="144">
        <f t="shared" si="13"/>
        <v>0</v>
      </c>
      <c r="AB91" s="144">
        <f t="shared" si="13"/>
        <v>0</v>
      </c>
      <c r="AC91" s="144">
        <f t="shared" si="13"/>
        <v>0</v>
      </c>
      <c r="AD91" s="144">
        <f t="shared" si="13"/>
        <v>0</v>
      </c>
      <c r="AE91" s="145">
        <f t="shared" si="13"/>
        <v>0</v>
      </c>
      <c r="AF91" s="144">
        <f t="shared" si="13"/>
        <v>0</v>
      </c>
      <c r="AG91" s="144">
        <f t="shared" si="13"/>
        <v>0</v>
      </c>
      <c r="AH91" s="144">
        <f t="shared" si="13"/>
        <v>0</v>
      </c>
      <c r="AI91" s="144">
        <f t="shared" si="13"/>
        <v>0</v>
      </c>
      <c r="AJ91" s="145">
        <f t="shared" ref="AJ91:AO91" si="14">SUM(AJ75:AJ89)</f>
        <v>0</v>
      </c>
      <c r="AK91" s="144">
        <f t="shared" si="14"/>
        <v>0</v>
      </c>
      <c r="AL91" s="144">
        <f t="shared" si="14"/>
        <v>0</v>
      </c>
      <c r="AM91" s="144">
        <f t="shared" si="14"/>
        <v>0</v>
      </c>
      <c r="AN91" s="144">
        <f t="shared" si="14"/>
        <v>0</v>
      </c>
      <c r="AO91" s="145">
        <f t="shared" si="14"/>
        <v>0</v>
      </c>
    </row>
    <row r="92" spans="1:41" hidden="1" outlineLevel="1" x14ac:dyDescent="0.2">
      <c r="C92" s="211" t="s">
        <v>102</v>
      </c>
      <c r="D92" s="212" t="s">
        <v>9</v>
      </c>
      <c r="E92" s="212" t="s">
        <v>92</v>
      </c>
      <c r="F92" s="204" t="s">
        <v>159</v>
      </c>
      <c r="G92" s="205" t="s">
        <v>93</v>
      </c>
      <c r="H92" s="140"/>
      <c r="I92" s="143">
        <f>SUM(J92:AO92)</f>
        <v>0</v>
      </c>
      <c r="J92" s="146">
        <f>J$91*J$16</f>
        <v>0</v>
      </c>
      <c r="K92" s="146">
        <f t="shared" ref="K92:AO92" si="15">K$91*K$16</f>
        <v>0</v>
      </c>
      <c r="L92" s="146">
        <f t="shared" si="15"/>
        <v>0</v>
      </c>
      <c r="M92" s="146">
        <f t="shared" si="15"/>
        <v>0</v>
      </c>
      <c r="N92" s="146">
        <f t="shared" si="15"/>
        <v>0</v>
      </c>
      <c r="O92" s="146">
        <f t="shared" si="15"/>
        <v>0</v>
      </c>
      <c r="P92" s="146">
        <f t="shared" si="15"/>
        <v>0</v>
      </c>
      <c r="Q92" s="146">
        <f t="shared" si="15"/>
        <v>0</v>
      </c>
      <c r="R92" s="146">
        <f t="shared" si="15"/>
        <v>0</v>
      </c>
      <c r="S92" s="146">
        <f t="shared" si="15"/>
        <v>0</v>
      </c>
      <c r="T92" s="146">
        <f t="shared" si="15"/>
        <v>0</v>
      </c>
      <c r="U92" s="146">
        <f t="shared" si="15"/>
        <v>0</v>
      </c>
      <c r="V92" s="146">
        <f t="shared" si="15"/>
        <v>0</v>
      </c>
      <c r="W92" s="146">
        <f t="shared" si="15"/>
        <v>0</v>
      </c>
      <c r="X92" s="146">
        <f t="shared" si="15"/>
        <v>0</v>
      </c>
      <c r="Y92" s="146">
        <f t="shared" si="15"/>
        <v>0</v>
      </c>
      <c r="Z92" s="146">
        <f t="shared" si="15"/>
        <v>0</v>
      </c>
      <c r="AA92" s="146">
        <f t="shared" si="15"/>
        <v>0</v>
      </c>
      <c r="AB92" s="146">
        <f t="shared" si="15"/>
        <v>0</v>
      </c>
      <c r="AC92" s="146">
        <f t="shared" si="15"/>
        <v>0</v>
      </c>
      <c r="AD92" s="146">
        <f t="shared" si="15"/>
        <v>0</v>
      </c>
      <c r="AE92" s="146">
        <f t="shared" si="15"/>
        <v>0</v>
      </c>
      <c r="AF92" s="146">
        <f t="shared" si="15"/>
        <v>0</v>
      </c>
      <c r="AG92" s="146">
        <f t="shared" si="15"/>
        <v>0</v>
      </c>
      <c r="AH92" s="146">
        <f t="shared" si="15"/>
        <v>0</v>
      </c>
      <c r="AI92" s="146">
        <f t="shared" si="15"/>
        <v>0</v>
      </c>
      <c r="AJ92" s="146">
        <f t="shared" si="15"/>
        <v>0</v>
      </c>
      <c r="AK92" s="146">
        <f t="shared" si="15"/>
        <v>0</v>
      </c>
      <c r="AL92" s="146">
        <f t="shared" si="15"/>
        <v>0</v>
      </c>
      <c r="AM92" s="146">
        <f t="shared" si="15"/>
        <v>0</v>
      </c>
      <c r="AN92" s="146">
        <f t="shared" si="15"/>
        <v>0</v>
      </c>
      <c r="AO92" s="146">
        <f t="shared" si="15"/>
        <v>0</v>
      </c>
    </row>
    <row r="93" spans="1:41" hidden="1" outlineLevel="1" x14ac:dyDescent="0.2">
      <c r="C93" s="211" t="s">
        <v>103</v>
      </c>
      <c r="D93" s="212" t="s">
        <v>9</v>
      </c>
      <c r="E93" s="212" t="s">
        <v>92</v>
      </c>
      <c r="F93" s="204" t="s">
        <v>159</v>
      </c>
      <c r="G93" s="205" t="s">
        <v>93</v>
      </c>
      <c r="H93" s="140"/>
      <c r="I93" s="143">
        <f>NPV('Input|Assumptions'!$I$31,'NPV Calc|Option-3'!J$91:AO$91)*(1+'Input|Assumptions'!$I$31)^0.5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6">"RY"&amp;RIGHT(L$3,2)</f>
        <v>RY23</v>
      </c>
      <c r="M99" s="193" t="str">
        <f t="shared" si="16"/>
        <v>RY24</v>
      </c>
      <c r="N99" s="193" t="str">
        <f t="shared" si="16"/>
        <v>RY25</v>
      </c>
      <c r="O99" s="193" t="str">
        <f t="shared" si="16"/>
        <v>RY26</v>
      </c>
      <c r="P99" s="254" t="str">
        <f t="shared" si="16"/>
        <v>RY27</v>
      </c>
      <c r="Q99" s="193" t="str">
        <f t="shared" si="16"/>
        <v>RY28</v>
      </c>
      <c r="R99" s="193" t="str">
        <f t="shared" si="16"/>
        <v>RY29</v>
      </c>
      <c r="S99" s="193" t="str">
        <f t="shared" si="16"/>
        <v>RY30</v>
      </c>
      <c r="T99" s="193" t="str">
        <f t="shared" si="16"/>
        <v>RY31</v>
      </c>
      <c r="U99" s="254" t="str">
        <f t="shared" si="16"/>
        <v>RY32</v>
      </c>
      <c r="V99" s="193" t="str">
        <f t="shared" si="16"/>
        <v>RY33</v>
      </c>
      <c r="W99" s="193" t="str">
        <f t="shared" si="16"/>
        <v>RY34</v>
      </c>
      <c r="X99" s="193" t="str">
        <f t="shared" si="16"/>
        <v>RY35</v>
      </c>
      <c r="Y99" s="193" t="str">
        <f t="shared" si="16"/>
        <v>RY36</v>
      </c>
      <c r="Z99" s="254" t="str">
        <f t="shared" si="16"/>
        <v>RY37</v>
      </c>
      <c r="AA99" s="193" t="str">
        <f t="shared" si="16"/>
        <v>RY38</v>
      </c>
      <c r="AB99" s="193" t="str">
        <f t="shared" si="16"/>
        <v>RY39</v>
      </c>
      <c r="AC99" s="193" t="str">
        <f t="shared" si="16"/>
        <v>RY40</v>
      </c>
      <c r="AD99" s="193" t="str">
        <f t="shared" si="16"/>
        <v>RY41</v>
      </c>
      <c r="AE99" s="254" t="str">
        <f t="shared" si="16"/>
        <v>RY42</v>
      </c>
      <c r="AF99" s="193" t="str">
        <f t="shared" si="16"/>
        <v>RY43</v>
      </c>
      <c r="AG99" s="193" t="str">
        <f t="shared" si="16"/>
        <v>RY44</v>
      </c>
      <c r="AH99" s="193" t="str">
        <f t="shared" si="16"/>
        <v>RY45</v>
      </c>
      <c r="AI99" s="193" t="str">
        <f t="shared" si="16"/>
        <v>RY46</v>
      </c>
      <c r="AJ99" s="254" t="str">
        <f t="shared" si="16"/>
        <v>RY47</v>
      </c>
      <c r="AK99" s="193" t="str">
        <f t="shared" si="16"/>
        <v>RY48</v>
      </c>
      <c r="AL99" s="193" t="str">
        <f t="shared" si="16"/>
        <v>RY49</v>
      </c>
      <c r="AM99" s="193" t="str">
        <f t="shared" si="16"/>
        <v>RY50</v>
      </c>
      <c r="AN99" s="193" t="str">
        <f t="shared" si="16"/>
        <v>RY51</v>
      </c>
      <c r="AO99" s="254" t="str">
        <f t="shared" si="16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159</v>
      </c>
      <c r="G101" s="205" t="s">
        <v>93</v>
      </c>
      <c r="H101" s="140"/>
      <c r="I101" s="140"/>
      <c r="J101" s="217">
        <f t="shared" ref="J101:AI101" si="17">J39+J65</f>
        <v>420000</v>
      </c>
      <c r="K101" s="262">
        <f t="shared" si="17"/>
        <v>4380000</v>
      </c>
      <c r="L101" s="217">
        <f t="shared" si="17"/>
        <v>0</v>
      </c>
      <c r="M101" s="217">
        <f t="shared" si="17"/>
        <v>0</v>
      </c>
      <c r="N101" s="217">
        <f t="shared" si="17"/>
        <v>0</v>
      </c>
      <c r="O101" s="217">
        <f t="shared" si="17"/>
        <v>0</v>
      </c>
      <c r="P101" s="262">
        <f t="shared" si="17"/>
        <v>0</v>
      </c>
      <c r="Q101" s="218">
        <f t="shared" si="17"/>
        <v>0</v>
      </c>
      <c r="R101" s="218">
        <f t="shared" si="17"/>
        <v>0</v>
      </c>
      <c r="S101" s="218">
        <f t="shared" si="17"/>
        <v>0</v>
      </c>
      <c r="T101" s="217">
        <f t="shared" si="17"/>
        <v>420000</v>
      </c>
      <c r="U101" s="262">
        <f t="shared" si="17"/>
        <v>4380000</v>
      </c>
      <c r="V101" s="218">
        <f t="shared" si="17"/>
        <v>0</v>
      </c>
      <c r="W101" s="218">
        <f t="shared" si="17"/>
        <v>0</v>
      </c>
      <c r="X101" s="218">
        <f t="shared" si="17"/>
        <v>0</v>
      </c>
      <c r="Y101" s="217">
        <f t="shared" si="17"/>
        <v>0</v>
      </c>
      <c r="Z101" s="262">
        <f t="shared" si="17"/>
        <v>0</v>
      </c>
      <c r="AA101" s="218">
        <f t="shared" si="17"/>
        <v>0</v>
      </c>
      <c r="AB101" s="218">
        <f t="shared" si="17"/>
        <v>0</v>
      </c>
      <c r="AC101" s="218">
        <f t="shared" si="17"/>
        <v>0</v>
      </c>
      <c r="AD101" s="217">
        <f t="shared" si="17"/>
        <v>0</v>
      </c>
      <c r="AE101" s="262">
        <f t="shared" si="17"/>
        <v>0</v>
      </c>
      <c r="AF101" s="218">
        <f t="shared" si="17"/>
        <v>0</v>
      </c>
      <c r="AG101" s="218">
        <f t="shared" si="17"/>
        <v>0</v>
      </c>
      <c r="AH101" s="218">
        <f t="shared" si="17"/>
        <v>0</v>
      </c>
      <c r="AI101" s="217">
        <f t="shared" si="17"/>
        <v>0</v>
      </c>
      <c r="AJ101" s="262">
        <f t="shared" ref="AJ101:AO101" si="18">AJ39+AJ65</f>
        <v>0</v>
      </c>
      <c r="AK101" s="218">
        <f t="shared" si="18"/>
        <v>0</v>
      </c>
      <c r="AL101" s="218">
        <f t="shared" si="18"/>
        <v>0</v>
      </c>
      <c r="AM101" s="218">
        <f t="shared" si="18"/>
        <v>0</v>
      </c>
      <c r="AN101" s="217">
        <f t="shared" si="18"/>
        <v>0</v>
      </c>
      <c r="AO101" s="262">
        <f t="shared" si="18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159</v>
      </c>
      <c r="G102" s="205" t="s">
        <v>93</v>
      </c>
      <c r="H102" s="140"/>
      <c r="I102" s="140"/>
      <c r="J102" s="217">
        <f>J91</f>
        <v>0</v>
      </c>
      <c r="K102" s="262">
        <f t="shared" ref="K102:AI102" si="19">K91</f>
        <v>0</v>
      </c>
      <c r="L102" s="219">
        <f t="shared" si="19"/>
        <v>0</v>
      </c>
      <c r="M102" s="219">
        <f t="shared" si="19"/>
        <v>0</v>
      </c>
      <c r="N102" s="219">
        <f t="shared" si="19"/>
        <v>0</v>
      </c>
      <c r="O102" s="219">
        <f t="shared" si="19"/>
        <v>0</v>
      </c>
      <c r="P102" s="262">
        <f t="shared" si="19"/>
        <v>0</v>
      </c>
      <c r="Q102" s="219">
        <f t="shared" si="19"/>
        <v>0</v>
      </c>
      <c r="R102" s="219">
        <f t="shared" si="19"/>
        <v>0</v>
      </c>
      <c r="S102" s="219">
        <f t="shared" si="19"/>
        <v>0</v>
      </c>
      <c r="T102" s="219">
        <f t="shared" si="19"/>
        <v>0</v>
      </c>
      <c r="U102" s="262">
        <f t="shared" si="19"/>
        <v>0</v>
      </c>
      <c r="V102" s="219">
        <f t="shared" si="19"/>
        <v>0</v>
      </c>
      <c r="W102" s="219">
        <f t="shared" si="19"/>
        <v>0</v>
      </c>
      <c r="X102" s="219">
        <f t="shared" si="19"/>
        <v>0</v>
      </c>
      <c r="Y102" s="219">
        <f t="shared" si="19"/>
        <v>0</v>
      </c>
      <c r="Z102" s="262">
        <f t="shared" si="19"/>
        <v>0</v>
      </c>
      <c r="AA102" s="219">
        <f t="shared" si="19"/>
        <v>0</v>
      </c>
      <c r="AB102" s="219">
        <f t="shared" si="19"/>
        <v>0</v>
      </c>
      <c r="AC102" s="219">
        <f t="shared" si="19"/>
        <v>0</v>
      </c>
      <c r="AD102" s="219">
        <f t="shared" si="19"/>
        <v>0</v>
      </c>
      <c r="AE102" s="262">
        <f t="shared" si="19"/>
        <v>0</v>
      </c>
      <c r="AF102" s="219">
        <f t="shared" si="19"/>
        <v>0</v>
      </c>
      <c r="AG102" s="219">
        <f t="shared" si="19"/>
        <v>0</v>
      </c>
      <c r="AH102" s="219">
        <f t="shared" si="19"/>
        <v>0</v>
      </c>
      <c r="AI102" s="219">
        <f t="shared" si="19"/>
        <v>0</v>
      </c>
      <c r="AJ102" s="262">
        <f t="shared" ref="AJ102:AO102" si="20">AJ91</f>
        <v>0</v>
      </c>
      <c r="AK102" s="219">
        <f t="shared" si="20"/>
        <v>0</v>
      </c>
      <c r="AL102" s="219">
        <f t="shared" si="20"/>
        <v>0</v>
      </c>
      <c r="AM102" s="219">
        <f t="shared" si="20"/>
        <v>0</v>
      </c>
      <c r="AN102" s="219">
        <f t="shared" si="20"/>
        <v>0</v>
      </c>
      <c r="AO102" s="262">
        <f t="shared" si="20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159</v>
      </c>
      <c r="G103" s="205" t="s">
        <v>93</v>
      </c>
      <c r="H103" s="140"/>
      <c r="I103" s="140"/>
      <c r="J103" s="217">
        <f>J102-J101</f>
        <v>-420000</v>
      </c>
      <c r="K103" s="262">
        <f t="shared" ref="K103:AI103" si="21">K102-K101</f>
        <v>-4380000</v>
      </c>
      <c r="L103" s="219">
        <f t="shared" si="21"/>
        <v>0</v>
      </c>
      <c r="M103" s="219">
        <f t="shared" si="21"/>
        <v>0</v>
      </c>
      <c r="N103" s="219">
        <f t="shared" si="21"/>
        <v>0</v>
      </c>
      <c r="O103" s="219">
        <f t="shared" si="21"/>
        <v>0</v>
      </c>
      <c r="P103" s="262">
        <f t="shared" si="21"/>
        <v>0</v>
      </c>
      <c r="Q103" s="219">
        <f t="shared" si="21"/>
        <v>0</v>
      </c>
      <c r="R103" s="219">
        <f t="shared" si="21"/>
        <v>0</v>
      </c>
      <c r="S103" s="219">
        <f t="shared" si="21"/>
        <v>0</v>
      </c>
      <c r="T103" s="219">
        <f t="shared" si="21"/>
        <v>-420000</v>
      </c>
      <c r="U103" s="262">
        <f t="shared" si="21"/>
        <v>-4380000</v>
      </c>
      <c r="V103" s="219">
        <f t="shared" si="21"/>
        <v>0</v>
      </c>
      <c r="W103" s="219">
        <f t="shared" si="21"/>
        <v>0</v>
      </c>
      <c r="X103" s="219">
        <f t="shared" si="21"/>
        <v>0</v>
      </c>
      <c r="Y103" s="219">
        <f t="shared" si="21"/>
        <v>0</v>
      </c>
      <c r="Z103" s="262">
        <f t="shared" si="21"/>
        <v>0</v>
      </c>
      <c r="AA103" s="219">
        <f t="shared" si="21"/>
        <v>0</v>
      </c>
      <c r="AB103" s="219">
        <f t="shared" si="21"/>
        <v>0</v>
      </c>
      <c r="AC103" s="219">
        <f t="shared" si="21"/>
        <v>0</v>
      </c>
      <c r="AD103" s="219">
        <f t="shared" si="21"/>
        <v>0</v>
      </c>
      <c r="AE103" s="262">
        <f t="shared" si="21"/>
        <v>0</v>
      </c>
      <c r="AF103" s="219">
        <f t="shared" si="21"/>
        <v>0</v>
      </c>
      <c r="AG103" s="219">
        <f t="shared" si="21"/>
        <v>0</v>
      </c>
      <c r="AH103" s="219">
        <f t="shared" si="21"/>
        <v>0</v>
      </c>
      <c r="AI103" s="219">
        <f t="shared" si="21"/>
        <v>0</v>
      </c>
      <c r="AJ103" s="262">
        <f t="shared" ref="AJ103:AO103" si="22">AJ102-AJ101</f>
        <v>0</v>
      </c>
      <c r="AK103" s="219">
        <f t="shared" si="22"/>
        <v>0</v>
      </c>
      <c r="AL103" s="219">
        <f t="shared" si="22"/>
        <v>0</v>
      </c>
      <c r="AM103" s="219">
        <f t="shared" si="22"/>
        <v>0</v>
      </c>
      <c r="AN103" s="219">
        <f t="shared" si="22"/>
        <v>0</v>
      </c>
      <c r="AO103" s="262">
        <f t="shared" si="22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20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10"/>
      <c r="G105" s="209"/>
      <c r="H105" s="140"/>
      <c r="I105" s="143">
        <f>SUM(J105:AO105)</f>
        <v>-8489827.3663179073</v>
      </c>
      <c r="J105" s="144">
        <f t="shared" ref="J105:AO105" si="23">J$103*J$16</f>
        <v>-420000</v>
      </c>
      <c r="K105" s="260">
        <f t="shared" si="23"/>
        <v>-4273507.2699447665</v>
      </c>
      <c r="L105" s="144">
        <f t="shared" si="23"/>
        <v>0</v>
      </c>
      <c r="M105" s="144">
        <f t="shared" si="23"/>
        <v>0</v>
      </c>
      <c r="N105" s="144">
        <f t="shared" si="23"/>
        <v>0</v>
      </c>
      <c r="O105" s="144">
        <f t="shared" si="23"/>
        <v>0</v>
      </c>
      <c r="P105" s="260">
        <f t="shared" si="23"/>
        <v>0</v>
      </c>
      <c r="Q105" s="144">
        <f t="shared" si="23"/>
        <v>0</v>
      </c>
      <c r="R105" s="144">
        <f t="shared" si="23"/>
        <v>0</v>
      </c>
      <c r="S105" s="144">
        <f t="shared" si="23"/>
        <v>0</v>
      </c>
      <c r="T105" s="144">
        <f t="shared" si="23"/>
        <v>-338536.73717563803</v>
      </c>
      <c r="U105" s="260">
        <f t="shared" si="23"/>
        <v>-3457783.3591975025</v>
      </c>
      <c r="V105" s="144">
        <f t="shared" si="23"/>
        <v>0</v>
      </c>
      <c r="W105" s="144">
        <f t="shared" si="23"/>
        <v>0</v>
      </c>
      <c r="X105" s="144">
        <f t="shared" si="23"/>
        <v>0</v>
      </c>
      <c r="Y105" s="144">
        <f t="shared" si="23"/>
        <v>0</v>
      </c>
      <c r="Z105" s="260">
        <f t="shared" si="23"/>
        <v>0</v>
      </c>
      <c r="AA105" s="144">
        <f t="shared" si="23"/>
        <v>0</v>
      </c>
      <c r="AB105" s="144">
        <f t="shared" si="23"/>
        <v>0</v>
      </c>
      <c r="AC105" s="144">
        <f t="shared" si="23"/>
        <v>0</v>
      </c>
      <c r="AD105" s="144">
        <f t="shared" si="23"/>
        <v>0</v>
      </c>
      <c r="AE105" s="260">
        <f t="shared" si="23"/>
        <v>0</v>
      </c>
      <c r="AF105" s="144">
        <f t="shared" si="23"/>
        <v>0</v>
      </c>
      <c r="AG105" s="144">
        <f t="shared" si="23"/>
        <v>0</v>
      </c>
      <c r="AH105" s="144">
        <f t="shared" si="23"/>
        <v>0</v>
      </c>
      <c r="AI105" s="144">
        <f t="shared" si="23"/>
        <v>0</v>
      </c>
      <c r="AJ105" s="260">
        <f t="shared" si="23"/>
        <v>0</v>
      </c>
      <c r="AK105" s="144">
        <f t="shared" si="23"/>
        <v>0</v>
      </c>
      <c r="AL105" s="144">
        <f t="shared" si="23"/>
        <v>0</v>
      </c>
      <c r="AM105" s="144">
        <f t="shared" si="23"/>
        <v>0</v>
      </c>
      <c r="AN105" s="144">
        <f t="shared" si="23"/>
        <v>0</v>
      </c>
      <c r="AO105" s="260">
        <f t="shared" si="23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95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75:F89 F50:F63" xr:uid="{F28D8648-9648-4B17-83F8-ABFCF2B59D1A}">
      <formula1>$G$80:$G$82</formula1>
    </dataValidation>
    <dataValidation type="list" allowBlank="1" showInputMessage="1" showErrorMessage="1" sqref="F23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71C-0629-45B0-8F5F-6FD0006A2368}">
  <sheetPr codeName="Sheet19">
    <tabColor rgb="FFCCFFCC"/>
  </sheetPr>
  <dimension ref="A1:JY108"/>
  <sheetViews>
    <sheetView showGridLines="0" topLeftCell="A4" zoomScaleNormal="100" workbookViewId="0">
      <selection activeCell="H49" sqref="H49"/>
    </sheetView>
  </sheetViews>
  <sheetFormatPr defaultColWidth="11.5" defaultRowHeight="11.25" outlineLevelRow="1" outlineLevelCol="1" x14ac:dyDescent="0.2"/>
  <cols>
    <col min="1" max="2" width="1.6640625" style="191" customWidth="1"/>
    <col min="3" max="3" width="34.5" style="191" customWidth="1"/>
    <col min="4" max="4" width="40.5" style="191" customWidth="1"/>
    <col min="5" max="5" width="15.83203125" style="191" customWidth="1"/>
    <col min="6" max="8" width="10.6640625" style="191" customWidth="1"/>
    <col min="9" max="9" width="11.83203125" style="191" customWidth="1"/>
    <col min="10" max="10" width="10.6640625" style="191" customWidth="1" outlineLevel="1"/>
    <col min="11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Hoskinstown to Fyshwick Pipeline</v>
      </c>
      <c r="D1" s="149"/>
      <c r="E1" s="149"/>
      <c r="F1" s="149"/>
      <c r="G1" s="149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NPV Calc|Option-4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  <c r="AP3" s="161"/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  <c r="AP4" s="166"/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NPV Calc|Option-4 - Targeted Direct Inspection Program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77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C14" s="192" t="s">
        <v>77</v>
      </c>
      <c r="D14" s="193" t="s">
        <v>2</v>
      </c>
      <c r="E14" s="193" t="s">
        <v>3</v>
      </c>
      <c r="F14" s="193" t="s">
        <v>56</v>
      </c>
      <c r="G14" s="193" t="s">
        <v>57</v>
      </c>
      <c r="H14" s="140"/>
      <c r="I14" s="140"/>
      <c r="J14" s="193" t="str">
        <f t="shared" ref="J14:AO14" si="3">"RY"&amp;RIGHT(J$3,2)</f>
        <v>RY21</v>
      </c>
      <c r="K14" s="254" t="str">
        <f t="shared" si="3"/>
        <v>RY22</v>
      </c>
      <c r="L14" s="193" t="str">
        <f t="shared" si="3"/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outlineLevel="1" x14ac:dyDescent="0.2">
      <c r="J15" s="195"/>
      <c r="K15" s="255"/>
      <c r="P15" s="255"/>
      <c r="U15" s="255"/>
      <c r="Z15" s="255"/>
      <c r="AE15" s="255"/>
      <c r="AJ15" s="255"/>
      <c r="AO15" s="255"/>
    </row>
    <row r="16" spans="1:285" outlineLevel="1" x14ac:dyDescent="0.2">
      <c r="C16" s="197" t="s">
        <v>79</v>
      </c>
      <c r="D16" s="198" t="s">
        <v>80</v>
      </c>
      <c r="E16" s="199" t="s">
        <v>106</v>
      </c>
      <c r="F16" s="200" t="s">
        <v>31</v>
      </c>
      <c r="G16" s="199" t="str">
        <f>IF(F16="n.m.","n.m.",IF(F16&lt;&gt;Nominal,#REF!,"Mid-year"))</f>
        <v>n.m.</v>
      </c>
      <c r="H16" s="140"/>
      <c r="I16" s="140"/>
      <c r="J16" s="222">
        <f>'Input|Assumptions'!I36</f>
        <v>1</v>
      </c>
      <c r="K16" s="256">
        <f>'Input|Assumptions'!J36</f>
        <v>0.97568659131159063</v>
      </c>
      <c r="L16" s="222">
        <f>'Input|Assumptions'!K36</f>
        <v>0.95317412454928396</v>
      </c>
      <c r="M16" s="222">
        <f>'Input|Assumptions'!L36</f>
        <v>0.93236599193752001</v>
      </c>
      <c r="N16" s="222">
        <f>'Input|Assumptions'!M36</f>
        <v>0.91317408868011873</v>
      </c>
      <c r="O16" s="222">
        <f>'Input|Assumptions'!N36</f>
        <v>0.89437723324066298</v>
      </c>
      <c r="P16" s="256">
        <f>'Input|Assumptions'!O36</f>
        <v>0.87596729392026007</v>
      </c>
      <c r="Q16" s="222">
        <f>'Input|Assumptions'!P36</f>
        <v>0.85793630640361995</v>
      </c>
      <c r="R16" s="222">
        <f>'Input|Assumptions'!Q36</f>
        <v>0.84027647031361619</v>
      </c>
      <c r="S16" s="222">
        <f>'Input|Assumptions'!R36</f>
        <v>0.82298014583676826</v>
      </c>
      <c r="T16" s="222">
        <f>'Input|Assumptions'!S36</f>
        <v>0.80603985041818582</v>
      </c>
      <c r="U16" s="256">
        <f>'Input|Assumptions'!T36</f>
        <v>0.7894482555245439</v>
      </c>
      <c r="V16" s="222">
        <f>'Input|Assumptions'!U36</f>
        <v>0.77319818347368929</v>
      </c>
      <c r="W16" s="222">
        <f>'Input|Assumptions'!V36</f>
        <v>0.75728260432950723</v>
      </c>
      <c r="X16" s="222">
        <f>'Input|Assumptions'!W36</f>
        <v>0.7416946328607037</v>
      </c>
      <c r="Y16" s="222">
        <f>'Input|Assumptions'!X36</f>
        <v>0.72642752556218881</v>
      </c>
      <c r="Z16" s="256">
        <f>'Input|Assumptions'!Y36</f>
        <v>0.71147467773777229</v>
      </c>
      <c r="AA16" s="222">
        <f>'Input|Assumptions'!Z36</f>
        <v>0.69682962064290876</v>
      </c>
      <c r="AB16" s="222">
        <f>'Input|Assumptions'!AA36</f>
        <v>0.68248601868625725</v>
      </c>
      <c r="AC16" s="222">
        <f>'Input|Assumptions'!AB36</f>
        <v>0.66843766668884408</v>
      </c>
      <c r="AD16" s="222">
        <f>'Input|Assumptions'!AC36</f>
        <v>0.65467848719964306</v>
      </c>
      <c r="AE16" s="256">
        <f>'Input|Assumptions'!AD36</f>
        <v>0.6412025278664123</v>
      </c>
      <c r="AF16" s="222">
        <f>'Input|Assumptions'!AE36</f>
        <v>0.62800395886065008</v>
      </c>
      <c r="AG16" s="222">
        <f>'Input|Assumptions'!AF36</f>
        <v>0.61507707035555514</v>
      </c>
      <c r="AH16" s="222">
        <f>'Input|Assumptions'!AG36</f>
        <v>0.60241627005590137</v>
      </c>
      <c r="AI16" s="222">
        <f>'Input|Assumptions'!AH36</f>
        <v>0.59001608077875733</v>
      </c>
      <c r="AJ16" s="256">
        <f>'Input|Assumptions'!AI36</f>
        <v>0.57787113808400514</v>
      </c>
      <c r="AK16" s="222">
        <f>'Input|Assumptions'!AJ36</f>
        <v>0.56597618795363214</v>
      </c>
      <c r="AL16" s="222">
        <f>'Input|Assumptions'!AK36</f>
        <v>0.55432608451879262</v>
      </c>
      <c r="AM16" s="222">
        <f>'Input|Assumptions'!AL36</f>
        <v>0.54291578783365613</v>
      </c>
      <c r="AN16" s="222">
        <f>'Input|Assumptions'!AM36</f>
        <v>0.53174036169507866</v>
      </c>
      <c r="AO16" s="256">
        <f>'Input|Assumptions'!AN36</f>
        <v>0.52079497150715404</v>
      </c>
    </row>
    <row r="17" spans="1:41" outlineLevel="1" x14ac:dyDescent="0.2">
      <c r="J17" s="195"/>
      <c r="K17" s="255"/>
      <c r="P17" s="255"/>
      <c r="U17" s="255"/>
      <c r="Z17" s="255"/>
      <c r="AE17" s="255"/>
      <c r="AJ17" s="255"/>
      <c r="AO17" s="255"/>
    </row>
    <row r="18" spans="1:41" x14ac:dyDescent="0.2">
      <c r="T18" s="195"/>
      <c r="U18" s="195"/>
    </row>
    <row r="19" spans="1:41" s="187" customFormat="1" x14ac:dyDescent="0.2">
      <c r="B19" s="188" t="s">
        <v>78</v>
      </c>
      <c r="D19" s="189"/>
      <c r="E19" s="190"/>
      <c r="F19" s="190"/>
      <c r="G19" s="190"/>
      <c r="H19" s="190"/>
      <c r="I19" s="190"/>
      <c r="J19" s="190"/>
      <c r="K19" s="190"/>
      <c r="L19" s="190"/>
    </row>
    <row r="20" spans="1:41" hidden="1" outlineLevel="1" x14ac:dyDescent="0.2">
      <c r="A20" s="201"/>
      <c r="B20" s="201"/>
      <c r="C20" s="197"/>
      <c r="D20" s="199"/>
      <c r="E20" s="199"/>
      <c r="F20" s="199"/>
      <c r="G20" s="19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Y20" s="140"/>
      <c r="Z20" s="140"/>
      <c r="AD20" s="140"/>
      <c r="AE20" s="140"/>
      <c r="AI20" s="140"/>
      <c r="AJ20" s="140"/>
      <c r="AN20" s="140"/>
      <c r="AO20" s="140"/>
    </row>
    <row r="21" spans="1:41" hidden="1" outlineLevel="1" x14ac:dyDescent="0.2">
      <c r="A21" s="201"/>
      <c r="B21" s="201"/>
      <c r="C21" s="192" t="s">
        <v>81</v>
      </c>
      <c r="D21" s="193" t="s">
        <v>2</v>
      </c>
      <c r="E21" s="202" t="s">
        <v>3</v>
      </c>
      <c r="F21" s="202" t="s">
        <v>7</v>
      </c>
      <c r="G21" s="202" t="s">
        <v>30</v>
      </c>
      <c r="H21" s="140"/>
      <c r="I21" s="140"/>
      <c r="J21" s="193" t="str">
        <f>"RY"&amp;RIGHT(J$3,2)</f>
        <v>RY21</v>
      </c>
      <c r="K21" s="194" t="str">
        <f>"RY"&amp;RIGHT(K$3,2)</f>
        <v>RY22</v>
      </c>
      <c r="L21" s="193" t="str">
        <f t="shared" ref="L21:AO21" si="4">"RY"&amp;RIGHT(L$3,2)</f>
        <v>RY23</v>
      </c>
      <c r="M21" s="193" t="str">
        <f t="shared" si="4"/>
        <v>RY24</v>
      </c>
      <c r="N21" s="193" t="str">
        <f t="shared" si="4"/>
        <v>RY25</v>
      </c>
      <c r="O21" s="193" t="str">
        <f t="shared" si="4"/>
        <v>RY26</v>
      </c>
      <c r="P21" s="194" t="str">
        <f t="shared" si="4"/>
        <v>RY27</v>
      </c>
      <c r="Q21" s="193" t="str">
        <f t="shared" si="4"/>
        <v>RY28</v>
      </c>
      <c r="R21" s="193" t="str">
        <f t="shared" si="4"/>
        <v>RY29</v>
      </c>
      <c r="S21" s="193" t="str">
        <f t="shared" si="4"/>
        <v>RY30</v>
      </c>
      <c r="T21" s="193" t="str">
        <f t="shared" si="4"/>
        <v>RY31</v>
      </c>
      <c r="U21" s="194" t="str">
        <f t="shared" si="4"/>
        <v>RY32</v>
      </c>
      <c r="V21" s="193" t="str">
        <f t="shared" si="4"/>
        <v>RY33</v>
      </c>
      <c r="W21" s="193" t="str">
        <f t="shared" si="4"/>
        <v>RY34</v>
      </c>
      <c r="X21" s="193" t="str">
        <f t="shared" si="4"/>
        <v>RY35</v>
      </c>
      <c r="Y21" s="193" t="str">
        <f t="shared" si="4"/>
        <v>RY36</v>
      </c>
      <c r="Z21" s="194" t="str">
        <f t="shared" si="4"/>
        <v>RY37</v>
      </c>
      <c r="AA21" s="193" t="str">
        <f t="shared" si="4"/>
        <v>RY38</v>
      </c>
      <c r="AB21" s="193" t="str">
        <f t="shared" si="4"/>
        <v>RY39</v>
      </c>
      <c r="AC21" s="193" t="str">
        <f t="shared" si="4"/>
        <v>RY40</v>
      </c>
      <c r="AD21" s="193" t="str">
        <f t="shared" si="4"/>
        <v>RY41</v>
      </c>
      <c r="AE21" s="194" t="str">
        <f t="shared" si="4"/>
        <v>RY42</v>
      </c>
      <c r="AF21" s="193" t="str">
        <f t="shared" si="4"/>
        <v>RY43</v>
      </c>
      <c r="AG21" s="193" t="str">
        <f t="shared" si="4"/>
        <v>RY44</v>
      </c>
      <c r="AH21" s="193" t="str">
        <f t="shared" si="4"/>
        <v>RY45</v>
      </c>
      <c r="AI21" s="193" t="str">
        <f t="shared" si="4"/>
        <v>RY46</v>
      </c>
      <c r="AJ21" s="194" t="str">
        <f t="shared" si="4"/>
        <v>RY47</v>
      </c>
      <c r="AK21" s="193" t="str">
        <f t="shared" si="4"/>
        <v>RY48</v>
      </c>
      <c r="AL21" s="193" t="str">
        <f t="shared" si="4"/>
        <v>RY49</v>
      </c>
      <c r="AM21" s="193" t="str">
        <f t="shared" si="4"/>
        <v>RY50</v>
      </c>
      <c r="AN21" s="193" t="str">
        <f t="shared" si="4"/>
        <v>RY51</v>
      </c>
      <c r="AO21" s="194" t="str">
        <f t="shared" si="4"/>
        <v>RY52</v>
      </c>
    </row>
    <row r="22" spans="1:41" hidden="1" outlineLevel="1" x14ac:dyDescent="0.2">
      <c r="A22" s="201"/>
      <c r="B22" s="201"/>
      <c r="C22" s="140"/>
      <c r="D22" s="140"/>
      <c r="E22" s="140"/>
      <c r="F22" s="140"/>
      <c r="G22" s="140"/>
      <c r="H22" s="140"/>
      <c r="I22" s="140"/>
      <c r="J22" s="140"/>
      <c r="K22" s="141"/>
      <c r="L22" s="140"/>
      <c r="M22" s="140"/>
      <c r="N22" s="140"/>
      <c r="O22" s="140"/>
      <c r="P22" s="141"/>
      <c r="Q22" s="142"/>
      <c r="R22" s="142"/>
      <c r="S22" s="142"/>
      <c r="T22" s="140"/>
      <c r="U22" s="141"/>
      <c r="V22" s="142"/>
      <c r="W22" s="142"/>
      <c r="X22" s="142"/>
      <c r="Y22" s="140"/>
      <c r="Z22" s="141"/>
      <c r="AA22" s="142"/>
      <c r="AB22" s="142"/>
      <c r="AC22" s="142"/>
      <c r="AD22" s="140"/>
      <c r="AE22" s="141"/>
      <c r="AF22" s="142"/>
      <c r="AG22" s="142"/>
      <c r="AH22" s="142"/>
      <c r="AI22" s="140"/>
      <c r="AJ22" s="141"/>
      <c r="AK22" s="142"/>
      <c r="AL22" s="142"/>
      <c r="AM22" s="142"/>
      <c r="AN22" s="140"/>
      <c r="AO22" s="141"/>
    </row>
    <row r="23" spans="1:41" hidden="1" outlineLevel="1" x14ac:dyDescent="0.2">
      <c r="A23" s="201"/>
      <c r="B23" s="201"/>
      <c r="C23" s="203"/>
      <c r="D23" s="204"/>
      <c r="E23" s="204"/>
      <c r="F23" s="205"/>
      <c r="G23" s="205"/>
      <c r="H23" s="140"/>
      <c r="I23" s="140"/>
      <c r="J23" s="136"/>
      <c r="K23" s="137"/>
      <c r="L23" s="136"/>
      <c r="M23" s="136"/>
      <c r="N23" s="136"/>
      <c r="O23" s="136"/>
      <c r="P23" s="137"/>
      <c r="Q23" s="138"/>
      <c r="R23" s="138"/>
      <c r="S23" s="138"/>
      <c r="T23" s="136"/>
      <c r="U23" s="137"/>
      <c r="V23" s="138"/>
      <c r="W23" s="138"/>
      <c r="X23" s="138"/>
      <c r="Y23" s="136"/>
      <c r="Z23" s="137"/>
      <c r="AA23" s="138"/>
      <c r="AB23" s="138"/>
      <c r="AC23" s="138"/>
      <c r="AD23" s="136"/>
      <c r="AE23" s="137"/>
      <c r="AF23" s="138"/>
      <c r="AG23" s="138"/>
      <c r="AH23" s="138"/>
      <c r="AI23" s="136"/>
      <c r="AJ23" s="137"/>
      <c r="AK23" s="138"/>
      <c r="AL23" s="138"/>
      <c r="AM23" s="138"/>
      <c r="AN23" s="138"/>
      <c r="AO23" s="137"/>
    </row>
    <row r="24" spans="1:41" ht="11.25" hidden="1" customHeight="1" outlineLevel="1" x14ac:dyDescent="0.2">
      <c r="A24" s="201"/>
      <c r="B24" s="201"/>
      <c r="C24" s="197"/>
      <c r="D24" s="204"/>
      <c r="E24" s="204"/>
      <c r="F24" s="205"/>
      <c r="G24" s="205"/>
      <c r="H24" s="140"/>
      <c r="I24" s="140"/>
      <c r="J24" s="136"/>
      <c r="K24" s="137"/>
      <c r="L24" s="139"/>
      <c r="M24" s="139"/>
      <c r="N24" s="139"/>
      <c r="O24" s="139"/>
      <c r="P24" s="137"/>
      <c r="Q24" s="139"/>
      <c r="R24" s="139"/>
      <c r="S24" s="139"/>
      <c r="T24" s="139"/>
      <c r="U24" s="137"/>
      <c r="V24" s="139"/>
      <c r="W24" s="139"/>
      <c r="X24" s="139"/>
      <c r="Y24" s="139"/>
      <c r="Z24" s="137"/>
      <c r="AA24" s="139"/>
      <c r="AB24" s="139"/>
      <c r="AC24" s="139"/>
      <c r="AD24" s="139"/>
      <c r="AE24" s="137"/>
      <c r="AF24" s="139"/>
      <c r="AG24" s="139"/>
      <c r="AH24" s="139"/>
      <c r="AI24" s="139"/>
      <c r="AJ24" s="137"/>
      <c r="AK24" s="138"/>
      <c r="AL24" s="138"/>
      <c r="AM24" s="138"/>
      <c r="AN24" s="138"/>
      <c r="AO24" s="137"/>
    </row>
    <row r="25" spans="1:41" ht="11.25" hidden="1" customHeight="1" outlineLevel="1" x14ac:dyDescent="0.2">
      <c r="A25" s="201"/>
      <c r="B25" s="201"/>
      <c r="C25" s="197"/>
      <c r="D25" s="204"/>
      <c r="E25" s="204"/>
      <c r="F25" s="205"/>
      <c r="G25" s="205"/>
      <c r="H25" s="140"/>
      <c r="I25" s="140"/>
      <c r="J25" s="136"/>
      <c r="K25" s="137"/>
      <c r="L25" s="139"/>
      <c r="M25" s="139"/>
      <c r="N25" s="139"/>
      <c r="O25" s="139"/>
      <c r="P25" s="137"/>
      <c r="Q25" s="139"/>
      <c r="R25" s="139"/>
      <c r="S25" s="139"/>
      <c r="T25" s="139"/>
      <c r="U25" s="137"/>
      <c r="V25" s="139"/>
      <c r="W25" s="139"/>
      <c r="X25" s="139"/>
      <c r="Y25" s="139"/>
      <c r="Z25" s="137"/>
      <c r="AA25" s="139"/>
      <c r="AB25" s="139"/>
      <c r="AC25" s="139"/>
      <c r="AD25" s="139"/>
      <c r="AE25" s="137"/>
      <c r="AF25" s="139"/>
      <c r="AG25" s="139"/>
      <c r="AH25" s="139"/>
      <c r="AI25" s="139"/>
      <c r="AJ25" s="137"/>
      <c r="AK25" s="138"/>
      <c r="AL25" s="138"/>
      <c r="AM25" s="138"/>
      <c r="AN25" s="138"/>
      <c r="AO25" s="137"/>
    </row>
    <row r="26" spans="1:41" ht="11.25" hidden="1" customHeight="1" outlineLevel="1" x14ac:dyDescent="0.2">
      <c r="A26" s="201"/>
      <c r="B26" s="201"/>
      <c r="C26" s="197"/>
      <c r="D26" s="204"/>
      <c r="E26" s="204"/>
      <c r="F26" s="205"/>
      <c r="G26" s="205"/>
      <c r="H26" s="140"/>
      <c r="I26" s="140"/>
      <c r="J26" s="136"/>
      <c r="K26" s="137"/>
      <c r="L26" s="139"/>
      <c r="M26" s="139"/>
      <c r="N26" s="139"/>
      <c r="O26" s="139"/>
      <c r="P26" s="137"/>
      <c r="Q26" s="139"/>
      <c r="R26" s="139"/>
      <c r="S26" s="139"/>
      <c r="T26" s="139"/>
      <c r="U26" s="137"/>
      <c r="V26" s="139"/>
      <c r="W26" s="139"/>
      <c r="X26" s="139"/>
      <c r="Y26" s="139"/>
      <c r="Z26" s="137"/>
      <c r="AA26" s="139"/>
      <c r="AB26" s="139"/>
      <c r="AC26" s="139"/>
      <c r="AD26" s="139"/>
      <c r="AE26" s="137"/>
      <c r="AF26" s="139"/>
      <c r="AG26" s="139"/>
      <c r="AH26" s="139"/>
      <c r="AI26" s="139"/>
      <c r="AJ26" s="137"/>
      <c r="AK26" s="138"/>
      <c r="AL26" s="138"/>
      <c r="AM26" s="138"/>
      <c r="AN26" s="138"/>
      <c r="AO26" s="137"/>
    </row>
    <row r="27" spans="1:41" ht="11.25" hidden="1" customHeight="1" outlineLevel="1" x14ac:dyDescent="0.2">
      <c r="A27" s="201"/>
      <c r="B27" s="201"/>
      <c r="C27" s="197"/>
      <c r="D27" s="204"/>
      <c r="E27" s="204"/>
      <c r="F27" s="205"/>
      <c r="G27" s="205"/>
      <c r="H27" s="140"/>
      <c r="I27" s="140"/>
      <c r="J27" s="136"/>
      <c r="K27" s="206"/>
      <c r="L27" s="207"/>
      <c r="M27" s="207"/>
      <c r="N27" s="207"/>
      <c r="O27" s="207"/>
      <c r="P27" s="206"/>
      <c r="Q27" s="207"/>
      <c r="R27" s="207"/>
      <c r="S27" s="207"/>
      <c r="T27" s="207"/>
      <c r="U27" s="206"/>
      <c r="V27" s="207"/>
      <c r="W27" s="207"/>
      <c r="X27" s="207"/>
      <c r="Y27" s="207"/>
      <c r="Z27" s="206"/>
      <c r="AA27" s="207"/>
      <c r="AB27" s="207"/>
      <c r="AC27" s="207"/>
      <c r="AD27" s="207"/>
      <c r="AE27" s="206"/>
      <c r="AF27" s="207"/>
      <c r="AG27" s="207"/>
      <c r="AH27" s="207"/>
      <c r="AI27" s="207"/>
      <c r="AJ27" s="206"/>
      <c r="AK27" s="138"/>
      <c r="AL27" s="138"/>
      <c r="AM27" s="138"/>
      <c r="AN27" s="138"/>
      <c r="AO27" s="137"/>
    </row>
    <row r="28" spans="1:41" ht="11.25" hidden="1" customHeight="1" outlineLevel="1" x14ac:dyDescent="0.2">
      <c r="A28" s="201"/>
      <c r="B28" s="201"/>
      <c r="C28" s="197"/>
      <c r="D28" s="204"/>
      <c r="E28" s="204"/>
      <c r="F28" s="205"/>
      <c r="G28" s="205"/>
      <c r="H28" s="140"/>
      <c r="I28" s="140"/>
      <c r="J28" s="136"/>
      <c r="K28" s="137"/>
      <c r="L28" s="139"/>
      <c r="M28" s="139"/>
      <c r="N28" s="139"/>
      <c r="O28" s="139"/>
      <c r="P28" s="137"/>
      <c r="Q28" s="139"/>
      <c r="R28" s="139"/>
      <c r="S28" s="139"/>
      <c r="T28" s="139"/>
      <c r="U28" s="137"/>
      <c r="V28" s="139"/>
      <c r="W28" s="139"/>
      <c r="X28" s="139"/>
      <c r="Y28" s="139"/>
      <c r="Z28" s="137"/>
      <c r="AA28" s="139"/>
      <c r="AB28" s="139"/>
      <c r="AC28" s="139"/>
      <c r="AD28" s="139"/>
      <c r="AE28" s="137"/>
      <c r="AF28" s="139"/>
      <c r="AG28" s="139"/>
      <c r="AH28" s="139"/>
      <c r="AI28" s="139"/>
      <c r="AJ28" s="137"/>
      <c r="AK28" s="138"/>
      <c r="AL28" s="138"/>
      <c r="AM28" s="138"/>
      <c r="AN28" s="138"/>
      <c r="AO28" s="137"/>
    </row>
    <row r="29" spans="1:41" ht="11.25" hidden="1" customHeight="1" outlineLevel="1" x14ac:dyDescent="0.2">
      <c r="A29" s="201"/>
      <c r="B29" s="201"/>
      <c r="C29" s="197"/>
      <c r="D29" s="204"/>
      <c r="E29" s="204"/>
      <c r="F29" s="205"/>
      <c r="G29" s="205"/>
      <c r="H29" s="140"/>
      <c r="I29" s="140"/>
      <c r="J29" s="136"/>
      <c r="K29" s="137"/>
      <c r="L29" s="139"/>
      <c r="M29" s="139"/>
      <c r="N29" s="139"/>
      <c r="O29" s="139"/>
      <c r="P29" s="137"/>
      <c r="Q29" s="139"/>
      <c r="R29" s="139"/>
      <c r="S29" s="139"/>
      <c r="T29" s="139"/>
      <c r="U29" s="137"/>
      <c r="V29" s="139"/>
      <c r="W29" s="139"/>
      <c r="X29" s="139"/>
      <c r="Y29" s="139"/>
      <c r="Z29" s="137"/>
      <c r="AA29" s="139"/>
      <c r="AB29" s="139"/>
      <c r="AC29" s="139"/>
      <c r="AD29" s="139"/>
      <c r="AE29" s="137"/>
      <c r="AF29" s="139"/>
      <c r="AG29" s="139"/>
      <c r="AH29" s="139"/>
      <c r="AI29" s="139"/>
      <c r="AJ29" s="137"/>
      <c r="AK29" s="138"/>
      <c r="AL29" s="138"/>
      <c r="AM29" s="138"/>
      <c r="AN29" s="138"/>
      <c r="AO29" s="137"/>
    </row>
    <row r="30" spans="1:41" ht="11.25" hidden="1" customHeight="1" outlineLevel="1" x14ac:dyDescent="0.2">
      <c r="A30" s="201"/>
      <c r="B30" s="201"/>
      <c r="C30" s="197"/>
      <c r="D30" s="204"/>
      <c r="E30" s="204"/>
      <c r="F30" s="205"/>
      <c r="G30" s="205"/>
      <c r="H30" s="140"/>
      <c r="I30" s="140"/>
      <c r="J30" s="136"/>
      <c r="K30" s="137"/>
      <c r="L30" s="139"/>
      <c r="M30" s="139"/>
      <c r="N30" s="139"/>
      <c r="O30" s="139"/>
      <c r="P30" s="137"/>
      <c r="Q30" s="139"/>
      <c r="R30" s="139"/>
      <c r="S30" s="139"/>
      <c r="T30" s="139"/>
      <c r="U30" s="137"/>
      <c r="V30" s="139"/>
      <c r="W30" s="139"/>
      <c r="X30" s="139"/>
      <c r="Y30" s="139"/>
      <c r="Z30" s="137"/>
      <c r="AA30" s="139"/>
      <c r="AB30" s="139"/>
      <c r="AC30" s="139"/>
      <c r="AD30" s="139"/>
      <c r="AE30" s="137"/>
      <c r="AF30" s="139"/>
      <c r="AG30" s="139"/>
      <c r="AH30" s="139"/>
      <c r="AI30" s="139"/>
      <c r="AJ30" s="137"/>
      <c r="AK30" s="138"/>
      <c r="AL30" s="138"/>
      <c r="AM30" s="138"/>
      <c r="AN30" s="138"/>
      <c r="AO30" s="137"/>
    </row>
    <row r="31" spans="1:41" ht="11.25" hidden="1" customHeight="1" outlineLevel="1" x14ac:dyDescent="0.2">
      <c r="A31" s="201"/>
      <c r="B31" s="201"/>
      <c r="C31" s="197"/>
      <c r="D31" s="204"/>
      <c r="E31" s="204"/>
      <c r="F31" s="205"/>
      <c r="G31" s="205"/>
      <c r="H31" s="140"/>
      <c r="I31" s="140"/>
      <c r="J31" s="136"/>
      <c r="K31" s="137"/>
      <c r="L31" s="139"/>
      <c r="M31" s="139"/>
      <c r="N31" s="139"/>
      <c r="O31" s="139"/>
      <c r="P31" s="137"/>
      <c r="Q31" s="139"/>
      <c r="R31" s="139"/>
      <c r="S31" s="139"/>
      <c r="T31" s="139"/>
      <c r="U31" s="137"/>
      <c r="V31" s="139"/>
      <c r="W31" s="139"/>
      <c r="X31" s="139"/>
      <c r="Y31" s="139"/>
      <c r="Z31" s="137"/>
      <c r="AA31" s="139"/>
      <c r="AB31" s="139"/>
      <c r="AC31" s="139"/>
      <c r="AD31" s="139"/>
      <c r="AE31" s="137"/>
      <c r="AF31" s="139"/>
      <c r="AG31" s="139"/>
      <c r="AH31" s="139"/>
      <c r="AI31" s="139"/>
      <c r="AJ31" s="137"/>
      <c r="AK31" s="138"/>
      <c r="AL31" s="138"/>
      <c r="AM31" s="138"/>
      <c r="AN31" s="138"/>
      <c r="AO31" s="137"/>
    </row>
    <row r="32" spans="1:41" ht="11.25" hidden="1" customHeight="1" outlineLevel="1" x14ac:dyDescent="0.2">
      <c r="A32" s="201"/>
      <c r="B32" s="201"/>
      <c r="C32" s="197"/>
      <c r="D32" s="204"/>
      <c r="E32" s="204"/>
      <c r="F32" s="205"/>
      <c r="G32" s="205"/>
      <c r="H32" s="140"/>
      <c r="I32" s="140"/>
      <c r="J32" s="136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06"/>
      <c r="V32" s="207"/>
      <c r="W32" s="207"/>
      <c r="X32" s="207"/>
      <c r="Y32" s="207"/>
      <c r="Z32" s="206"/>
      <c r="AA32" s="207"/>
      <c r="AB32" s="207"/>
      <c r="AC32" s="207"/>
      <c r="AD32" s="207"/>
      <c r="AE32" s="206"/>
      <c r="AF32" s="207"/>
      <c r="AG32" s="207"/>
      <c r="AH32" s="207"/>
      <c r="AI32" s="207"/>
      <c r="AJ32" s="206"/>
      <c r="AK32" s="138"/>
      <c r="AL32" s="138"/>
      <c r="AM32" s="138"/>
      <c r="AN32" s="138"/>
      <c r="AO32" s="137"/>
    </row>
    <row r="33" spans="1:41" hidden="1" outlineLevel="1" x14ac:dyDescent="0.2">
      <c r="C33" s="197"/>
      <c r="D33" s="204"/>
      <c r="E33" s="204"/>
      <c r="F33" s="205"/>
      <c r="G33" s="205"/>
      <c r="J33" s="136"/>
      <c r="K33" s="137"/>
      <c r="L33" s="139"/>
      <c r="M33" s="139"/>
      <c r="N33" s="139"/>
      <c r="O33" s="139"/>
      <c r="P33" s="137"/>
      <c r="Q33" s="139"/>
      <c r="R33" s="139"/>
      <c r="S33" s="139"/>
      <c r="T33" s="139"/>
      <c r="U33" s="137"/>
      <c r="V33" s="139"/>
      <c r="W33" s="139"/>
      <c r="X33" s="139"/>
      <c r="Y33" s="139"/>
      <c r="Z33" s="137"/>
      <c r="AA33" s="139"/>
      <c r="AB33" s="139"/>
      <c r="AC33" s="139"/>
      <c r="AD33" s="139"/>
      <c r="AE33" s="137"/>
      <c r="AF33" s="139"/>
      <c r="AG33" s="139"/>
      <c r="AH33" s="139"/>
      <c r="AI33" s="139"/>
      <c r="AJ33" s="137"/>
      <c r="AK33" s="138"/>
      <c r="AL33" s="138"/>
      <c r="AM33" s="138"/>
      <c r="AN33" s="138"/>
      <c r="AO33" s="137"/>
    </row>
    <row r="34" spans="1:41" hidden="1" outlineLevel="1" x14ac:dyDescent="0.2">
      <c r="C34" s="197"/>
      <c r="D34" s="204"/>
      <c r="E34" s="204"/>
      <c r="F34" s="205"/>
      <c r="G34" s="205"/>
      <c r="J34" s="136"/>
      <c r="K34" s="137"/>
      <c r="L34" s="139"/>
      <c r="M34" s="139"/>
      <c r="N34" s="139"/>
      <c r="O34" s="139"/>
      <c r="P34" s="137"/>
      <c r="Q34" s="139"/>
      <c r="R34" s="139"/>
      <c r="S34" s="139"/>
      <c r="T34" s="139"/>
      <c r="U34" s="137"/>
      <c r="V34" s="139"/>
      <c r="W34" s="139"/>
      <c r="X34" s="139"/>
      <c r="Y34" s="139"/>
      <c r="Z34" s="137"/>
      <c r="AA34" s="139"/>
      <c r="AB34" s="139"/>
      <c r="AC34" s="139"/>
      <c r="AD34" s="139"/>
      <c r="AE34" s="137"/>
      <c r="AF34" s="139"/>
      <c r="AG34" s="139"/>
      <c r="AH34" s="139"/>
      <c r="AI34" s="139"/>
      <c r="AJ34" s="137"/>
      <c r="AK34" s="138"/>
      <c r="AL34" s="138"/>
      <c r="AM34" s="138"/>
      <c r="AN34" s="138"/>
      <c r="AO34" s="137"/>
    </row>
    <row r="35" spans="1:41" hidden="1" outlineLevel="1" x14ac:dyDescent="0.2">
      <c r="C35" s="197"/>
      <c r="D35" s="204"/>
      <c r="E35" s="204"/>
      <c r="F35" s="205"/>
      <c r="G35" s="205"/>
      <c r="J35" s="136"/>
      <c r="K35" s="137"/>
      <c r="L35" s="139"/>
      <c r="M35" s="139"/>
      <c r="N35" s="139"/>
      <c r="O35" s="139"/>
      <c r="P35" s="137"/>
      <c r="Q35" s="139"/>
      <c r="R35" s="139"/>
      <c r="S35" s="139"/>
      <c r="T35" s="139"/>
      <c r="U35" s="137"/>
      <c r="V35" s="139"/>
      <c r="W35" s="139"/>
      <c r="X35" s="139"/>
      <c r="Y35" s="139"/>
      <c r="Z35" s="137"/>
      <c r="AA35" s="139"/>
      <c r="AB35" s="139"/>
      <c r="AC35" s="139"/>
      <c r="AD35" s="139"/>
      <c r="AE35" s="137"/>
      <c r="AF35" s="139"/>
      <c r="AG35" s="139"/>
      <c r="AH35" s="139"/>
      <c r="AI35" s="139"/>
      <c r="AJ35" s="137"/>
      <c r="AK35" s="138"/>
      <c r="AL35" s="138"/>
      <c r="AM35" s="138"/>
      <c r="AN35" s="138"/>
      <c r="AO35" s="137"/>
    </row>
    <row r="36" spans="1:41" ht="11.25" hidden="1" customHeight="1" outlineLevel="1" x14ac:dyDescent="0.2">
      <c r="A36" s="201"/>
      <c r="B36" s="201"/>
      <c r="C36" s="197"/>
      <c r="D36" s="204"/>
      <c r="E36" s="204"/>
      <c r="F36" s="205"/>
      <c r="G36" s="205"/>
      <c r="H36" s="140"/>
      <c r="I36" s="140"/>
      <c r="J36" s="136"/>
      <c r="K36" s="137"/>
      <c r="L36" s="139"/>
      <c r="M36" s="139"/>
      <c r="N36" s="139"/>
      <c r="O36" s="139"/>
      <c r="P36" s="137"/>
      <c r="Q36" s="139"/>
      <c r="R36" s="139"/>
      <c r="S36" s="139"/>
      <c r="T36" s="139"/>
      <c r="U36" s="137"/>
      <c r="V36" s="139"/>
      <c r="W36" s="139"/>
      <c r="X36" s="139"/>
      <c r="Y36" s="139"/>
      <c r="Z36" s="137"/>
      <c r="AA36" s="139"/>
      <c r="AB36" s="139"/>
      <c r="AC36" s="139"/>
      <c r="AD36" s="139"/>
      <c r="AE36" s="137"/>
      <c r="AF36" s="139"/>
      <c r="AG36" s="139"/>
      <c r="AH36" s="139"/>
      <c r="AI36" s="139"/>
      <c r="AJ36" s="137"/>
      <c r="AK36" s="138"/>
      <c r="AL36" s="138"/>
      <c r="AM36" s="138"/>
      <c r="AN36" s="138"/>
      <c r="AO36" s="137"/>
    </row>
    <row r="37" spans="1:41" ht="11.25" hidden="1" customHeight="1" outlineLevel="1" x14ac:dyDescent="0.2">
      <c r="A37" s="201"/>
      <c r="B37" s="201"/>
      <c r="C37" s="197"/>
      <c r="D37" s="204"/>
      <c r="E37" s="204"/>
      <c r="F37" s="205"/>
      <c r="G37" s="205"/>
      <c r="H37" s="140"/>
      <c r="I37" s="140"/>
      <c r="J37" s="136"/>
      <c r="K37" s="137"/>
      <c r="L37" s="139"/>
      <c r="M37" s="139"/>
      <c r="N37" s="139"/>
      <c r="O37" s="139"/>
      <c r="P37" s="137"/>
      <c r="Q37" s="139"/>
      <c r="R37" s="139"/>
      <c r="S37" s="139"/>
      <c r="T37" s="139"/>
      <c r="U37" s="137"/>
      <c r="V37" s="139"/>
      <c r="W37" s="139"/>
      <c r="X37" s="139"/>
      <c r="Y37" s="139"/>
      <c r="Z37" s="137"/>
      <c r="AA37" s="139"/>
      <c r="AB37" s="139"/>
      <c r="AC37" s="139"/>
      <c r="AD37" s="139"/>
      <c r="AE37" s="137"/>
      <c r="AF37" s="139"/>
      <c r="AG37" s="139"/>
      <c r="AH37" s="139"/>
      <c r="AI37" s="139"/>
      <c r="AJ37" s="137"/>
      <c r="AK37" s="138"/>
      <c r="AL37" s="138"/>
      <c r="AM37" s="138"/>
      <c r="AN37" s="138"/>
      <c r="AO37" s="137"/>
    </row>
    <row r="38" spans="1:41" hidden="1" outlineLevel="1" x14ac:dyDescent="0.2">
      <c r="F38" s="246"/>
      <c r="K38" s="196"/>
      <c r="P38" s="196"/>
      <c r="U38" s="196"/>
      <c r="Z38" s="196"/>
      <c r="AE38" s="196"/>
      <c r="AJ38" s="196"/>
      <c r="AO38" s="196"/>
    </row>
    <row r="39" spans="1:41" hidden="1" outlineLevel="1" x14ac:dyDescent="0.2">
      <c r="C39" s="208" t="s">
        <v>84</v>
      </c>
      <c r="D39" s="209" t="s">
        <v>9</v>
      </c>
      <c r="E39" s="209" t="s">
        <v>92</v>
      </c>
      <c r="F39" s="248" t="s">
        <v>159</v>
      </c>
      <c r="G39" s="209" t="s">
        <v>93</v>
      </c>
      <c r="H39" s="140"/>
      <c r="I39" s="140"/>
      <c r="J39" s="144">
        <f t="shared" ref="J39:AO39" si="5">SUM(J23:J37)</f>
        <v>0</v>
      </c>
      <c r="K39" s="145">
        <f t="shared" si="5"/>
        <v>0</v>
      </c>
      <c r="L39" s="144">
        <f t="shared" si="5"/>
        <v>0</v>
      </c>
      <c r="M39" s="144">
        <f t="shared" si="5"/>
        <v>0</v>
      </c>
      <c r="N39" s="144">
        <f t="shared" si="5"/>
        <v>0</v>
      </c>
      <c r="O39" s="144">
        <f t="shared" si="5"/>
        <v>0</v>
      </c>
      <c r="P39" s="145">
        <f t="shared" si="5"/>
        <v>0</v>
      </c>
      <c r="Q39" s="144">
        <f t="shared" si="5"/>
        <v>0</v>
      </c>
      <c r="R39" s="144">
        <f t="shared" si="5"/>
        <v>0</v>
      </c>
      <c r="S39" s="144">
        <f t="shared" si="5"/>
        <v>0</v>
      </c>
      <c r="T39" s="144">
        <f t="shared" si="5"/>
        <v>0</v>
      </c>
      <c r="U39" s="145">
        <f t="shared" si="5"/>
        <v>0</v>
      </c>
      <c r="V39" s="144">
        <f t="shared" si="5"/>
        <v>0</v>
      </c>
      <c r="W39" s="144">
        <f t="shared" si="5"/>
        <v>0</v>
      </c>
      <c r="X39" s="144">
        <f t="shared" si="5"/>
        <v>0</v>
      </c>
      <c r="Y39" s="144">
        <f t="shared" si="5"/>
        <v>0</v>
      </c>
      <c r="Z39" s="145">
        <f t="shared" si="5"/>
        <v>0</v>
      </c>
      <c r="AA39" s="144">
        <f t="shared" si="5"/>
        <v>0</v>
      </c>
      <c r="AB39" s="144">
        <f t="shared" si="5"/>
        <v>0</v>
      </c>
      <c r="AC39" s="144">
        <f t="shared" si="5"/>
        <v>0</v>
      </c>
      <c r="AD39" s="144">
        <f t="shared" si="5"/>
        <v>0</v>
      </c>
      <c r="AE39" s="145">
        <f t="shared" si="5"/>
        <v>0</v>
      </c>
      <c r="AF39" s="144">
        <f t="shared" si="5"/>
        <v>0</v>
      </c>
      <c r="AG39" s="144">
        <f t="shared" si="5"/>
        <v>0</v>
      </c>
      <c r="AH39" s="144">
        <f t="shared" si="5"/>
        <v>0</v>
      </c>
      <c r="AI39" s="144">
        <f t="shared" si="5"/>
        <v>0</v>
      </c>
      <c r="AJ39" s="144">
        <f t="shared" si="5"/>
        <v>0</v>
      </c>
      <c r="AK39" s="144">
        <f t="shared" si="5"/>
        <v>0</v>
      </c>
      <c r="AL39" s="144">
        <f t="shared" si="5"/>
        <v>0</v>
      </c>
      <c r="AM39" s="144">
        <f t="shared" si="5"/>
        <v>0</v>
      </c>
      <c r="AN39" s="144">
        <f t="shared" si="5"/>
        <v>0</v>
      </c>
      <c r="AO39" s="144">
        <f t="shared" si="5"/>
        <v>0</v>
      </c>
    </row>
    <row r="40" spans="1:41" hidden="1" outlineLevel="1" x14ac:dyDescent="0.2">
      <c r="C40" s="211" t="s">
        <v>101</v>
      </c>
      <c r="D40" s="212" t="s">
        <v>9</v>
      </c>
      <c r="E40" s="212" t="s">
        <v>92</v>
      </c>
      <c r="F40" s="248" t="s">
        <v>159</v>
      </c>
      <c r="G40" s="212" t="s">
        <v>93</v>
      </c>
      <c r="H40" s="140"/>
      <c r="I40" s="143">
        <f>SUM(J40:AO40)</f>
        <v>0</v>
      </c>
      <c r="J40" s="146">
        <f t="shared" ref="J40:AO40" si="6">J$39*J$16</f>
        <v>0</v>
      </c>
      <c r="K40" s="146">
        <f t="shared" si="6"/>
        <v>0</v>
      </c>
      <c r="L40" s="146">
        <f t="shared" si="6"/>
        <v>0</v>
      </c>
      <c r="M40" s="146">
        <f t="shared" si="6"/>
        <v>0</v>
      </c>
      <c r="N40" s="146">
        <f t="shared" si="6"/>
        <v>0</v>
      </c>
      <c r="O40" s="146">
        <f t="shared" si="6"/>
        <v>0</v>
      </c>
      <c r="P40" s="146">
        <f t="shared" si="6"/>
        <v>0</v>
      </c>
      <c r="Q40" s="146">
        <f t="shared" si="6"/>
        <v>0</v>
      </c>
      <c r="R40" s="146">
        <f t="shared" si="6"/>
        <v>0</v>
      </c>
      <c r="S40" s="146">
        <f t="shared" si="6"/>
        <v>0</v>
      </c>
      <c r="T40" s="146">
        <f t="shared" si="6"/>
        <v>0</v>
      </c>
      <c r="U40" s="146">
        <f t="shared" si="6"/>
        <v>0</v>
      </c>
      <c r="V40" s="146">
        <f t="shared" si="6"/>
        <v>0</v>
      </c>
      <c r="W40" s="146">
        <f t="shared" si="6"/>
        <v>0</v>
      </c>
      <c r="X40" s="146">
        <f t="shared" si="6"/>
        <v>0</v>
      </c>
      <c r="Y40" s="146">
        <f t="shared" si="6"/>
        <v>0</v>
      </c>
      <c r="Z40" s="146">
        <f t="shared" si="6"/>
        <v>0</v>
      </c>
      <c r="AA40" s="146">
        <f t="shared" si="6"/>
        <v>0</v>
      </c>
      <c r="AB40" s="146">
        <f t="shared" si="6"/>
        <v>0</v>
      </c>
      <c r="AC40" s="146">
        <f t="shared" si="6"/>
        <v>0</v>
      </c>
      <c r="AD40" s="146">
        <f t="shared" si="6"/>
        <v>0</v>
      </c>
      <c r="AE40" s="146">
        <f t="shared" si="6"/>
        <v>0</v>
      </c>
      <c r="AF40" s="146">
        <f t="shared" si="6"/>
        <v>0</v>
      </c>
      <c r="AG40" s="146">
        <f t="shared" si="6"/>
        <v>0</v>
      </c>
      <c r="AH40" s="146">
        <f t="shared" si="6"/>
        <v>0</v>
      </c>
      <c r="AI40" s="146">
        <f t="shared" si="6"/>
        <v>0</v>
      </c>
      <c r="AJ40" s="146">
        <f t="shared" si="6"/>
        <v>0</v>
      </c>
      <c r="AK40" s="146">
        <f t="shared" si="6"/>
        <v>0</v>
      </c>
      <c r="AL40" s="146">
        <f t="shared" si="6"/>
        <v>0</v>
      </c>
      <c r="AM40" s="146">
        <f t="shared" si="6"/>
        <v>0</v>
      </c>
      <c r="AN40" s="146">
        <f t="shared" si="6"/>
        <v>0</v>
      </c>
      <c r="AO40" s="146">
        <f t="shared" si="6"/>
        <v>0</v>
      </c>
    </row>
    <row r="41" spans="1:41" hidden="1" outlineLevel="1" x14ac:dyDescent="0.2">
      <c r="C41" s="211"/>
      <c r="D41" s="212"/>
      <c r="E41" s="212"/>
      <c r="F41" s="214"/>
      <c r="G41" s="213"/>
      <c r="H41" s="140"/>
      <c r="I41" s="143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</row>
    <row r="42" spans="1:41" hidden="1" outlineLevel="1" x14ac:dyDescent="0.2">
      <c r="C42" s="215"/>
      <c r="D42" s="212"/>
      <c r="E42" s="212"/>
      <c r="F42" s="214"/>
      <c r="G42" s="212"/>
      <c r="H42" s="140"/>
      <c r="I42" s="140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</row>
    <row r="43" spans="1:41" hidden="1" outlineLevel="1" x14ac:dyDescent="0.2">
      <c r="A43" s="216"/>
      <c r="D43" s="213"/>
      <c r="E43" s="213"/>
      <c r="F43" s="213"/>
      <c r="G43" s="213"/>
      <c r="I43" s="216"/>
    </row>
    <row r="44" spans="1:41" collapsed="1" x14ac:dyDescent="0.2"/>
    <row r="45" spans="1:41" s="187" customFormat="1" x14ac:dyDescent="0.2">
      <c r="B45" s="188" t="s">
        <v>83</v>
      </c>
      <c r="D45" s="189"/>
      <c r="E45" s="190"/>
      <c r="F45" s="190"/>
      <c r="G45" s="190"/>
      <c r="H45" s="190"/>
      <c r="I45" s="190"/>
      <c r="J45" s="190"/>
      <c r="K45" s="190"/>
      <c r="L45" s="190"/>
    </row>
    <row r="47" spans="1:41" outlineLevel="1" x14ac:dyDescent="0.2">
      <c r="A47" s="201"/>
      <c r="B47" s="201"/>
      <c r="C47" s="192" t="s">
        <v>83</v>
      </c>
      <c r="D47" s="193" t="s">
        <v>2</v>
      </c>
      <c r="E47" s="202" t="s">
        <v>3</v>
      </c>
      <c r="F47" s="202" t="s">
        <v>7</v>
      </c>
      <c r="G47" s="202" t="s">
        <v>30</v>
      </c>
      <c r="H47" s="140"/>
      <c r="I47" s="140"/>
      <c r="J47" s="193" t="str">
        <f>"RY"&amp;RIGHT(J$3,2)</f>
        <v>RY21</v>
      </c>
      <c r="K47" s="254" t="str">
        <f>"RY"&amp;RIGHT(K$3,2)</f>
        <v>RY22</v>
      </c>
      <c r="L47" s="193" t="str">
        <f t="shared" ref="L47:AO47" si="7">"RY"&amp;RIGHT(L$3,2)</f>
        <v>RY23</v>
      </c>
      <c r="M47" s="193" t="str">
        <f t="shared" si="7"/>
        <v>RY24</v>
      </c>
      <c r="N47" s="193" t="str">
        <f t="shared" si="7"/>
        <v>RY25</v>
      </c>
      <c r="O47" s="193" t="str">
        <f t="shared" si="7"/>
        <v>RY26</v>
      </c>
      <c r="P47" s="254" t="str">
        <f t="shared" si="7"/>
        <v>RY27</v>
      </c>
      <c r="Q47" s="193" t="str">
        <f t="shared" si="7"/>
        <v>RY28</v>
      </c>
      <c r="R47" s="193" t="str">
        <f t="shared" si="7"/>
        <v>RY29</v>
      </c>
      <c r="S47" s="193" t="str">
        <f t="shared" si="7"/>
        <v>RY30</v>
      </c>
      <c r="T47" s="193" t="str">
        <f t="shared" si="7"/>
        <v>RY31</v>
      </c>
      <c r="U47" s="254" t="str">
        <f t="shared" si="7"/>
        <v>RY32</v>
      </c>
      <c r="V47" s="193" t="str">
        <f t="shared" si="7"/>
        <v>RY33</v>
      </c>
      <c r="W47" s="193" t="str">
        <f t="shared" si="7"/>
        <v>RY34</v>
      </c>
      <c r="X47" s="193" t="str">
        <f t="shared" si="7"/>
        <v>RY35</v>
      </c>
      <c r="Y47" s="193" t="str">
        <f t="shared" si="7"/>
        <v>RY36</v>
      </c>
      <c r="Z47" s="254" t="str">
        <f t="shared" si="7"/>
        <v>RY37</v>
      </c>
      <c r="AA47" s="193" t="str">
        <f t="shared" si="7"/>
        <v>RY38</v>
      </c>
      <c r="AB47" s="193" t="str">
        <f t="shared" si="7"/>
        <v>RY39</v>
      </c>
      <c r="AC47" s="193" t="str">
        <f t="shared" si="7"/>
        <v>RY40</v>
      </c>
      <c r="AD47" s="193" t="str">
        <f t="shared" si="7"/>
        <v>RY41</v>
      </c>
      <c r="AE47" s="254" t="str">
        <f t="shared" si="7"/>
        <v>RY42</v>
      </c>
      <c r="AF47" s="193" t="str">
        <f t="shared" si="7"/>
        <v>RY43</v>
      </c>
      <c r="AG47" s="193" t="str">
        <f t="shared" si="7"/>
        <v>RY44</v>
      </c>
      <c r="AH47" s="193" t="str">
        <f t="shared" si="7"/>
        <v>RY45</v>
      </c>
      <c r="AI47" s="193" t="str">
        <f t="shared" si="7"/>
        <v>RY46</v>
      </c>
      <c r="AJ47" s="254" t="str">
        <f t="shared" si="7"/>
        <v>RY47</v>
      </c>
      <c r="AK47" s="193" t="str">
        <f t="shared" si="7"/>
        <v>RY48</v>
      </c>
      <c r="AL47" s="193" t="str">
        <f t="shared" si="7"/>
        <v>RY49</v>
      </c>
      <c r="AM47" s="193" t="str">
        <f t="shared" si="7"/>
        <v>RY50</v>
      </c>
      <c r="AN47" s="193" t="str">
        <f t="shared" si="7"/>
        <v>RY51</v>
      </c>
      <c r="AO47" s="254" t="str">
        <f t="shared" si="7"/>
        <v>RY52</v>
      </c>
    </row>
    <row r="48" spans="1:41" outlineLevel="1" x14ac:dyDescent="0.2">
      <c r="A48" s="201"/>
      <c r="B48" s="201"/>
      <c r="C48" s="140"/>
      <c r="D48" s="140"/>
      <c r="E48" s="140"/>
      <c r="F48" s="140"/>
      <c r="G48" s="140"/>
      <c r="H48" s="140"/>
      <c r="I48" s="140"/>
      <c r="J48" s="140"/>
      <c r="K48" s="257"/>
      <c r="L48" s="140"/>
      <c r="M48" s="140"/>
      <c r="N48" s="140"/>
      <c r="O48" s="140"/>
      <c r="P48" s="257"/>
      <c r="Q48" s="142"/>
      <c r="R48" s="142"/>
      <c r="S48" s="142"/>
      <c r="T48" s="140"/>
      <c r="U48" s="257"/>
      <c r="V48" s="142"/>
      <c r="W48" s="142"/>
      <c r="X48" s="142"/>
      <c r="Y48" s="140"/>
      <c r="Z48" s="257"/>
      <c r="AA48" s="142"/>
      <c r="AB48" s="142"/>
      <c r="AC48" s="142"/>
      <c r="AD48" s="140"/>
      <c r="AE48" s="257"/>
      <c r="AF48" s="142"/>
      <c r="AG48" s="142"/>
      <c r="AH48" s="142"/>
      <c r="AI48" s="140"/>
      <c r="AJ48" s="257"/>
      <c r="AK48" s="142"/>
      <c r="AL48" s="142"/>
      <c r="AM48" s="142"/>
      <c r="AN48" s="140"/>
      <c r="AO48" s="257"/>
    </row>
    <row r="49" spans="1:41" outlineLevel="1" x14ac:dyDescent="0.2">
      <c r="A49" s="201"/>
      <c r="B49" s="201"/>
      <c r="C49" s="197" t="s">
        <v>158</v>
      </c>
      <c r="D49" s="204" t="s">
        <v>166</v>
      </c>
      <c r="E49" s="204" t="s">
        <v>92</v>
      </c>
      <c r="F49" s="204" t="s">
        <v>159</v>
      </c>
      <c r="G49" s="205" t="s">
        <v>93</v>
      </c>
      <c r="H49" s="140"/>
      <c r="I49" s="140"/>
      <c r="J49" s="136">
        <v>889000</v>
      </c>
      <c r="K49" s="258">
        <v>889000</v>
      </c>
      <c r="L49" s="136">
        <v>889000</v>
      </c>
      <c r="M49" s="136">
        <v>889000</v>
      </c>
      <c r="N49" s="136">
        <v>889000</v>
      </c>
      <c r="O49" s="136">
        <v>672000</v>
      </c>
      <c r="P49" s="264">
        <v>672000</v>
      </c>
      <c r="Q49" s="136">
        <v>672000</v>
      </c>
      <c r="R49" s="136">
        <v>672000</v>
      </c>
      <c r="S49" s="136">
        <v>672000</v>
      </c>
      <c r="T49" s="136">
        <v>425000</v>
      </c>
      <c r="U49" s="264">
        <v>425000</v>
      </c>
      <c r="V49" s="136">
        <v>425000</v>
      </c>
      <c r="W49" s="136">
        <v>425000</v>
      </c>
      <c r="X49" s="136">
        <v>425000</v>
      </c>
      <c r="Y49" s="136">
        <v>280000</v>
      </c>
      <c r="Z49" s="136">
        <v>280000</v>
      </c>
      <c r="AA49" s="136">
        <v>280000</v>
      </c>
      <c r="AB49" s="136">
        <v>280000</v>
      </c>
      <c r="AC49" s="136">
        <v>280000</v>
      </c>
      <c r="AD49" s="136" t="s">
        <v>167</v>
      </c>
      <c r="AE49" s="258"/>
      <c r="AF49" s="138"/>
      <c r="AG49" s="138"/>
      <c r="AH49" s="138"/>
      <c r="AI49" s="136"/>
      <c r="AJ49" s="258"/>
      <c r="AK49" s="138"/>
      <c r="AL49" s="138"/>
      <c r="AM49" s="138"/>
      <c r="AN49" s="136"/>
      <c r="AO49" s="258"/>
    </row>
    <row r="50" spans="1:41" ht="11.25" customHeight="1" outlineLevel="1" x14ac:dyDescent="0.2">
      <c r="A50" s="201"/>
      <c r="B50" s="201"/>
      <c r="C50" s="197"/>
      <c r="D50" s="204" t="s">
        <v>168</v>
      </c>
      <c r="E50" s="204"/>
      <c r="F50" s="205"/>
      <c r="G50" s="205"/>
      <c r="H50" s="140"/>
      <c r="I50" s="140"/>
      <c r="J50" s="136"/>
      <c r="K50" s="258"/>
      <c r="L50" s="139"/>
      <c r="M50" s="139"/>
      <c r="N50" s="139"/>
      <c r="O50" s="139"/>
      <c r="P50" s="258"/>
      <c r="Q50" s="139"/>
      <c r="R50" s="139"/>
      <c r="S50" s="139"/>
      <c r="T50" s="139"/>
      <c r="U50" s="258"/>
      <c r="V50" s="139"/>
      <c r="W50" s="139"/>
      <c r="X50" s="139"/>
      <c r="Y50" s="139"/>
      <c r="Z50" s="258"/>
      <c r="AA50" s="139"/>
      <c r="AB50" s="139"/>
      <c r="AC50" s="139"/>
      <c r="AD50" s="139"/>
      <c r="AE50" s="258"/>
      <c r="AF50" s="139"/>
      <c r="AG50" s="139"/>
      <c r="AH50" s="139"/>
      <c r="AI50" s="139"/>
      <c r="AJ50" s="258"/>
      <c r="AK50" s="138"/>
      <c r="AL50" s="138"/>
      <c r="AM50" s="138"/>
      <c r="AN50" s="136"/>
      <c r="AO50" s="258"/>
    </row>
    <row r="51" spans="1:41" ht="11.25" customHeight="1" outlineLevel="1" x14ac:dyDescent="0.2">
      <c r="A51" s="201"/>
      <c r="B51" s="201"/>
      <c r="C51" s="197"/>
      <c r="D51" s="204" t="s">
        <v>169</v>
      </c>
      <c r="E51" s="204"/>
      <c r="F51" s="205"/>
      <c r="G51" s="205"/>
      <c r="H51" s="140"/>
      <c r="I51" s="140"/>
      <c r="J51" s="136"/>
      <c r="K51" s="258"/>
      <c r="L51" s="139"/>
      <c r="M51" s="139"/>
      <c r="N51" s="139"/>
      <c r="O51" s="139"/>
      <c r="P51" s="258"/>
      <c r="Q51" s="139"/>
      <c r="R51" s="139"/>
      <c r="S51" s="139"/>
      <c r="T51" s="139"/>
      <c r="U51" s="258"/>
      <c r="V51" s="139"/>
      <c r="W51" s="139"/>
      <c r="X51" s="139"/>
      <c r="Y51" s="139"/>
      <c r="Z51" s="258"/>
      <c r="AA51" s="139"/>
      <c r="AB51" s="139"/>
      <c r="AC51" s="139"/>
      <c r="AD51" s="139"/>
      <c r="AE51" s="258"/>
      <c r="AF51" s="139"/>
      <c r="AG51" s="139"/>
      <c r="AH51" s="139"/>
      <c r="AI51" s="139"/>
      <c r="AJ51" s="258"/>
      <c r="AK51" s="138"/>
      <c r="AL51" s="138"/>
      <c r="AM51" s="138"/>
      <c r="AN51" s="136"/>
      <c r="AO51" s="258"/>
    </row>
    <row r="52" spans="1:41" ht="11.25" customHeight="1" outlineLevel="1" x14ac:dyDescent="0.2">
      <c r="A52" s="201"/>
      <c r="B52" s="201"/>
      <c r="C52" s="203"/>
      <c r="D52" s="204" t="s">
        <v>170</v>
      </c>
      <c r="E52" s="204"/>
      <c r="F52" s="205"/>
      <c r="G52" s="205"/>
      <c r="H52" s="140"/>
      <c r="I52" s="140"/>
      <c r="J52" s="136"/>
      <c r="K52" s="258"/>
      <c r="L52" s="139"/>
      <c r="M52" s="139"/>
      <c r="N52" s="139"/>
      <c r="O52" s="139"/>
      <c r="P52" s="258"/>
      <c r="Q52" s="139"/>
      <c r="R52" s="139"/>
      <c r="S52" s="139"/>
      <c r="T52" s="139"/>
      <c r="U52" s="258"/>
      <c r="V52" s="139"/>
      <c r="W52" s="139"/>
      <c r="X52" s="139"/>
      <c r="Y52" s="139"/>
      <c r="Z52" s="258"/>
      <c r="AA52" s="139"/>
      <c r="AB52" s="139"/>
      <c r="AC52" s="139"/>
      <c r="AD52" s="139"/>
      <c r="AE52" s="258"/>
      <c r="AF52" s="139"/>
      <c r="AG52" s="139"/>
      <c r="AH52" s="139"/>
      <c r="AI52" s="139"/>
      <c r="AJ52" s="258"/>
      <c r="AK52" s="138"/>
      <c r="AL52" s="138"/>
      <c r="AM52" s="138"/>
      <c r="AN52" s="136"/>
      <c r="AO52" s="258"/>
    </row>
    <row r="53" spans="1:41" ht="11.25" customHeight="1" outlineLevel="1" x14ac:dyDescent="0.2">
      <c r="A53" s="201"/>
      <c r="B53" s="201"/>
      <c r="C53" s="197"/>
      <c r="D53" s="204"/>
      <c r="E53" s="204"/>
      <c r="F53" s="205"/>
      <c r="G53" s="205"/>
      <c r="H53" s="140"/>
      <c r="I53" s="140"/>
      <c r="J53" s="136"/>
      <c r="K53" s="259"/>
      <c r="L53" s="207"/>
      <c r="M53" s="207"/>
      <c r="N53" s="207"/>
      <c r="O53" s="207"/>
      <c r="P53" s="259"/>
      <c r="Q53" s="207"/>
      <c r="R53" s="207"/>
      <c r="S53" s="207"/>
      <c r="T53" s="207"/>
      <c r="U53" s="259"/>
      <c r="V53" s="207"/>
      <c r="W53" s="207"/>
      <c r="X53" s="207"/>
      <c r="Y53" s="207"/>
      <c r="Z53" s="259"/>
      <c r="AA53" s="207"/>
      <c r="AB53" s="207"/>
      <c r="AC53" s="207"/>
      <c r="AD53" s="207"/>
      <c r="AE53" s="259"/>
      <c r="AF53" s="207"/>
      <c r="AG53" s="207"/>
      <c r="AH53" s="207"/>
      <c r="AI53" s="207"/>
      <c r="AJ53" s="259"/>
      <c r="AK53" s="138"/>
      <c r="AL53" s="138"/>
      <c r="AM53" s="138"/>
      <c r="AN53" s="136"/>
      <c r="AO53" s="258"/>
    </row>
    <row r="54" spans="1:41" ht="11.25" customHeight="1" outlineLevel="1" x14ac:dyDescent="0.2">
      <c r="A54" s="201"/>
      <c r="B54" s="201"/>
      <c r="C54" s="197"/>
      <c r="D54" s="204"/>
      <c r="E54" s="204"/>
      <c r="F54" s="205"/>
      <c r="G54" s="205"/>
      <c r="H54" s="140"/>
      <c r="I54" s="140"/>
      <c r="J54" s="136"/>
      <c r="K54" s="258"/>
      <c r="L54" s="139"/>
      <c r="M54" s="139"/>
      <c r="N54" s="139"/>
      <c r="O54" s="139"/>
      <c r="P54" s="258"/>
      <c r="Q54" s="139"/>
      <c r="R54" s="139"/>
      <c r="S54" s="139"/>
      <c r="T54" s="139"/>
      <c r="U54" s="258"/>
      <c r="V54" s="139"/>
      <c r="W54" s="139"/>
      <c r="X54" s="139"/>
      <c r="Y54" s="139"/>
      <c r="Z54" s="258"/>
      <c r="AA54" s="139"/>
      <c r="AB54" s="139"/>
      <c r="AC54" s="139"/>
      <c r="AD54" s="139"/>
      <c r="AE54" s="258"/>
      <c r="AF54" s="139"/>
      <c r="AG54" s="139"/>
      <c r="AH54" s="139"/>
      <c r="AI54" s="139"/>
      <c r="AJ54" s="258"/>
      <c r="AK54" s="138"/>
      <c r="AL54" s="138"/>
      <c r="AM54" s="138"/>
      <c r="AN54" s="136"/>
      <c r="AO54" s="258"/>
    </row>
    <row r="55" spans="1:41" ht="11.25" customHeight="1" outlineLevel="1" x14ac:dyDescent="0.2">
      <c r="A55" s="201"/>
      <c r="B55" s="201"/>
      <c r="C55" s="197"/>
      <c r="D55" s="204"/>
      <c r="E55" s="204"/>
      <c r="F55" s="205"/>
      <c r="G55" s="205"/>
      <c r="H55" s="140"/>
      <c r="I55" s="140"/>
      <c r="J55" s="136"/>
      <c r="K55" s="258"/>
      <c r="L55" s="139"/>
      <c r="M55" s="139"/>
      <c r="N55" s="139"/>
      <c r="O55" s="139"/>
      <c r="P55" s="258"/>
      <c r="Q55" s="139"/>
      <c r="R55" s="139"/>
      <c r="S55" s="139"/>
      <c r="T55" s="139"/>
      <c r="U55" s="258"/>
      <c r="V55" s="139"/>
      <c r="W55" s="139"/>
      <c r="X55" s="139"/>
      <c r="Y55" s="139"/>
      <c r="Z55" s="258"/>
      <c r="AA55" s="139"/>
      <c r="AB55" s="139"/>
      <c r="AC55" s="139"/>
      <c r="AD55" s="139"/>
      <c r="AE55" s="258"/>
      <c r="AF55" s="139"/>
      <c r="AG55" s="139"/>
      <c r="AH55" s="139"/>
      <c r="AI55" s="139"/>
      <c r="AJ55" s="258"/>
      <c r="AK55" s="138"/>
      <c r="AL55" s="138"/>
      <c r="AM55" s="138"/>
      <c r="AN55" s="136"/>
      <c r="AO55" s="258"/>
    </row>
    <row r="56" spans="1:41" ht="11.25" customHeight="1" outlineLevel="1" x14ac:dyDescent="0.2">
      <c r="A56" s="201"/>
      <c r="B56" s="201"/>
      <c r="C56" s="197"/>
      <c r="D56" s="204"/>
      <c r="E56" s="204"/>
      <c r="F56" s="205"/>
      <c r="G56" s="205"/>
      <c r="H56" s="140"/>
      <c r="I56" s="140"/>
      <c r="J56" s="136"/>
      <c r="K56" s="258"/>
      <c r="L56" s="139"/>
      <c r="M56" s="139"/>
      <c r="N56" s="139"/>
      <c r="O56" s="139"/>
      <c r="P56" s="258"/>
      <c r="Q56" s="139"/>
      <c r="R56" s="139"/>
      <c r="S56" s="139"/>
      <c r="T56" s="139"/>
      <c r="U56" s="258"/>
      <c r="V56" s="139"/>
      <c r="W56" s="139"/>
      <c r="X56" s="139"/>
      <c r="Y56" s="139"/>
      <c r="Z56" s="258"/>
      <c r="AA56" s="139"/>
      <c r="AB56" s="139"/>
      <c r="AC56" s="139"/>
      <c r="AD56" s="139"/>
      <c r="AE56" s="258"/>
      <c r="AF56" s="139"/>
      <c r="AG56" s="139"/>
      <c r="AH56" s="139"/>
      <c r="AI56" s="139"/>
      <c r="AJ56" s="258"/>
      <c r="AK56" s="138"/>
      <c r="AL56" s="138"/>
      <c r="AM56" s="138"/>
      <c r="AN56" s="136"/>
      <c r="AO56" s="258"/>
    </row>
    <row r="57" spans="1:41" ht="11.25" customHeight="1" outlineLevel="1" x14ac:dyDescent="0.2">
      <c r="A57" s="201"/>
      <c r="B57" s="201"/>
      <c r="C57" s="197"/>
      <c r="D57" s="204"/>
      <c r="E57" s="204"/>
      <c r="F57" s="205"/>
      <c r="G57" s="205"/>
      <c r="H57" s="140"/>
      <c r="I57" s="140"/>
      <c r="J57" s="136"/>
      <c r="K57" s="258"/>
      <c r="L57" s="139"/>
      <c r="M57" s="139"/>
      <c r="N57" s="139"/>
      <c r="O57" s="139"/>
      <c r="P57" s="258"/>
      <c r="Q57" s="139"/>
      <c r="R57" s="139"/>
      <c r="S57" s="139"/>
      <c r="T57" s="139"/>
      <c r="U57" s="258"/>
      <c r="V57" s="139"/>
      <c r="W57" s="139"/>
      <c r="X57" s="139"/>
      <c r="Y57" s="139"/>
      <c r="Z57" s="258"/>
      <c r="AA57" s="139"/>
      <c r="AB57" s="139"/>
      <c r="AC57" s="139"/>
      <c r="AD57" s="139"/>
      <c r="AE57" s="258"/>
      <c r="AF57" s="139"/>
      <c r="AG57" s="139"/>
      <c r="AH57" s="139"/>
      <c r="AI57" s="139"/>
      <c r="AJ57" s="258"/>
      <c r="AK57" s="138"/>
      <c r="AL57" s="138"/>
      <c r="AM57" s="138"/>
      <c r="AN57" s="136"/>
      <c r="AO57" s="258"/>
    </row>
    <row r="58" spans="1:41" ht="11.25" customHeight="1" outlineLevel="1" x14ac:dyDescent="0.2">
      <c r="A58" s="201"/>
      <c r="B58" s="201"/>
      <c r="C58" s="197"/>
      <c r="D58" s="204"/>
      <c r="E58" s="204"/>
      <c r="F58" s="205"/>
      <c r="G58" s="205"/>
      <c r="H58" s="140"/>
      <c r="I58" s="140"/>
      <c r="J58" s="136"/>
      <c r="K58" s="259"/>
      <c r="L58" s="207"/>
      <c r="M58" s="207"/>
      <c r="N58" s="207"/>
      <c r="O58" s="207"/>
      <c r="P58" s="259"/>
      <c r="Q58" s="207"/>
      <c r="R58" s="207"/>
      <c r="S58" s="207"/>
      <c r="T58" s="207"/>
      <c r="U58" s="259"/>
      <c r="V58" s="207"/>
      <c r="W58" s="207"/>
      <c r="X58" s="207"/>
      <c r="Y58" s="207"/>
      <c r="Z58" s="259"/>
      <c r="AA58" s="207"/>
      <c r="AB58" s="207"/>
      <c r="AC58" s="207"/>
      <c r="AD58" s="207"/>
      <c r="AE58" s="259"/>
      <c r="AF58" s="207"/>
      <c r="AG58" s="207"/>
      <c r="AH58" s="207"/>
      <c r="AI58" s="207"/>
      <c r="AJ58" s="259"/>
      <c r="AK58" s="138"/>
      <c r="AL58" s="138"/>
      <c r="AM58" s="138"/>
      <c r="AN58" s="136"/>
      <c r="AO58" s="258"/>
    </row>
    <row r="59" spans="1:41" outlineLevel="1" x14ac:dyDescent="0.2">
      <c r="C59" s="197"/>
      <c r="D59" s="204"/>
      <c r="E59" s="204"/>
      <c r="F59" s="205"/>
      <c r="G59" s="205"/>
      <c r="J59" s="136"/>
      <c r="K59" s="258"/>
      <c r="L59" s="139"/>
      <c r="M59" s="139"/>
      <c r="N59" s="139"/>
      <c r="O59" s="139"/>
      <c r="P59" s="258"/>
      <c r="Q59" s="139"/>
      <c r="R59" s="139"/>
      <c r="S59" s="139"/>
      <c r="T59" s="139"/>
      <c r="U59" s="258"/>
      <c r="V59" s="139"/>
      <c r="W59" s="139"/>
      <c r="X59" s="139"/>
      <c r="Y59" s="139"/>
      <c r="Z59" s="258"/>
      <c r="AA59" s="139"/>
      <c r="AB59" s="139"/>
      <c r="AC59" s="139"/>
      <c r="AD59" s="139"/>
      <c r="AE59" s="258"/>
      <c r="AF59" s="139"/>
      <c r="AG59" s="139"/>
      <c r="AH59" s="139"/>
      <c r="AI59" s="139"/>
      <c r="AJ59" s="258"/>
      <c r="AK59" s="138"/>
      <c r="AL59" s="138"/>
      <c r="AM59" s="138"/>
      <c r="AN59" s="136"/>
      <c r="AO59" s="258"/>
    </row>
    <row r="60" spans="1:41" outlineLevel="1" x14ac:dyDescent="0.2">
      <c r="C60" s="197"/>
      <c r="D60" s="204"/>
      <c r="E60" s="204"/>
      <c r="F60" s="205"/>
      <c r="G60" s="205"/>
      <c r="J60" s="136"/>
      <c r="K60" s="258"/>
      <c r="L60" s="139"/>
      <c r="M60" s="139"/>
      <c r="N60" s="139"/>
      <c r="O60" s="139"/>
      <c r="P60" s="258"/>
      <c r="Q60" s="139"/>
      <c r="R60" s="139"/>
      <c r="S60" s="139"/>
      <c r="T60" s="139"/>
      <c r="U60" s="258"/>
      <c r="V60" s="139"/>
      <c r="W60" s="139"/>
      <c r="X60" s="139"/>
      <c r="Y60" s="139"/>
      <c r="Z60" s="258"/>
      <c r="AA60" s="139"/>
      <c r="AB60" s="139"/>
      <c r="AC60" s="139"/>
      <c r="AD60" s="139"/>
      <c r="AE60" s="258"/>
      <c r="AF60" s="139"/>
      <c r="AG60" s="139"/>
      <c r="AH60" s="139"/>
      <c r="AI60" s="139"/>
      <c r="AJ60" s="258"/>
      <c r="AK60" s="138"/>
      <c r="AL60" s="138"/>
      <c r="AM60" s="138"/>
      <c r="AN60" s="136"/>
      <c r="AO60" s="258"/>
    </row>
    <row r="61" spans="1:41" outlineLevel="1" x14ac:dyDescent="0.2">
      <c r="C61" s="197"/>
      <c r="D61" s="204"/>
      <c r="E61" s="204"/>
      <c r="F61" s="205"/>
      <c r="G61" s="205"/>
      <c r="J61" s="136"/>
      <c r="K61" s="258"/>
      <c r="L61" s="139"/>
      <c r="M61" s="139"/>
      <c r="N61" s="139"/>
      <c r="O61" s="139"/>
      <c r="P61" s="258"/>
      <c r="Q61" s="139"/>
      <c r="R61" s="139"/>
      <c r="S61" s="139"/>
      <c r="T61" s="139"/>
      <c r="U61" s="258"/>
      <c r="V61" s="139"/>
      <c r="W61" s="139"/>
      <c r="X61" s="139"/>
      <c r="Y61" s="139"/>
      <c r="Z61" s="258"/>
      <c r="AA61" s="139"/>
      <c r="AB61" s="139"/>
      <c r="AC61" s="139"/>
      <c r="AD61" s="139"/>
      <c r="AE61" s="258"/>
      <c r="AF61" s="139"/>
      <c r="AG61" s="139"/>
      <c r="AH61" s="139"/>
      <c r="AI61" s="139"/>
      <c r="AJ61" s="258"/>
      <c r="AK61" s="138"/>
      <c r="AL61" s="138"/>
      <c r="AM61" s="138"/>
      <c r="AN61" s="136"/>
      <c r="AO61" s="258"/>
    </row>
    <row r="62" spans="1:41" ht="11.25" customHeight="1" outlineLevel="1" x14ac:dyDescent="0.2">
      <c r="A62" s="201"/>
      <c r="B62" s="201"/>
      <c r="C62" s="197"/>
      <c r="D62" s="204"/>
      <c r="E62" s="204"/>
      <c r="F62" s="205"/>
      <c r="G62" s="205"/>
      <c r="H62" s="140"/>
      <c r="I62" s="140"/>
      <c r="J62" s="136"/>
      <c r="K62" s="258"/>
      <c r="L62" s="139"/>
      <c r="M62" s="139"/>
      <c r="N62" s="139"/>
      <c r="O62" s="139"/>
      <c r="P62" s="258"/>
      <c r="Q62" s="139"/>
      <c r="R62" s="139"/>
      <c r="S62" s="139"/>
      <c r="T62" s="139"/>
      <c r="U62" s="258"/>
      <c r="V62" s="139"/>
      <c r="W62" s="139"/>
      <c r="X62" s="139"/>
      <c r="Y62" s="139"/>
      <c r="Z62" s="258"/>
      <c r="AA62" s="139"/>
      <c r="AB62" s="139"/>
      <c r="AC62" s="139"/>
      <c r="AD62" s="139"/>
      <c r="AE62" s="258"/>
      <c r="AF62" s="139"/>
      <c r="AG62" s="139"/>
      <c r="AH62" s="139"/>
      <c r="AI62" s="139"/>
      <c r="AJ62" s="258"/>
      <c r="AK62" s="138"/>
      <c r="AL62" s="138"/>
      <c r="AM62" s="138"/>
      <c r="AN62" s="136"/>
      <c r="AO62" s="258"/>
    </row>
    <row r="63" spans="1:41" ht="11.25" customHeight="1" outlineLevel="1" x14ac:dyDescent="0.2">
      <c r="A63" s="201"/>
      <c r="B63" s="201"/>
      <c r="C63" s="197"/>
      <c r="D63" s="204"/>
      <c r="E63" s="204"/>
      <c r="F63" s="205"/>
      <c r="G63" s="205"/>
      <c r="H63" s="140"/>
      <c r="I63" s="140"/>
      <c r="J63" s="136"/>
      <c r="K63" s="258"/>
      <c r="L63" s="139"/>
      <c r="M63" s="139"/>
      <c r="N63" s="139"/>
      <c r="O63" s="139"/>
      <c r="P63" s="258"/>
      <c r="Q63" s="139"/>
      <c r="R63" s="139"/>
      <c r="S63" s="139"/>
      <c r="T63" s="139"/>
      <c r="U63" s="258"/>
      <c r="V63" s="139"/>
      <c r="W63" s="139"/>
      <c r="X63" s="139"/>
      <c r="Y63" s="139"/>
      <c r="Z63" s="258"/>
      <c r="AA63" s="139"/>
      <c r="AB63" s="139"/>
      <c r="AC63" s="139"/>
      <c r="AD63" s="139"/>
      <c r="AE63" s="258"/>
      <c r="AF63" s="139"/>
      <c r="AG63" s="139"/>
      <c r="AH63" s="139"/>
      <c r="AI63" s="139"/>
      <c r="AJ63" s="258"/>
      <c r="AK63" s="138"/>
      <c r="AL63" s="138"/>
      <c r="AM63" s="138"/>
      <c r="AN63" s="136"/>
      <c r="AO63" s="258"/>
    </row>
    <row r="64" spans="1:41" outlineLevel="1" x14ac:dyDescent="0.2">
      <c r="F64" s="246"/>
      <c r="K64" s="255"/>
      <c r="P64" s="255"/>
      <c r="U64" s="255"/>
      <c r="Z64" s="255"/>
      <c r="AE64" s="255"/>
      <c r="AJ64" s="255"/>
      <c r="AO64" s="255"/>
    </row>
    <row r="65" spans="1:41" outlineLevel="1" x14ac:dyDescent="0.2">
      <c r="C65" s="208" t="s">
        <v>84</v>
      </c>
      <c r="D65" s="209" t="s">
        <v>9</v>
      </c>
      <c r="E65" s="209" t="s">
        <v>92</v>
      </c>
      <c r="F65" s="248" t="s">
        <v>159</v>
      </c>
      <c r="G65" s="209" t="s">
        <v>93</v>
      </c>
      <c r="H65" s="140"/>
      <c r="I65" s="140"/>
      <c r="J65" s="144">
        <f t="shared" ref="J65:AO65" si="8">SUM(J49:J63)</f>
        <v>889000</v>
      </c>
      <c r="K65" s="260">
        <f t="shared" si="8"/>
        <v>889000</v>
      </c>
      <c r="L65" s="144">
        <f t="shared" si="8"/>
        <v>889000</v>
      </c>
      <c r="M65" s="144">
        <f t="shared" si="8"/>
        <v>889000</v>
      </c>
      <c r="N65" s="144">
        <f t="shared" si="8"/>
        <v>889000</v>
      </c>
      <c r="O65" s="144">
        <f t="shared" si="8"/>
        <v>672000</v>
      </c>
      <c r="P65" s="260">
        <f t="shared" si="8"/>
        <v>672000</v>
      </c>
      <c r="Q65" s="144">
        <f t="shared" si="8"/>
        <v>672000</v>
      </c>
      <c r="R65" s="144">
        <f t="shared" si="8"/>
        <v>672000</v>
      </c>
      <c r="S65" s="144">
        <f t="shared" si="8"/>
        <v>672000</v>
      </c>
      <c r="T65" s="144">
        <f t="shared" si="8"/>
        <v>425000</v>
      </c>
      <c r="U65" s="260">
        <f t="shared" si="8"/>
        <v>425000</v>
      </c>
      <c r="V65" s="144">
        <f t="shared" si="8"/>
        <v>425000</v>
      </c>
      <c r="W65" s="144">
        <f t="shared" si="8"/>
        <v>425000</v>
      </c>
      <c r="X65" s="144">
        <f t="shared" si="8"/>
        <v>425000</v>
      </c>
      <c r="Y65" s="144">
        <f t="shared" si="8"/>
        <v>280000</v>
      </c>
      <c r="Z65" s="260">
        <f t="shared" si="8"/>
        <v>280000</v>
      </c>
      <c r="AA65" s="144">
        <f t="shared" si="8"/>
        <v>280000</v>
      </c>
      <c r="AB65" s="144">
        <f t="shared" si="8"/>
        <v>280000</v>
      </c>
      <c r="AC65" s="144">
        <f t="shared" si="8"/>
        <v>280000</v>
      </c>
      <c r="AD65" s="144">
        <f t="shared" si="8"/>
        <v>0</v>
      </c>
      <c r="AE65" s="260">
        <f t="shared" si="8"/>
        <v>0</v>
      </c>
      <c r="AF65" s="144">
        <f t="shared" si="8"/>
        <v>0</v>
      </c>
      <c r="AG65" s="144">
        <f t="shared" si="8"/>
        <v>0</v>
      </c>
      <c r="AH65" s="144">
        <f t="shared" si="8"/>
        <v>0</v>
      </c>
      <c r="AI65" s="144">
        <f t="shared" si="8"/>
        <v>0</v>
      </c>
      <c r="AJ65" s="260">
        <f t="shared" si="8"/>
        <v>0</v>
      </c>
      <c r="AK65" s="144">
        <f t="shared" si="8"/>
        <v>0</v>
      </c>
      <c r="AL65" s="144">
        <f t="shared" si="8"/>
        <v>0</v>
      </c>
      <c r="AM65" s="144">
        <f t="shared" si="8"/>
        <v>0</v>
      </c>
      <c r="AN65" s="144">
        <f t="shared" si="8"/>
        <v>0</v>
      </c>
      <c r="AO65" s="260">
        <f t="shared" si="8"/>
        <v>0</v>
      </c>
    </row>
    <row r="66" spans="1:41" outlineLevel="1" x14ac:dyDescent="0.2">
      <c r="C66" s="211" t="s">
        <v>101</v>
      </c>
      <c r="D66" s="212" t="s">
        <v>9</v>
      </c>
      <c r="E66" s="212" t="s">
        <v>92</v>
      </c>
      <c r="F66" s="248" t="s">
        <v>159</v>
      </c>
      <c r="G66" s="212" t="s">
        <v>93</v>
      </c>
      <c r="H66" s="140"/>
      <c r="I66" s="143">
        <f>SUM(J66:AO66)</f>
        <v>9748096.0156946797</v>
      </c>
      <c r="J66" s="146">
        <f t="shared" ref="J66:AO66" si="9">J$65*J$16</f>
        <v>889000</v>
      </c>
      <c r="K66" s="261">
        <f t="shared" si="9"/>
        <v>867385.37967600406</v>
      </c>
      <c r="L66" s="146">
        <f t="shared" si="9"/>
        <v>847371.7967243134</v>
      </c>
      <c r="M66" s="146">
        <f t="shared" si="9"/>
        <v>828873.36683245527</v>
      </c>
      <c r="N66" s="146">
        <f t="shared" si="9"/>
        <v>811811.76483662555</v>
      </c>
      <c r="O66" s="146">
        <f t="shared" si="9"/>
        <v>601021.50073772552</v>
      </c>
      <c r="P66" s="261">
        <f t="shared" si="9"/>
        <v>588650.02151441481</v>
      </c>
      <c r="Q66" s="146">
        <f t="shared" si="9"/>
        <v>576533.19790323265</v>
      </c>
      <c r="R66" s="146">
        <f t="shared" si="9"/>
        <v>564665.78805075004</v>
      </c>
      <c r="S66" s="146">
        <f t="shared" si="9"/>
        <v>553042.65800230822</v>
      </c>
      <c r="T66" s="146">
        <f t="shared" si="9"/>
        <v>342566.93642772897</v>
      </c>
      <c r="U66" s="261">
        <f t="shared" si="9"/>
        <v>335515.50859793118</v>
      </c>
      <c r="V66" s="146">
        <f t="shared" si="9"/>
        <v>328609.22797631792</v>
      </c>
      <c r="W66" s="146">
        <f t="shared" si="9"/>
        <v>321845.10684004059</v>
      </c>
      <c r="X66" s="146">
        <f t="shared" si="9"/>
        <v>315220.21896579908</v>
      </c>
      <c r="Y66" s="146">
        <f t="shared" si="9"/>
        <v>203399.70715741286</v>
      </c>
      <c r="Z66" s="261">
        <f t="shared" si="9"/>
        <v>199212.90976657625</v>
      </c>
      <c r="AA66" s="146">
        <f t="shared" si="9"/>
        <v>195112.29378001444</v>
      </c>
      <c r="AB66" s="146">
        <f t="shared" si="9"/>
        <v>191096.08523215202</v>
      </c>
      <c r="AC66" s="146">
        <f t="shared" si="9"/>
        <v>187162.54667287634</v>
      </c>
      <c r="AD66" s="146">
        <f t="shared" si="9"/>
        <v>0</v>
      </c>
      <c r="AE66" s="261">
        <f t="shared" si="9"/>
        <v>0</v>
      </c>
      <c r="AF66" s="146">
        <f t="shared" si="9"/>
        <v>0</v>
      </c>
      <c r="AG66" s="146">
        <f t="shared" si="9"/>
        <v>0</v>
      </c>
      <c r="AH66" s="146">
        <f t="shared" si="9"/>
        <v>0</v>
      </c>
      <c r="AI66" s="146">
        <f t="shared" si="9"/>
        <v>0</v>
      </c>
      <c r="AJ66" s="261">
        <f t="shared" si="9"/>
        <v>0</v>
      </c>
      <c r="AK66" s="146">
        <f t="shared" si="9"/>
        <v>0</v>
      </c>
      <c r="AL66" s="146">
        <f t="shared" si="9"/>
        <v>0</v>
      </c>
      <c r="AM66" s="146">
        <f t="shared" si="9"/>
        <v>0</v>
      </c>
      <c r="AN66" s="146">
        <f t="shared" si="9"/>
        <v>0</v>
      </c>
      <c r="AO66" s="261">
        <f t="shared" si="9"/>
        <v>0</v>
      </c>
    </row>
    <row r="67" spans="1:41" outlineLevel="1" x14ac:dyDescent="0.2">
      <c r="C67" s="211"/>
      <c r="D67" s="212"/>
      <c r="E67" s="212"/>
      <c r="F67" s="213"/>
      <c r="G67" s="213"/>
      <c r="H67" s="140"/>
      <c r="I67" s="143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</row>
    <row r="68" spans="1:41" outlineLevel="1" x14ac:dyDescent="0.2">
      <c r="C68" s="211"/>
      <c r="D68" s="212"/>
      <c r="E68" s="212"/>
      <c r="F68" s="214"/>
      <c r="G68" s="212"/>
      <c r="H68" s="140"/>
      <c r="I68" s="140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</row>
    <row r="69" spans="1:41" outlineLevel="1" x14ac:dyDescent="0.2">
      <c r="A69" s="216"/>
      <c r="D69" s="213"/>
      <c r="E69" s="213"/>
      <c r="F69" s="213"/>
      <c r="G69" s="213"/>
      <c r="I69" s="21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</row>
    <row r="70" spans="1:41" outlineLevel="1" x14ac:dyDescent="0.2">
      <c r="C70" s="211"/>
      <c r="D70" s="212"/>
      <c r="E70" s="212"/>
      <c r="F70" s="214"/>
      <c r="G70" s="212"/>
      <c r="H70" s="140"/>
      <c r="I70" s="140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</row>
    <row r="71" spans="1:41" s="187" customFormat="1" x14ac:dyDescent="0.2">
      <c r="B71" s="188" t="s">
        <v>85</v>
      </c>
      <c r="D71" s="189"/>
      <c r="E71" s="190"/>
      <c r="F71" s="190"/>
      <c r="G71" s="190"/>
      <c r="H71" s="190"/>
      <c r="I71" s="190"/>
      <c r="J71" s="190"/>
      <c r="K71" s="190"/>
      <c r="L71" s="190"/>
    </row>
    <row r="73" spans="1:41" hidden="1" outlineLevel="1" x14ac:dyDescent="0.2">
      <c r="A73" s="201"/>
      <c r="B73" s="201"/>
      <c r="C73" s="192" t="s">
        <v>85</v>
      </c>
      <c r="D73" s="193" t="s">
        <v>2</v>
      </c>
      <c r="E73" s="202" t="s">
        <v>3</v>
      </c>
      <c r="F73" s="202" t="s">
        <v>7</v>
      </c>
      <c r="G73" s="202" t="s">
        <v>30</v>
      </c>
      <c r="H73" s="140"/>
      <c r="I73" s="140"/>
      <c r="J73" s="193" t="str">
        <f>"RY"&amp;RIGHT(J$3,2)</f>
        <v>RY21</v>
      </c>
      <c r="K73" s="194" t="str">
        <f>"RY"&amp;RIGHT(K$3,2)</f>
        <v>RY22</v>
      </c>
      <c r="L73" s="193" t="str">
        <f t="shared" ref="L73:AO73" si="10">"RY"&amp;RIGHT(L$3,2)</f>
        <v>RY23</v>
      </c>
      <c r="M73" s="193" t="str">
        <f t="shared" si="10"/>
        <v>RY24</v>
      </c>
      <c r="N73" s="193" t="str">
        <f t="shared" si="10"/>
        <v>RY25</v>
      </c>
      <c r="O73" s="193" t="str">
        <f t="shared" si="10"/>
        <v>RY26</v>
      </c>
      <c r="P73" s="194" t="str">
        <f t="shared" si="10"/>
        <v>RY27</v>
      </c>
      <c r="Q73" s="193" t="str">
        <f t="shared" si="10"/>
        <v>RY28</v>
      </c>
      <c r="R73" s="193" t="str">
        <f t="shared" si="10"/>
        <v>RY29</v>
      </c>
      <c r="S73" s="193" t="str">
        <f t="shared" si="10"/>
        <v>RY30</v>
      </c>
      <c r="T73" s="193" t="str">
        <f t="shared" si="10"/>
        <v>RY31</v>
      </c>
      <c r="U73" s="194" t="str">
        <f t="shared" si="10"/>
        <v>RY32</v>
      </c>
      <c r="V73" s="193" t="str">
        <f t="shared" si="10"/>
        <v>RY33</v>
      </c>
      <c r="W73" s="193" t="str">
        <f t="shared" si="10"/>
        <v>RY34</v>
      </c>
      <c r="X73" s="193" t="str">
        <f t="shared" si="10"/>
        <v>RY35</v>
      </c>
      <c r="Y73" s="193" t="str">
        <f t="shared" si="10"/>
        <v>RY36</v>
      </c>
      <c r="Z73" s="194" t="str">
        <f t="shared" si="10"/>
        <v>RY37</v>
      </c>
      <c r="AA73" s="193" t="str">
        <f t="shared" si="10"/>
        <v>RY38</v>
      </c>
      <c r="AB73" s="193" t="str">
        <f t="shared" si="10"/>
        <v>RY39</v>
      </c>
      <c r="AC73" s="193" t="str">
        <f t="shared" si="10"/>
        <v>RY40</v>
      </c>
      <c r="AD73" s="193" t="str">
        <f t="shared" si="10"/>
        <v>RY41</v>
      </c>
      <c r="AE73" s="194" t="str">
        <f t="shared" si="10"/>
        <v>RY42</v>
      </c>
      <c r="AF73" s="193" t="str">
        <f t="shared" si="10"/>
        <v>RY43</v>
      </c>
      <c r="AG73" s="193" t="str">
        <f t="shared" si="10"/>
        <v>RY44</v>
      </c>
      <c r="AH73" s="193" t="str">
        <f t="shared" si="10"/>
        <v>RY45</v>
      </c>
      <c r="AI73" s="193" t="str">
        <f t="shared" si="10"/>
        <v>RY46</v>
      </c>
      <c r="AJ73" s="194" t="str">
        <f t="shared" si="10"/>
        <v>RY47</v>
      </c>
      <c r="AK73" s="193" t="str">
        <f t="shared" si="10"/>
        <v>RY48</v>
      </c>
      <c r="AL73" s="193" t="str">
        <f t="shared" si="10"/>
        <v>RY49</v>
      </c>
      <c r="AM73" s="193" t="str">
        <f t="shared" si="10"/>
        <v>RY50</v>
      </c>
      <c r="AN73" s="193" t="str">
        <f t="shared" si="10"/>
        <v>RY51</v>
      </c>
      <c r="AO73" s="194" t="str">
        <f t="shared" si="10"/>
        <v>RY52</v>
      </c>
    </row>
    <row r="74" spans="1:41" hidden="1" outlineLevel="1" x14ac:dyDescent="0.2">
      <c r="A74" s="201"/>
      <c r="B74" s="201"/>
      <c r="C74" s="140"/>
      <c r="D74" s="140"/>
      <c r="E74" s="140"/>
      <c r="F74" s="140"/>
      <c r="G74" s="140"/>
      <c r="H74" s="140"/>
      <c r="I74" s="140"/>
      <c r="J74" s="140"/>
      <c r="K74" s="141"/>
      <c r="L74" s="140"/>
      <c r="M74" s="140"/>
      <c r="N74" s="140"/>
      <c r="O74" s="140"/>
      <c r="P74" s="141"/>
      <c r="Q74" s="142"/>
      <c r="R74" s="142"/>
      <c r="S74" s="142"/>
      <c r="T74" s="140"/>
      <c r="U74" s="141"/>
      <c r="V74" s="142"/>
      <c r="W74" s="142"/>
      <c r="X74" s="142"/>
      <c r="Y74" s="140"/>
      <c r="Z74" s="141"/>
      <c r="AA74" s="142"/>
      <c r="AB74" s="142"/>
      <c r="AC74" s="142"/>
      <c r="AD74" s="140"/>
      <c r="AE74" s="141"/>
      <c r="AF74" s="142"/>
      <c r="AG74" s="142"/>
      <c r="AH74" s="142"/>
      <c r="AI74" s="140"/>
      <c r="AJ74" s="141"/>
      <c r="AK74" s="142"/>
      <c r="AL74" s="142"/>
      <c r="AM74" s="142"/>
      <c r="AN74" s="140"/>
      <c r="AO74" s="141"/>
    </row>
    <row r="75" spans="1:41" hidden="1" outlineLevel="1" x14ac:dyDescent="0.2">
      <c r="A75" s="201"/>
      <c r="B75" s="201"/>
      <c r="C75" s="197"/>
      <c r="D75" s="204"/>
      <c r="E75" s="204"/>
      <c r="F75" s="205"/>
      <c r="G75" s="205"/>
      <c r="H75" s="140"/>
      <c r="I75" s="140"/>
      <c r="J75" s="136"/>
      <c r="K75" s="137"/>
      <c r="L75" s="136"/>
      <c r="M75" s="136"/>
      <c r="N75" s="136"/>
      <c r="O75" s="136"/>
      <c r="P75" s="137"/>
      <c r="Q75" s="138"/>
      <c r="R75" s="138"/>
      <c r="S75" s="138"/>
      <c r="T75" s="136"/>
      <c r="U75" s="137"/>
      <c r="V75" s="138"/>
      <c r="W75" s="138"/>
      <c r="X75" s="138"/>
      <c r="Y75" s="136"/>
      <c r="Z75" s="137"/>
      <c r="AA75" s="138"/>
      <c r="AB75" s="138"/>
      <c r="AC75" s="138"/>
      <c r="AD75" s="136"/>
      <c r="AE75" s="137"/>
      <c r="AF75" s="138"/>
      <c r="AG75" s="138"/>
      <c r="AH75" s="138"/>
      <c r="AI75" s="136"/>
      <c r="AJ75" s="137"/>
      <c r="AK75" s="138"/>
      <c r="AL75" s="138"/>
      <c r="AM75" s="138"/>
      <c r="AN75" s="136"/>
      <c r="AO75" s="137"/>
    </row>
    <row r="76" spans="1:41" ht="11.25" hidden="1" customHeight="1" outlineLevel="1" x14ac:dyDescent="0.2">
      <c r="A76" s="201"/>
      <c r="B76" s="201"/>
      <c r="C76" s="197"/>
      <c r="D76" s="204"/>
      <c r="E76" s="204"/>
      <c r="F76" s="205"/>
      <c r="G76" s="205"/>
      <c r="H76" s="140"/>
      <c r="I76" s="140"/>
      <c r="J76" s="136"/>
      <c r="K76" s="137"/>
      <c r="L76" s="139"/>
      <c r="M76" s="139"/>
      <c r="N76" s="139"/>
      <c r="O76" s="139"/>
      <c r="P76" s="137"/>
      <c r="Q76" s="139"/>
      <c r="R76" s="139"/>
      <c r="S76" s="139"/>
      <c r="T76" s="139"/>
      <c r="U76" s="137"/>
      <c r="V76" s="139"/>
      <c r="W76" s="139"/>
      <c r="X76" s="139"/>
      <c r="Y76" s="139"/>
      <c r="Z76" s="137"/>
      <c r="AA76" s="139"/>
      <c r="AB76" s="139"/>
      <c r="AC76" s="139"/>
      <c r="AD76" s="139"/>
      <c r="AE76" s="137"/>
      <c r="AF76" s="139"/>
      <c r="AG76" s="139"/>
      <c r="AH76" s="139"/>
      <c r="AI76" s="139"/>
      <c r="AJ76" s="137"/>
      <c r="AK76" s="139"/>
      <c r="AL76" s="139"/>
      <c r="AM76" s="139"/>
      <c r="AN76" s="139"/>
      <c r="AO76" s="137"/>
    </row>
    <row r="77" spans="1:41" ht="11.25" hidden="1" customHeight="1" outlineLevel="1" x14ac:dyDescent="0.2">
      <c r="A77" s="201"/>
      <c r="B77" s="201"/>
      <c r="C77" s="197"/>
      <c r="D77" s="204"/>
      <c r="E77" s="204"/>
      <c r="F77" s="205"/>
      <c r="G77" s="205"/>
      <c r="H77" s="140"/>
      <c r="I77" s="140"/>
      <c r="J77" s="136"/>
      <c r="K77" s="137"/>
      <c r="L77" s="139"/>
      <c r="M77" s="139"/>
      <c r="N77" s="139"/>
      <c r="O77" s="139"/>
      <c r="P77" s="137"/>
      <c r="Q77" s="139"/>
      <c r="R77" s="139"/>
      <c r="S77" s="139"/>
      <c r="T77" s="139"/>
      <c r="U77" s="137"/>
      <c r="V77" s="139"/>
      <c r="W77" s="139"/>
      <c r="X77" s="139"/>
      <c r="Y77" s="139"/>
      <c r="Z77" s="137"/>
      <c r="AA77" s="139"/>
      <c r="AB77" s="139"/>
      <c r="AC77" s="139"/>
      <c r="AD77" s="139"/>
      <c r="AE77" s="137"/>
      <c r="AF77" s="139"/>
      <c r="AG77" s="139"/>
      <c r="AH77" s="139"/>
      <c r="AI77" s="139"/>
      <c r="AJ77" s="137"/>
      <c r="AK77" s="139"/>
      <c r="AL77" s="139"/>
      <c r="AM77" s="139"/>
      <c r="AN77" s="139"/>
      <c r="AO77" s="137"/>
    </row>
    <row r="78" spans="1:41" ht="11.25" hidden="1" customHeight="1" outlineLevel="1" x14ac:dyDescent="0.2">
      <c r="A78" s="201"/>
      <c r="B78" s="201"/>
      <c r="C78" s="197"/>
      <c r="D78" s="204"/>
      <c r="E78" s="204"/>
      <c r="F78" s="205"/>
      <c r="G78" s="205"/>
      <c r="H78" s="140"/>
      <c r="I78" s="140"/>
      <c r="J78" s="136"/>
      <c r="K78" s="137"/>
      <c r="L78" s="139"/>
      <c r="M78" s="139"/>
      <c r="N78" s="139"/>
      <c r="O78" s="139"/>
      <c r="P78" s="137"/>
      <c r="Q78" s="139"/>
      <c r="R78" s="139"/>
      <c r="S78" s="139"/>
      <c r="T78" s="139"/>
      <c r="U78" s="137"/>
      <c r="V78" s="139"/>
      <c r="W78" s="139"/>
      <c r="X78" s="139"/>
      <c r="Y78" s="139"/>
      <c r="Z78" s="137"/>
      <c r="AA78" s="139"/>
      <c r="AB78" s="139"/>
      <c r="AC78" s="139"/>
      <c r="AD78" s="139"/>
      <c r="AE78" s="137"/>
      <c r="AF78" s="139"/>
      <c r="AG78" s="139"/>
      <c r="AH78" s="139"/>
      <c r="AI78" s="139"/>
      <c r="AJ78" s="137"/>
      <c r="AK78" s="139"/>
      <c r="AL78" s="139"/>
      <c r="AM78" s="139"/>
      <c r="AN78" s="139"/>
      <c r="AO78" s="137"/>
    </row>
    <row r="79" spans="1:41" ht="11.25" hidden="1" customHeight="1" outlineLevel="1" x14ac:dyDescent="0.2">
      <c r="A79" s="201"/>
      <c r="B79" s="201"/>
      <c r="C79" s="197"/>
      <c r="D79" s="204"/>
      <c r="E79" s="204"/>
      <c r="F79" s="205"/>
      <c r="G79" s="205"/>
      <c r="H79" s="140"/>
      <c r="I79" s="140"/>
      <c r="J79" s="136"/>
      <c r="K79" s="206"/>
      <c r="L79" s="207"/>
      <c r="M79" s="207"/>
      <c r="N79" s="207"/>
      <c r="O79" s="207"/>
      <c r="P79" s="206"/>
      <c r="Q79" s="207"/>
      <c r="R79" s="207"/>
      <c r="S79" s="207"/>
      <c r="T79" s="207"/>
      <c r="U79" s="206"/>
      <c r="V79" s="207"/>
      <c r="W79" s="207"/>
      <c r="X79" s="207"/>
      <c r="Y79" s="207"/>
      <c r="Z79" s="206"/>
      <c r="AA79" s="207"/>
      <c r="AB79" s="207"/>
      <c r="AC79" s="207"/>
      <c r="AD79" s="207"/>
      <c r="AE79" s="206"/>
      <c r="AF79" s="207"/>
      <c r="AG79" s="207"/>
      <c r="AH79" s="207"/>
      <c r="AI79" s="207"/>
      <c r="AJ79" s="206"/>
      <c r="AK79" s="207"/>
      <c r="AL79" s="207"/>
      <c r="AM79" s="207"/>
      <c r="AN79" s="207"/>
      <c r="AO79" s="206"/>
    </row>
    <row r="80" spans="1:41" ht="11.25" hidden="1" customHeight="1" outlineLevel="1" x14ac:dyDescent="0.2">
      <c r="A80" s="201"/>
      <c r="B80" s="201"/>
      <c r="C80" s="197"/>
      <c r="D80" s="204"/>
      <c r="E80" s="204"/>
      <c r="F80" s="205"/>
      <c r="G80" s="205"/>
      <c r="H80" s="140"/>
      <c r="I80" s="140"/>
      <c r="J80" s="136"/>
      <c r="K80" s="137"/>
      <c r="L80" s="139"/>
      <c r="M80" s="139"/>
      <c r="N80" s="139"/>
      <c r="O80" s="139"/>
      <c r="P80" s="137"/>
      <c r="Q80" s="139"/>
      <c r="R80" s="139"/>
      <c r="S80" s="139"/>
      <c r="T80" s="139"/>
      <c r="U80" s="137"/>
      <c r="V80" s="139"/>
      <c r="W80" s="139"/>
      <c r="X80" s="139"/>
      <c r="Y80" s="139"/>
      <c r="Z80" s="137"/>
      <c r="AA80" s="139"/>
      <c r="AB80" s="139"/>
      <c r="AC80" s="139"/>
      <c r="AD80" s="139"/>
      <c r="AE80" s="137"/>
      <c r="AF80" s="139"/>
      <c r="AG80" s="139"/>
      <c r="AH80" s="139"/>
      <c r="AI80" s="139"/>
      <c r="AJ80" s="137"/>
      <c r="AK80" s="139"/>
      <c r="AL80" s="139"/>
      <c r="AM80" s="139"/>
      <c r="AN80" s="139"/>
      <c r="AO80" s="137"/>
    </row>
    <row r="81" spans="1:41" ht="11.25" hidden="1" customHeight="1" outlineLevel="1" x14ac:dyDescent="0.2">
      <c r="A81" s="201"/>
      <c r="B81" s="201"/>
      <c r="C81" s="197"/>
      <c r="D81" s="204"/>
      <c r="E81" s="204"/>
      <c r="F81" s="205"/>
      <c r="G81" s="205"/>
      <c r="H81" s="140"/>
      <c r="I81" s="140"/>
      <c r="J81" s="136"/>
      <c r="K81" s="137"/>
      <c r="L81" s="139"/>
      <c r="M81" s="139"/>
      <c r="N81" s="139"/>
      <c r="O81" s="139"/>
      <c r="P81" s="137"/>
      <c r="Q81" s="139"/>
      <c r="R81" s="139"/>
      <c r="S81" s="139"/>
      <c r="T81" s="139"/>
      <c r="U81" s="137"/>
      <c r="V81" s="139"/>
      <c r="W81" s="139"/>
      <c r="X81" s="139"/>
      <c r="Y81" s="139"/>
      <c r="Z81" s="137"/>
      <c r="AA81" s="139"/>
      <c r="AB81" s="139"/>
      <c r="AC81" s="139"/>
      <c r="AD81" s="139"/>
      <c r="AE81" s="137"/>
      <c r="AF81" s="139"/>
      <c r="AG81" s="139"/>
      <c r="AH81" s="139"/>
      <c r="AI81" s="139"/>
      <c r="AJ81" s="137"/>
      <c r="AK81" s="139"/>
      <c r="AL81" s="139"/>
      <c r="AM81" s="139"/>
      <c r="AN81" s="139"/>
      <c r="AO81" s="137"/>
    </row>
    <row r="82" spans="1:41" ht="11.25" hidden="1" customHeight="1" outlineLevel="1" x14ac:dyDescent="0.2">
      <c r="A82" s="201"/>
      <c r="B82" s="201"/>
      <c r="C82" s="197"/>
      <c r="D82" s="204"/>
      <c r="E82" s="204"/>
      <c r="F82" s="205"/>
      <c r="G82" s="205"/>
      <c r="H82" s="140"/>
      <c r="I82" s="140"/>
      <c r="J82" s="136"/>
      <c r="K82" s="137"/>
      <c r="L82" s="139"/>
      <c r="M82" s="139"/>
      <c r="N82" s="139"/>
      <c r="O82" s="139"/>
      <c r="P82" s="137"/>
      <c r="Q82" s="139"/>
      <c r="R82" s="139"/>
      <c r="S82" s="139"/>
      <c r="T82" s="139"/>
      <c r="U82" s="137"/>
      <c r="V82" s="139"/>
      <c r="W82" s="139"/>
      <c r="X82" s="139"/>
      <c r="Y82" s="139"/>
      <c r="Z82" s="137"/>
      <c r="AA82" s="139"/>
      <c r="AB82" s="139"/>
      <c r="AC82" s="139"/>
      <c r="AD82" s="139"/>
      <c r="AE82" s="137"/>
      <c r="AF82" s="139"/>
      <c r="AG82" s="139"/>
      <c r="AH82" s="139"/>
      <c r="AI82" s="139"/>
      <c r="AJ82" s="137"/>
      <c r="AK82" s="139"/>
      <c r="AL82" s="139"/>
      <c r="AM82" s="139"/>
      <c r="AN82" s="139"/>
      <c r="AO82" s="137"/>
    </row>
    <row r="83" spans="1:41" ht="11.25" hidden="1" customHeight="1" outlineLevel="1" x14ac:dyDescent="0.2">
      <c r="A83" s="201"/>
      <c r="B83" s="201"/>
      <c r="C83" s="197"/>
      <c r="D83" s="204"/>
      <c r="E83" s="204"/>
      <c r="F83" s="205"/>
      <c r="G83" s="205"/>
      <c r="H83" s="140"/>
      <c r="I83" s="140"/>
      <c r="J83" s="136"/>
      <c r="K83" s="137"/>
      <c r="L83" s="139"/>
      <c r="M83" s="139"/>
      <c r="N83" s="139"/>
      <c r="O83" s="139"/>
      <c r="P83" s="137"/>
      <c r="Q83" s="139"/>
      <c r="R83" s="139"/>
      <c r="S83" s="139"/>
      <c r="T83" s="139"/>
      <c r="U83" s="137"/>
      <c r="V83" s="139"/>
      <c r="W83" s="139"/>
      <c r="X83" s="139"/>
      <c r="Y83" s="139"/>
      <c r="Z83" s="137"/>
      <c r="AA83" s="139"/>
      <c r="AB83" s="139"/>
      <c r="AC83" s="139"/>
      <c r="AD83" s="139"/>
      <c r="AE83" s="137"/>
      <c r="AF83" s="139"/>
      <c r="AG83" s="139"/>
      <c r="AH83" s="139"/>
      <c r="AI83" s="139"/>
      <c r="AJ83" s="137"/>
      <c r="AK83" s="139"/>
      <c r="AL83" s="139"/>
      <c r="AM83" s="139"/>
      <c r="AN83" s="139"/>
      <c r="AO83" s="137"/>
    </row>
    <row r="84" spans="1:41" ht="11.25" hidden="1" customHeight="1" outlineLevel="1" x14ac:dyDescent="0.2">
      <c r="A84" s="201"/>
      <c r="B84" s="201"/>
      <c r="C84" s="197"/>
      <c r="D84" s="204"/>
      <c r="E84" s="204"/>
      <c r="F84" s="205"/>
      <c r="G84" s="205"/>
      <c r="H84" s="140"/>
      <c r="I84" s="140"/>
      <c r="J84" s="136"/>
      <c r="K84" s="206"/>
      <c r="L84" s="207"/>
      <c r="M84" s="207"/>
      <c r="N84" s="207"/>
      <c r="O84" s="207"/>
      <c r="P84" s="206"/>
      <c r="Q84" s="207"/>
      <c r="R84" s="207"/>
      <c r="S84" s="207"/>
      <c r="T84" s="207"/>
      <c r="U84" s="206"/>
      <c r="V84" s="207"/>
      <c r="W84" s="207"/>
      <c r="X84" s="207"/>
      <c r="Y84" s="207"/>
      <c r="Z84" s="206"/>
      <c r="AA84" s="207"/>
      <c r="AB84" s="207"/>
      <c r="AC84" s="207"/>
      <c r="AD84" s="207"/>
      <c r="AE84" s="206"/>
      <c r="AF84" s="207"/>
      <c r="AG84" s="207"/>
      <c r="AH84" s="207"/>
      <c r="AI84" s="207"/>
      <c r="AJ84" s="206"/>
      <c r="AK84" s="207"/>
      <c r="AL84" s="207"/>
      <c r="AM84" s="207"/>
      <c r="AN84" s="207"/>
      <c r="AO84" s="206"/>
    </row>
    <row r="85" spans="1:41" hidden="1" outlineLevel="1" x14ac:dyDescent="0.2">
      <c r="C85" s="197"/>
      <c r="D85" s="204"/>
      <c r="E85" s="204"/>
      <c r="F85" s="205"/>
      <c r="G85" s="205"/>
      <c r="J85" s="136"/>
      <c r="K85" s="137"/>
      <c r="L85" s="139"/>
      <c r="M85" s="139"/>
      <c r="N85" s="139"/>
      <c r="O85" s="139"/>
      <c r="P85" s="137"/>
      <c r="Q85" s="139"/>
      <c r="R85" s="139"/>
      <c r="S85" s="139"/>
      <c r="T85" s="139"/>
      <c r="U85" s="137"/>
      <c r="V85" s="139"/>
      <c r="W85" s="139"/>
      <c r="X85" s="139"/>
      <c r="Y85" s="139"/>
      <c r="Z85" s="137"/>
      <c r="AA85" s="139"/>
      <c r="AB85" s="139"/>
      <c r="AC85" s="139"/>
      <c r="AD85" s="139"/>
      <c r="AE85" s="137"/>
      <c r="AF85" s="139"/>
      <c r="AG85" s="139"/>
      <c r="AH85" s="139"/>
      <c r="AI85" s="139"/>
      <c r="AJ85" s="137"/>
      <c r="AK85" s="139"/>
      <c r="AL85" s="139"/>
      <c r="AM85" s="139"/>
      <c r="AN85" s="139"/>
      <c r="AO85" s="137"/>
    </row>
    <row r="86" spans="1:41" hidden="1" outlineLevel="1" x14ac:dyDescent="0.2">
      <c r="C86" s="197"/>
      <c r="D86" s="204"/>
      <c r="E86" s="204"/>
      <c r="F86" s="205"/>
      <c r="G86" s="205"/>
      <c r="J86" s="136"/>
      <c r="K86" s="137"/>
      <c r="L86" s="139"/>
      <c r="M86" s="139"/>
      <c r="N86" s="139"/>
      <c r="O86" s="139"/>
      <c r="P86" s="137"/>
      <c r="Q86" s="139"/>
      <c r="R86" s="139"/>
      <c r="S86" s="139"/>
      <c r="T86" s="139"/>
      <c r="U86" s="137"/>
      <c r="V86" s="139"/>
      <c r="W86" s="139"/>
      <c r="X86" s="139"/>
      <c r="Y86" s="139"/>
      <c r="Z86" s="137"/>
      <c r="AA86" s="139"/>
      <c r="AB86" s="139"/>
      <c r="AC86" s="139"/>
      <c r="AD86" s="139"/>
      <c r="AE86" s="137"/>
      <c r="AF86" s="139"/>
      <c r="AG86" s="139"/>
      <c r="AH86" s="139"/>
      <c r="AI86" s="139"/>
      <c r="AJ86" s="137"/>
      <c r="AK86" s="139"/>
      <c r="AL86" s="139"/>
      <c r="AM86" s="139"/>
      <c r="AN86" s="139"/>
      <c r="AO86" s="137"/>
    </row>
    <row r="87" spans="1:41" hidden="1" outlineLevel="1" x14ac:dyDescent="0.2">
      <c r="C87" s="197"/>
      <c r="D87" s="204"/>
      <c r="E87" s="204"/>
      <c r="F87" s="205"/>
      <c r="G87" s="205"/>
      <c r="J87" s="136"/>
      <c r="K87" s="137"/>
      <c r="L87" s="139"/>
      <c r="M87" s="139"/>
      <c r="N87" s="139"/>
      <c r="O87" s="139"/>
      <c r="P87" s="137"/>
      <c r="Q87" s="139"/>
      <c r="R87" s="139"/>
      <c r="S87" s="139"/>
      <c r="T87" s="139"/>
      <c r="U87" s="137"/>
      <c r="V87" s="139"/>
      <c r="W87" s="139"/>
      <c r="X87" s="139"/>
      <c r="Y87" s="139"/>
      <c r="Z87" s="137"/>
      <c r="AA87" s="139"/>
      <c r="AB87" s="139"/>
      <c r="AC87" s="139"/>
      <c r="AD87" s="139"/>
      <c r="AE87" s="137"/>
      <c r="AF87" s="139"/>
      <c r="AG87" s="139"/>
      <c r="AH87" s="139"/>
      <c r="AI87" s="139"/>
      <c r="AJ87" s="137"/>
      <c r="AK87" s="139"/>
      <c r="AL87" s="139"/>
      <c r="AM87" s="139"/>
      <c r="AN87" s="139"/>
      <c r="AO87" s="137"/>
    </row>
    <row r="88" spans="1:41" ht="11.25" hidden="1" customHeight="1" outlineLevel="1" x14ac:dyDescent="0.2">
      <c r="A88" s="201"/>
      <c r="B88" s="201"/>
      <c r="C88" s="197"/>
      <c r="D88" s="204"/>
      <c r="E88" s="204"/>
      <c r="F88" s="205"/>
      <c r="G88" s="205"/>
      <c r="H88" s="140"/>
      <c r="I88" s="140"/>
      <c r="J88" s="136"/>
      <c r="K88" s="137"/>
      <c r="L88" s="139"/>
      <c r="M88" s="139"/>
      <c r="N88" s="139"/>
      <c r="O88" s="139"/>
      <c r="P88" s="137"/>
      <c r="Q88" s="139"/>
      <c r="R88" s="139"/>
      <c r="S88" s="139"/>
      <c r="T88" s="139"/>
      <c r="U88" s="137"/>
      <c r="V88" s="139"/>
      <c r="W88" s="139"/>
      <c r="X88" s="139"/>
      <c r="Y88" s="139"/>
      <c r="Z88" s="137"/>
      <c r="AA88" s="139"/>
      <c r="AB88" s="139"/>
      <c r="AC88" s="139"/>
      <c r="AD88" s="139"/>
      <c r="AE88" s="137"/>
      <c r="AF88" s="139"/>
      <c r="AG88" s="139"/>
      <c r="AH88" s="139"/>
      <c r="AI88" s="139"/>
      <c r="AJ88" s="137"/>
      <c r="AK88" s="139"/>
      <c r="AL88" s="139"/>
      <c r="AM88" s="139"/>
      <c r="AN88" s="139"/>
      <c r="AO88" s="137"/>
    </row>
    <row r="89" spans="1:41" ht="11.25" hidden="1" customHeight="1" outlineLevel="1" x14ac:dyDescent="0.2">
      <c r="A89" s="201"/>
      <c r="B89" s="201"/>
      <c r="C89" s="197"/>
      <c r="D89" s="204"/>
      <c r="E89" s="204"/>
      <c r="F89" s="205"/>
      <c r="G89" s="205"/>
      <c r="H89" s="140"/>
      <c r="I89" s="140"/>
      <c r="J89" s="136"/>
      <c r="K89" s="137"/>
      <c r="L89" s="139"/>
      <c r="M89" s="139"/>
      <c r="N89" s="139"/>
      <c r="O89" s="139"/>
      <c r="P89" s="137"/>
      <c r="Q89" s="139"/>
      <c r="R89" s="139"/>
      <c r="S89" s="139"/>
      <c r="T89" s="139"/>
      <c r="U89" s="137"/>
      <c r="V89" s="139"/>
      <c r="W89" s="139"/>
      <c r="X89" s="139"/>
      <c r="Y89" s="139"/>
      <c r="Z89" s="137"/>
      <c r="AA89" s="139"/>
      <c r="AB89" s="139"/>
      <c r="AC89" s="139"/>
      <c r="AD89" s="139"/>
      <c r="AE89" s="137"/>
      <c r="AF89" s="139"/>
      <c r="AG89" s="139"/>
      <c r="AH89" s="139"/>
      <c r="AI89" s="139"/>
      <c r="AJ89" s="137"/>
      <c r="AK89" s="139"/>
      <c r="AL89" s="139"/>
      <c r="AM89" s="139"/>
      <c r="AN89" s="139"/>
      <c r="AO89" s="137"/>
    </row>
    <row r="90" spans="1:41" hidden="1" outlineLevel="1" x14ac:dyDescent="0.2">
      <c r="E90" s="246"/>
      <c r="F90" s="246"/>
      <c r="G90" s="246"/>
      <c r="K90" s="196"/>
      <c r="P90" s="196"/>
      <c r="U90" s="196"/>
      <c r="Z90" s="196"/>
      <c r="AE90" s="196"/>
      <c r="AJ90" s="196"/>
      <c r="AO90" s="196"/>
    </row>
    <row r="91" spans="1:41" hidden="1" outlineLevel="1" x14ac:dyDescent="0.2">
      <c r="C91" s="208" t="s">
        <v>86</v>
      </c>
      <c r="D91" s="209" t="s">
        <v>9</v>
      </c>
      <c r="E91" s="248" t="s">
        <v>92</v>
      </c>
      <c r="F91" s="248" t="s">
        <v>159</v>
      </c>
      <c r="G91" s="143" t="s">
        <v>93</v>
      </c>
      <c r="H91" s="140"/>
      <c r="I91" s="140"/>
      <c r="J91" s="144">
        <f>SUM(J75:J89)</f>
        <v>0</v>
      </c>
      <c r="K91" s="145">
        <f t="shared" ref="K91:AI91" si="11">SUM(K75:K89)</f>
        <v>0</v>
      </c>
      <c r="L91" s="144">
        <f t="shared" si="11"/>
        <v>0</v>
      </c>
      <c r="M91" s="144">
        <f t="shared" si="11"/>
        <v>0</v>
      </c>
      <c r="N91" s="144">
        <f t="shared" si="11"/>
        <v>0</v>
      </c>
      <c r="O91" s="144">
        <f t="shared" si="11"/>
        <v>0</v>
      </c>
      <c r="P91" s="145">
        <f t="shared" si="11"/>
        <v>0</v>
      </c>
      <c r="Q91" s="144">
        <f t="shared" si="11"/>
        <v>0</v>
      </c>
      <c r="R91" s="144">
        <f t="shared" si="11"/>
        <v>0</v>
      </c>
      <c r="S91" s="144">
        <f t="shared" si="11"/>
        <v>0</v>
      </c>
      <c r="T91" s="144">
        <f t="shared" si="11"/>
        <v>0</v>
      </c>
      <c r="U91" s="145">
        <f t="shared" si="11"/>
        <v>0</v>
      </c>
      <c r="V91" s="144">
        <f t="shared" si="11"/>
        <v>0</v>
      </c>
      <c r="W91" s="144">
        <f t="shared" si="11"/>
        <v>0</v>
      </c>
      <c r="X91" s="144">
        <f t="shared" si="11"/>
        <v>0</v>
      </c>
      <c r="Y91" s="144">
        <f t="shared" si="11"/>
        <v>0</v>
      </c>
      <c r="Z91" s="145">
        <f t="shared" si="11"/>
        <v>0</v>
      </c>
      <c r="AA91" s="144">
        <f t="shared" si="11"/>
        <v>0</v>
      </c>
      <c r="AB91" s="144">
        <f t="shared" si="11"/>
        <v>0</v>
      </c>
      <c r="AC91" s="144">
        <f t="shared" si="11"/>
        <v>0</v>
      </c>
      <c r="AD91" s="144">
        <f t="shared" si="11"/>
        <v>0</v>
      </c>
      <c r="AE91" s="145">
        <f t="shared" si="11"/>
        <v>0</v>
      </c>
      <c r="AF91" s="144">
        <f t="shared" si="11"/>
        <v>0</v>
      </c>
      <c r="AG91" s="144">
        <f t="shared" si="11"/>
        <v>0</v>
      </c>
      <c r="AH91" s="144">
        <f t="shared" si="11"/>
        <v>0</v>
      </c>
      <c r="AI91" s="144">
        <f t="shared" si="11"/>
        <v>0</v>
      </c>
      <c r="AJ91" s="145">
        <f t="shared" ref="AJ91:AO91" si="12">SUM(AJ75:AJ89)</f>
        <v>0</v>
      </c>
      <c r="AK91" s="144">
        <f t="shared" si="12"/>
        <v>0</v>
      </c>
      <c r="AL91" s="144">
        <f t="shared" si="12"/>
        <v>0</v>
      </c>
      <c r="AM91" s="144">
        <f t="shared" si="12"/>
        <v>0</v>
      </c>
      <c r="AN91" s="144">
        <f t="shared" si="12"/>
        <v>0</v>
      </c>
      <c r="AO91" s="145">
        <f t="shared" si="12"/>
        <v>0</v>
      </c>
    </row>
    <row r="92" spans="1:41" hidden="1" outlineLevel="1" x14ac:dyDescent="0.2">
      <c r="C92" s="211" t="s">
        <v>102</v>
      </c>
      <c r="D92" s="212" t="s">
        <v>9</v>
      </c>
      <c r="E92" s="248" t="s">
        <v>92</v>
      </c>
      <c r="F92" s="248" t="s">
        <v>159</v>
      </c>
      <c r="G92" s="143" t="s">
        <v>93</v>
      </c>
      <c r="H92" s="140"/>
      <c r="I92" s="143">
        <f>SUM(J92:AO92)</f>
        <v>0</v>
      </c>
      <c r="J92" s="146">
        <f t="shared" ref="J92:AO92" si="13">J$91*J$16</f>
        <v>0</v>
      </c>
      <c r="K92" s="146">
        <f t="shared" si="13"/>
        <v>0</v>
      </c>
      <c r="L92" s="146">
        <f t="shared" si="13"/>
        <v>0</v>
      </c>
      <c r="M92" s="146">
        <f t="shared" si="13"/>
        <v>0</v>
      </c>
      <c r="N92" s="146">
        <f t="shared" si="13"/>
        <v>0</v>
      </c>
      <c r="O92" s="146">
        <f t="shared" si="13"/>
        <v>0</v>
      </c>
      <c r="P92" s="146">
        <f t="shared" si="13"/>
        <v>0</v>
      </c>
      <c r="Q92" s="146">
        <f t="shared" si="13"/>
        <v>0</v>
      </c>
      <c r="R92" s="146">
        <f t="shared" si="13"/>
        <v>0</v>
      </c>
      <c r="S92" s="146">
        <f t="shared" si="13"/>
        <v>0</v>
      </c>
      <c r="T92" s="146">
        <f t="shared" si="13"/>
        <v>0</v>
      </c>
      <c r="U92" s="146">
        <f t="shared" si="13"/>
        <v>0</v>
      </c>
      <c r="V92" s="146">
        <f t="shared" si="13"/>
        <v>0</v>
      </c>
      <c r="W92" s="146">
        <f t="shared" si="13"/>
        <v>0</v>
      </c>
      <c r="X92" s="146">
        <f t="shared" si="13"/>
        <v>0</v>
      </c>
      <c r="Y92" s="146">
        <f t="shared" si="13"/>
        <v>0</v>
      </c>
      <c r="Z92" s="146">
        <f t="shared" si="13"/>
        <v>0</v>
      </c>
      <c r="AA92" s="146">
        <f t="shared" si="13"/>
        <v>0</v>
      </c>
      <c r="AB92" s="146">
        <f t="shared" si="13"/>
        <v>0</v>
      </c>
      <c r="AC92" s="146">
        <f t="shared" si="13"/>
        <v>0</v>
      </c>
      <c r="AD92" s="146">
        <f t="shared" si="13"/>
        <v>0</v>
      </c>
      <c r="AE92" s="146">
        <f t="shared" si="13"/>
        <v>0</v>
      </c>
      <c r="AF92" s="146">
        <f t="shared" si="13"/>
        <v>0</v>
      </c>
      <c r="AG92" s="146">
        <f t="shared" si="13"/>
        <v>0</v>
      </c>
      <c r="AH92" s="146">
        <f t="shared" si="13"/>
        <v>0</v>
      </c>
      <c r="AI92" s="146">
        <f t="shared" si="13"/>
        <v>0</v>
      </c>
      <c r="AJ92" s="146">
        <f t="shared" si="13"/>
        <v>0</v>
      </c>
      <c r="AK92" s="146">
        <f t="shared" si="13"/>
        <v>0</v>
      </c>
      <c r="AL92" s="146">
        <f t="shared" si="13"/>
        <v>0</v>
      </c>
      <c r="AM92" s="146">
        <f t="shared" si="13"/>
        <v>0</v>
      </c>
      <c r="AN92" s="146">
        <f t="shared" si="13"/>
        <v>0</v>
      </c>
      <c r="AO92" s="146">
        <f t="shared" si="13"/>
        <v>0</v>
      </c>
    </row>
    <row r="93" spans="1:41" hidden="1" outlineLevel="1" x14ac:dyDescent="0.2">
      <c r="C93" s="211" t="s">
        <v>103</v>
      </c>
      <c r="D93" s="212" t="s">
        <v>9</v>
      </c>
      <c r="E93" s="248" t="s">
        <v>92</v>
      </c>
      <c r="F93" s="248" t="s">
        <v>159</v>
      </c>
      <c r="G93" s="143" t="s">
        <v>93</v>
      </c>
      <c r="H93" s="140"/>
      <c r="I93" s="143">
        <f>NPV('Input|Assumptions'!$I$31,'NPV Calc|Option-4'!J$91:AO$91)*(1+'Input|Assumptions'!$I$31)^0.5</f>
        <v>0</v>
      </c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</row>
    <row r="94" spans="1:41" hidden="1" outlineLevel="1" x14ac:dyDescent="0.2">
      <c r="C94" s="211"/>
      <c r="D94" s="212"/>
      <c r="E94" s="212"/>
      <c r="F94" s="214"/>
      <c r="G94" s="212"/>
      <c r="H94" s="140"/>
      <c r="I94" s="140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</row>
    <row r="95" spans="1:41" hidden="1" outlineLevel="1" x14ac:dyDescent="0.2">
      <c r="A95" s="216" t="str">
        <f>IF(COUNTA($I95:$AI95)=COUNTIF($I95:$AI95,"OK"),"OK","Check")</f>
        <v>OK</v>
      </c>
      <c r="C95" s="191" t="s">
        <v>60</v>
      </c>
      <c r="D95" s="213" t="s">
        <v>94</v>
      </c>
      <c r="E95" s="213" t="s">
        <v>94</v>
      </c>
      <c r="F95" s="213" t="s">
        <v>94</v>
      </c>
      <c r="G95" s="213" t="s">
        <v>94</v>
      </c>
      <c r="I95" s="216" t="str">
        <f>IF(ROUND(I92-I93,2)=0,"Ok","Check")</f>
        <v>Ok</v>
      </c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</row>
    <row r="96" spans="1:41" collapsed="1" x14ac:dyDescent="0.2">
      <c r="D96" s="212"/>
      <c r="E96" s="212"/>
      <c r="F96" s="213"/>
      <c r="G96" s="213"/>
    </row>
    <row r="97" spans="1:41" s="187" customFormat="1" x14ac:dyDescent="0.2">
      <c r="B97" s="188" t="s">
        <v>87</v>
      </c>
      <c r="D97" s="189"/>
      <c r="E97" s="190"/>
      <c r="F97" s="190"/>
      <c r="G97" s="190"/>
      <c r="H97" s="190"/>
      <c r="I97" s="190"/>
      <c r="J97" s="190"/>
      <c r="K97" s="190"/>
      <c r="L97" s="190"/>
    </row>
    <row r="99" spans="1:41" outlineLevel="1" x14ac:dyDescent="0.2">
      <c r="A99" s="201"/>
      <c r="B99" s="201"/>
      <c r="C99" s="192" t="s">
        <v>88</v>
      </c>
      <c r="D99" s="193" t="s">
        <v>2</v>
      </c>
      <c r="E99" s="202" t="s">
        <v>3</v>
      </c>
      <c r="F99" s="202" t="s">
        <v>7</v>
      </c>
      <c r="G99" s="202" t="s">
        <v>30</v>
      </c>
      <c r="H99" s="140"/>
      <c r="I99" s="140"/>
      <c r="J99" s="193" t="str">
        <f>"RY"&amp;RIGHT(J$3,2)</f>
        <v>RY21</v>
      </c>
      <c r="K99" s="254" t="str">
        <f>"RY"&amp;RIGHT(K$3,2)</f>
        <v>RY22</v>
      </c>
      <c r="L99" s="193" t="str">
        <f t="shared" ref="L99:AO99" si="14">"RY"&amp;RIGHT(L$3,2)</f>
        <v>RY23</v>
      </c>
      <c r="M99" s="193" t="str">
        <f t="shared" si="14"/>
        <v>RY24</v>
      </c>
      <c r="N99" s="193" t="str">
        <f t="shared" si="14"/>
        <v>RY25</v>
      </c>
      <c r="O99" s="193" t="str">
        <f t="shared" si="14"/>
        <v>RY26</v>
      </c>
      <c r="P99" s="254" t="str">
        <f t="shared" si="14"/>
        <v>RY27</v>
      </c>
      <c r="Q99" s="193" t="str">
        <f t="shared" si="14"/>
        <v>RY28</v>
      </c>
      <c r="R99" s="193" t="str">
        <f t="shared" si="14"/>
        <v>RY29</v>
      </c>
      <c r="S99" s="193" t="str">
        <f t="shared" si="14"/>
        <v>RY30</v>
      </c>
      <c r="T99" s="193" t="str">
        <f t="shared" si="14"/>
        <v>RY31</v>
      </c>
      <c r="U99" s="254" t="str">
        <f t="shared" si="14"/>
        <v>RY32</v>
      </c>
      <c r="V99" s="193" t="str">
        <f t="shared" si="14"/>
        <v>RY33</v>
      </c>
      <c r="W99" s="193" t="str">
        <f t="shared" si="14"/>
        <v>RY34</v>
      </c>
      <c r="X99" s="193" t="str">
        <f t="shared" si="14"/>
        <v>RY35</v>
      </c>
      <c r="Y99" s="193" t="str">
        <f t="shared" si="14"/>
        <v>RY36</v>
      </c>
      <c r="Z99" s="254" t="str">
        <f t="shared" si="14"/>
        <v>RY37</v>
      </c>
      <c r="AA99" s="193" t="str">
        <f t="shared" si="14"/>
        <v>RY38</v>
      </c>
      <c r="AB99" s="193" t="str">
        <f t="shared" si="14"/>
        <v>RY39</v>
      </c>
      <c r="AC99" s="193" t="str">
        <f t="shared" si="14"/>
        <v>RY40</v>
      </c>
      <c r="AD99" s="193" t="str">
        <f t="shared" si="14"/>
        <v>RY41</v>
      </c>
      <c r="AE99" s="254" t="str">
        <f t="shared" si="14"/>
        <v>RY42</v>
      </c>
      <c r="AF99" s="193" t="str">
        <f t="shared" si="14"/>
        <v>RY43</v>
      </c>
      <c r="AG99" s="193" t="str">
        <f t="shared" si="14"/>
        <v>RY44</v>
      </c>
      <c r="AH99" s="193" t="str">
        <f t="shared" si="14"/>
        <v>RY45</v>
      </c>
      <c r="AI99" s="193" t="str">
        <f t="shared" si="14"/>
        <v>RY46</v>
      </c>
      <c r="AJ99" s="254" t="str">
        <f t="shared" si="14"/>
        <v>RY47</v>
      </c>
      <c r="AK99" s="193" t="str">
        <f t="shared" si="14"/>
        <v>RY48</v>
      </c>
      <c r="AL99" s="193" t="str">
        <f t="shared" si="14"/>
        <v>RY49</v>
      </c>
      <c r="AM99" s="193" t="str">
        <f t="shared" si="14"/>
        <v>RY50</v>
      </c>
      <c r="AN99" s="193" t="str">
        <f t="shared" si="14"/>
        <v>RY51</v>
      </c>
      <c r="AO99" s="254" t="str">
        <f t="shared" si="14"/>
        <v>RY52</v>
      </c>
    </row>
    <row r="100" spans="1:41" outlineLevel="1" x14ac:dyDescent="0.2">
      <c r="A100" s="201"/>
      <c r="B100" s="201"/>
      <c r="C100" s="140"/>
      <c r="D100" s="140"/>
      <c r="E100" s="140"/>
      <c r="F100" s="140"/>
      <c r="G100" s="140"/>
      <c r="H100" s="140"/>
      <c r="I100" s="140"/>
      <c r="J100" s="140"/>
      <c r="K100" s="257"/>
      <c r="L100" s="140"/>
      <c r="M100" s="140"/>
      <c r="N100" s="140"/>
      <c r="O100" s="140"/>
      <c r="P100" s="257"/>
      <c r="Q100" s="142"/>
      <c r="R100" s="142"/>
      <c r="S100" s="142"/>
      <c r="T100" s="140"/>
      <c r="U100" s="257"/>
      <c r="V100" s="142"/>
      <c r="W100" s="142"/>
      <c r="X100" s="142"/>
      <c r="Y100" s="140"/>
      <c r="Z100" s="257"/>
      <c r="AA100" s="142"/>
      <c r="AB100" s="142"/>
      <c r="AC100" s="142"/>
      <c r="AD100" s="140"/>
      <c r="AE100" s="257"/>
      <c r="AF100" s="142"/>
      <c r="AG100" s="142"/>
      <c r="AH100" s="142"/>
      <c r="AI100" s="140"/>
      <c r="AJ100" s="257"/>
      <c r="AK100" s="142"/>
      <c r="AL100" s="142"/>
      <c r="AM100" s="142"/>
      <c r="AN100" s="140"/>
      <c r="AO100" s="257"/>
    </row>
    <row r="101" spans="1:41" outlineLevel="1" x14ac:dyDescent="0.2">
      <c r="A101" s="201"/>
      <c r="B101" s="201"/>
      <c r="C101" s="197" t="s">
        <v>89</v>
      </c>
      <c r="D101" s="217" t="s">
        <v>9</v>
      </c>
      <c r="E101" s="204" t="s">
        <v>92</v>
      </c>
      <c r="F101" s="204" t="s">
        <v>159</v>
      </c>
      <c r="G101" s="205" t="s">
        <v>93</v>
      </c>
      <c r="H101" s="140"/>
      <c r="I101" s="140"/>
      <c r="J101" s="217">
        <f t="shared" ref="J101:AO101" si="15">J39+J65</f>
        <v>889000</v>
      </c>
      <c r="K101" s="262">
        <f t="shared" si="15"/>
        <v>889000</v>
      </c>
      <c r="L101" s="217">
        <f t="shared" si="15"/>
        <v>889000</v>
      </c>
      <c r="M101" s="217">
        <f t="shared" si="15"/>
        <v>889000</v>
      </c>
      <c r="N101" s="217">
        <f t="shared" si="15"/>
        <v>889000</v>
      </c>
      <c r="O101" s="217">
        <f t="shared" si="15"/>
        <v>672000</v>
      </c>
      <c r="P101" s="262">
        <f t="shared" si="15"/>
        <v>672000</v>
      </c>
      <c r="Q101" s="218">
        <f t="shared" si="15"/>
        <v>672000</v>
      </c>
      <c r="R101" s="218">
        <f t="shared" si="15"/>
        <v>672000</v>
      </c>
      <c r="S101" s="218">
        <f t="shared" si="15"/>
        <v>672000</v>
      </c>
      <c r="T101" s="217">
        <f t="shared" si="15"/>
        <v>425000</v>
      </c>
      <c r="U101" s="262">
        <f t="shared" si="15"/>
        <v>425000</v>
      </c>
      <c r="V101" s="218">
        <f t="shared" si="15"/>
        <v>425000</v>
      </c>
      <c r="W101" s="218">
        <f t="shared" si="15"/>
        <v>425000</v>
      </c>
      <c r="X101" s="218">
        <f t="shared" si="15"/>
        <v>425000</v>
      </c>
      <c r="Y101" s="217">
        <f t="shared" si="15"/>
        <v>280000</v>
      </c>
      <c r="Z101" s="262">
        <f t="shared" si="15"/>
        <v>280000</v>
      </c>
      <c r="AA101" s="218">
        <f t="shared" si="15"/>
        <v>280000</v>
      </c>
      <c r="AB101" s="218">
        <f t="shared" si="15"/>
        <v>280000</v>
      </c>
      <c r="AC101" s="218">
        <f t="shared" si="15"/>
        <v>280000</v>
      </c>
      <c r="AD101" s="217">
        <f t="shared" si="15"/>
        <v>0</v>
      </c>
      <c r="AE101" s="262">
        <f t="shared" si="15"/>
        <v>0</v>
      </c>
      <c r="AF101" s="218">
        <f t="shared" si="15"/>
        <v>0</v>
      </c>
      <c r="AG101" s="218">
        <f t="shared" si="15"/>
        <v>0</v>
      </c>
      <c r="AH101" s="218">
        <f t="shared" si="15"/>
        <v>0</v>
      </c>
      <c r="AI101" s="217">
        <f t="shared" si="15"/>
        <v>0</v>
      </c>
      <c r="AJ101" s="262">
        <f t="shared" si="15"/>
        <v>0</v>
      </c>
      <c r="AK101" s="218">
        <f t="shared" si="15"/>
        <v>0</v>
      </c>
      <c r="AL101" s="218">
        <f t="shared" si="15"/>
        <v>0</v>
      </c>
      <c r="AM101" s="218">
        <f t="shared" si="15"/>
        <v>0</v>
      </c>
      <c r="AN101" s="217">
        <f t="shared" si="15"/>
        <v>0</v>
      </c>
      <c r="AO101" s="262">
        <f t="shared" si="15"/>
        <v>0</v>
      </c>
    </row>
    <row r="102" spans="1:41" ht="11.25" customHeight="1" outlineLevel="1" x14ac:dyDescent="0.2">
      <c r="A102" s="201"/>
      <c r="B102" s="201"/>
      <c r="C102" s="197" t="s">
        <v>86</v>
      </c>
      <c r="D102" s="217" t="s">
        <v>9</v>
      </c>
      <c r="E102" s="204" t="s">
        <v>92</v>
      </c>
      <c r="F102" s="204" t="s">
        <v>159</v>
      </c>
      <c r="G102" s="205" t="s">
        <v>93</v>
      </c>
      <c r="H102" s="140"/>
      <c r="I102" s="140"/>
      <c r="J102" s="217">
        <f>J91</f>
        <v>0</v>
      </c>
      <c r="K102" s="262">
        <f t="shared" ref="K102:AI102" si="16">K91</f>
        <v>0</v>
      </c>
      <c r="L102" s="219">
        <f t="shared" si="16"/>
        <v>0</v>
      </c>
      <c r="M102" s="219">
        <f t="shared" si="16"/>
        <v>0</v>
      </c>
      <c r="N102" s="219">
        <f t="shared" si="16"/>
        <v>0</v>
      </c>
      <c r="O102" s="219">
        <f t="shared" si="16"/>
        <v>0</v>
      </c>
      <c r="P102" s="262">
        <f t="shared" si="16"/>
        <v>0</v>
      </c>
      <c r="Q102" s="219">
        <f t="shared" si="16"/>
        <v>0</v>
      </c>
      <c r="R102" s="219">
        <f t="shared" si="16"/>
        <v>0</v>
      </c>
      <c r="S102" s="219">
        <f t="shared" si="16"/>
        <v>0</v>
      </c>
      <c r="T102" s="219">
        <f t="shared" si="16"/>
        <v>0</v>
      </c>
      <c r="U102" s="262">
        <f t="shared" si="16"/>
        <v>0</v>
      </c>
      <c r="V102" s="219">
        <f t="shared" si="16"/>
        <v>0</v>
      </c>
      <c r="W102" s="219">
        <f t="shared" si="16"/>
        <v>0</v>
      </c>
      <c r="X102" s="219">
        <f t="shared" si="16"/>
        <v>0</v>
      </c>
      <c r="Y102" s="219">
        <f t="shared" si="16"/>
        <v>0</v>
      </c>
      <c r="Z102" s="262">
        <f t="shared" si="16"/>
        <v>0</v>
      </c>
      <c r="AA102" s="219">
        <f t="shared" si="16"/>
        <v>0</v>
      </c>
      <c r="AB102" s="219">
        <f t="shared" si="16"/>
        <v>0</v>
      </c>
      <c r="AC102" s="219">
        <f t="shared" si="16"/>
        <v>0</v>
      </c>
      <c r="AD102" s="219">
        <f t="shared" si="16"/>
        <v>0</v>
      </c>
      <c r="AE102" s="262">
        <f t="shared" si="16"/>
        <v>0</v>
      </c>
      <c r="AF102" s="219">
        <f t="shared" si="16"/>
        <v>0</v>
      </c>
      <c r="AG102" s="219">
        <f t="shared" si="16"/>
        <v>0</v>
      </c>
      <c r="AH102" s="219">
        <f t="shared" si="16"/>
        <v>0</v>
      </c>
      <c r="AI102" s="219">
        <f t="shared" si="16"/>
        <v>0</v>
      </c>
      <c r="AJ102" s="262">
        <f t="shared" ref="AJ102:AO102" si="17">AJ91</f>
        <v>0</v>
      </c>
      <c r="AK102" s="219">
        <f t="shared" si="17"/>
        <v>0</v>
      </c>
      <c r="AL102" s="219">
        <f t="shared" si="17"/>
        <v>0</v>
      </c>
      <c r="AM102" s="219">
        <f t="shared" si="17"/>
        <v>0</v>
      </c>
      <c r="AN102" s="219">
        <f t="shared" si="17"/>
        <v>0</v>
      </c>
      <c r="AO102" s="262">
        <f t="shared" si="17"/>
        <v>0</v>
      </c>
    </row>
    <row r="103" spans="1:41" ht="11.25" customHeight="1" outlineLevel="1" x14ac:dyDescent="0.2">
      <c r="A103" s="201"/>
      <c r="B103" s="201"/>
      <c r="C103" s="197" t="s">
        <v>90</v>
      </c>
      <c r="D103" s="217" t="s">
        <v>9</v>
      </c>
      <c r="E103" s="204" t="s">
        <v>92</v>
      </c>
      <c r="F103" s="204" t="s">
        <v>159</v>
      </c>
      <c r="G103" s="205" t="s">
        <v>93</v>
      </c>
      <c r="H103" s="140"/>
      <c r="I103" s="140"/>
      <c r="J103" s="217">
        <f>J102-J101</f>
        <v>-889000</v>
      </c>
      <c r="K103" s="262">
        <f t="shared" ref="K103:AI103" si="18">K102-K101</f>
        <v>-889000</v>
      </c>
      <c r="L103" s="219">
        <f t="shared" si="18"/>
        <v>-889000</v>
      </c>
      <c r="M103" s="219">
        <f t="shared" si="18"/>
        <v>-889000</v>
      </c>
      <c r="N103" s="219">
        <f t="shared" si="18"/>
        <v>-889000</v>
      </c>
      <c r="O103" s="219">
        <f t="shared" si="18"/>
        <v>-672000</v>
      </c>
      <c r="P103" s="262">
        <f t="shared" si="18"/>
        <v>-672000</v>
      </c>
      <c r="Q103" s="219">
        <f t="shared" si="18"/>
        <v>-672000</v>
      </c>
      <c r="R103" s="219">
        <f t="shared" si="18"/>
        <v>-672000</v>
      </c>
      <c r="S103" s="219">
        <f t="shared" si="18"/>
        <v>-672000</v>
      </c>
      <c r="T103" s="219">
        <f t="shared" si="18"/>
        <v>-425000</v>
      </c>
      <c r="U103" s="262">
        <f t="shared" si="18"/>
        <v>-425000</v>
      </c>
      <c r="V103" s="219">
        <f t="shared" si="18"/>
        <v>-425000</v>
      </c>
      <c r="W103" s="219">
        <f t="shared" si="18"/>
        <v>-425000</v>
      </c>
      <c r="X103" s="219">
        <f t="shared" si="18"/>
        <v>-425000</v>
      </c>
      <c r="Y103" s="219">
        <f t="shared" si="18"/>
        <v>-280000</v>
      </c>
      <c r="Z103" s="262">
        <f t="shared" si="18"/>
        <v>-280000</v>
      </c>
      <c r="AA103" s="219">
        <f t="shared" si="18"/>
        <v>-280000</v>
      </c>
      <c r="AB103" s="219">
        <f t="shared" si="18"/>
        <v>-280000</v>
      </c>
      <c r="AC103" s="219">
        <f t="shared" si="18"/>
        <v>-280000</v>
      </c>
      <c r="AD103" s="219">
        <f t="shared" si="18"/>
        <v>0</v>
      </c>
      <c r="AE103" s="262">
        <f t="shared" si="18"/>
        <v>0</v>
      </c>
      <c r="AF103" s="219">
        <f t="shared" si="18"/>
        <v>0</v>
      </c>
      <c r="AG103" s="219">
        <f t="shared" si="18"/>
        <v>0</v>
      </c>
      <c r="AH103" s="219">
        <f t="shared" si="18"/>
        <v>0</v>
      </c>
      <c r="AI103" s="219">
        <f t="shared" si="18"/>
        <v>0</v>
      </c>
      <c r="AJ103" s="262">
        <f t="shared" ref="AJ103:AO103" si="19">AJ102-AJ101</f>
        <v>0</v>
      </c>
      <c r="AK103" s="219">
        <f t="shared" si="19"/>
        <v>0</v>
      </c>
      <c r="AL103" s="219">
        <f t="shared" si="19"/>
        <v>0</v>
      </c>
      <c r="AM103" s="219">
        <f t="shared" si="19"/>
        <v>0</v>
      </c>
      <c r="AN103" s="219">
        <f t="shared" si="19"/>
        <v>0</v>
      </c>
      <c r="AO103" s="262">
        <f t="shared" si="19"/>
        <v>0</v>
      </c>
    </row>
    <row r="104" spans="1:41" ht="11.25" customHeight="1" outlineLevel="1" x14ac:dyDescent="0.2">
      <c r="A104" s="201"/>
      <c r="B104" s="201"/>
      <c r="C104" s="197"/>
      <c r="D104" s="198"/>
      <c r="E104" s="199"/>
      <c r="F104" s="220"/>
      <c r="G104" s="199"/>
      <c r="H104" s="140"/>
      <c r="I104" s="140"/>
      <c r="J104" s="140"/>
      <c r="K104" s="263"/>
      <c r="L104" s="221"/>
      <c r="M104" s="221"/>
      <c r="N104" s="221"/>
      <c r="O104" s="221"/>
      <c r="P104" s="263"/>
      <c r="Q104" s="221"/>
      <c r="R104" s="221"/>
      <c r="S104" s="221"/>
      <c r="T104" s="221"/>
      <c r="U104" s="263"/>
      <c r="V104" s="221"/>
      <c r="W104" s="221"/>
      <c r="X104" s="221"/>
      <c r="Y104" s="221"/>
      <c r="Z104" s="263"/>
      <c r="AA104" s="221"/>
      <c r="AB104" s="221"/>
      <c r="AC104" s="221"/>
      <c r="AD104" s="221"/>
      <c r="AE104" s="263"/>
      <c r="AF104" s="221"/>
      <c r="AG104" s="221"/>
      <c r="AH104" s="221"/>
      <c r="AI104" s="221"/>
      <c r="AJ104" s="263"/>
      <c r="AK104" s="221"/>
      <c r="AL104" s="221"/>
      <c r="AM104" s="221"/>
      <c r="AN104" s="221"/>
      <c r="AO104" s="263"/>
    </row>
    <row r="105" spans="1:41" outlineLevel="1" x14ac:dyDescent="0.2">
      <c r="C105" s="208" t="s">
        <v>91</v>
      </c>
      <c r="D105" s="209" t="s">
        <v>9</v>
      </c>
      <c r="E105" s="209" t="s">
        <v>92</v>
      </c>
      <c r="F105" s="210"/>
      <c r="G105" s="209"/>
      <c r="H105" s="140"/>
      <c r="I105" s="143">
        <f>SUM(J105:AO105)</f>
        <v>-9748096.0156946797</v>
      </c>
      <c r="J105" s="144">
        <f t="shared" ref="J105:AO105" si="20">J$103*J$16</f>
        <v>-889000</v>
      </c>
      <c r="K105" s="260">
        <f t="shared" si="20"/>
        <v>-867385.37967600406</v>
      </c>
      <c r="L105" s="144">
        <f t="shared" si="20"/>
        <v>-847371.7967243134</v>
      </c>
      <c r="M105" s="144">
        <f t="shared" si="20"/>
        <v>-828873.36683245527</v>
      </c>
      <c r="N105" s="144">
        <f t="shared" si="20"/>
        <v>-811811.76483662555</v>
      </c>
      <c r="O105" s="144">
        <f t="shared" si="20"/>
        <v>-601021.50073772552</v>
      </c>
      <c r="P105" s="260">
        <f t="shared" si="20"/>
        <v>-588650.02151441481</v>
      </c>
      <c r="Q105" s="144">
        <f t="shared" si="20"/>
        <v>-576533.19790323265</v>
      </c>
      <c r="R105" s="144">
        <f t="shared" si="20"/>
        <v>-564665.78805075004</v>
      </c>
      <c r="S105" s="144">
        <f t="shared" si="20"/>
        <v>-553042.65800230822</v>
      </c>
      <c r="T105" s="144">
        <f t="shared" si="20"/>
        <v>-342566.93642772897</v>
      </c>
      <c r="U105" s="260">
        <f t="shared" si="20"/>
        <v>-335515.50859793118</v>
      </c>
      <c r="V105" s="144">
        <f t="shared" si="20"/>
        <v>-328609.22797631792</v>
      </c>
      <c r="W105" s="144">
        <f t="shared" si="20"/>
        <v>-321845.10684004059</v>
      </c>
      <c r="X105" s="144">
        <f t="shared" si="20"/>
        <v>-315220.21896579908</v>
      </c>
      <c r="Y105" s="144">
        <f t="shared" si="20"/>
        <v>-203399.70715741286</v>
      </c>
      <c r="Z105" s="260">
        <f t="shared" si="20"/>
        <v>-199212.90976657625</v>
      </c>
      <c r="AA105" s="144">
        <f t="shared" si="20"/>
        <v>-195112.29378001444</v>
      </c>
      <c r="AB105" s="144">
        <f t="shared" si="20"/>
        <v>-191096.08523215202</v>
      </c>
      <c r="AC105" s="144">
        <f t="shared" si="20"/>
        <v>-187162.54667287634</v>
      </c>
      <c r="AD105" s="144">
        <f t="shared" si="20"/>
        <v>0</v>
      </c>
      <c r="AE105" s="260">
        <f t="shared" si="20"/>
        <v>0</v>
      </c>
      <c r="AF105" s="144">
        <f t="shared" si="20"/>
        <v>0</v>
      </c>
      <c r="AG105" s="144">
        <f t="shared" si="20"/>
        <v>0</v>
      </c>
      <c r="AH105" s="144">
        <f t="shared" si="20"/>
        <v>0</v>
      </c>
      <c r="AI105" s="144">
        <f t="shared" si="20"/>
        <v>0</v>
      </c>
      <c r="AJ105" s="260">
        <f t="shared" si="20"/>
        <v>0</v>
      </c>
      <c r="AK105" s="144">
        <f t="shared" si="20"/>
        <v>0</v>
      </c>
      <c r="AL105" s="144">
        <f t="shared" si="20"/>
        <v>0</v>
      </c>
      <c r="AM105" s="144">
        <f t="shared" si="20"/>
        <v>0</v>
      </c>
      <c r="AN105" s="144">
        <f t="shared" si="20"/>
        <v>0</v>
      </c>
      <c r="AO105" s="260">
        <f t="shared" si="20"/>
        <v>0</v>
      </c>
    </row>
    <row r="106" spans="1:41" outlineLevel="1" x14ac:dyDescent="0.2">
      <c r="C106" s="211"/>
      <c r="D106" s="212"/>
      <c r="E106" s="212"/>
      <c r="F106" s="213"/>
      <c r="G106" s="213"/>
      <c r="H106" s="140"/>
      <c r="I106" s="143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</row>
    <row r="107" spans="1:41" outlineLevel="1" x14ac:dyDescent="0.2">
      <c r="C107" s="211"/>
      <c r="D107" s="212"/>
      <c r="E107" s="212"/>
      <c r="F107" s="214"/>
      <c r="G107" s="212"/>
      <c r="H107" s="140"/>
      <c r="I107" s="140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</row>
    <row r="108" spans="1:41" x14ac:dyDescent="0.2">
      <c r="A108" s="216"/>
      <c r="D108" s="213"/>
      <c r="E108" s="213"/>
      <c r="F108" s="213"/>
      <c r="G108" s="213"/>
      <c r="I108" s="216"/>
    </row>
  </sheetData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disablePrompts="1" count="4">
    <dataValidation type="list" allowBlank="1" showInputMessage="1" showErrorMessage="1" sqref="F75:F89 F50:F63" xr:uid="{92EB089B-DA95-441A-AC9D-29CE3FDCEF30}">
      <formula1>$G$80:$G$82</formula1>
    </dataValidation>
    <dataValidation type="list" allowBlank="1" showInputMessage="1" showErrorMessage="1" promptTitle="Dollar basis" prompt="Please select the appropriate dollar basis from the list." sqref="F94 F41:F42 F70 F104:F105 F107 F68" xr:uid="{C0EC87EC-E919-4361-9811-9B4FE6259838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F734230C-709C-4CA4-8709-D2C1911AB081}">
      <formula1>Dollar_Base_List</formula1>
    </dataValidation>
    <dataValidation type="list" allowBlank="1" showInputMessage="1" showErrorMessage="1" sqref="F23:F37" xr:uid="{591CB551-BFEE-4B14-87B8-CC7223E258F2}">
      <formula1>#REF!</formula1>
    </dataValidation>
  </dataValidations>
  <hyperlinks>
    <hyperlink ref="D16" location="'Input|Economics'!A1" display="Calculated" xr:uid="{513DD9C3-D910-42A5-A9D8-287B4056C10B}"/>
  </hyperlink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9"/>
  <sheetViews>
    <sheetView showGridLines="0" zoomScaleNormal="100" workbookViewId="0">
      <selection activeCell="P1" sqref="P1"/>
    </sheetView>
  </sheetViews>
  <sheetFormatPr defaultColWidth="11.5" defaultRowHeight="11.25" outlineLevelRow="1" outlineLevelCol="1" x14ac:dyDescent="0.2"/>
  <cols>
    <col min="1" max="1" width="1.1640625" style="191" customWidth="1"/>
    <col min="2" max="2" width="0.83203125" style="191" customWidth="1"/>
    <col min="3" max="3" width="61.1640625" style="191" customWidth="1"/>
    <col min="4" max="4" width="22.5" style="191" customWidth="1"/>
    <col min="5" max="5" width="10.33203125" style="191" customWidth="1"/>
    <col min="6" max="6" width="10" style="191" customWidth="1"/>
    <col min="7" max="7" width="8.1640625" style="191" customWidth="1"/>
    <col min="8" max="8" width="1.1640625" style="191" customWidth="1"/>
    <col min="9" max="9" width="16.1640625" style="191" customWidth="1"/>
    <col min="10" max="10" width="9" style="191" customWidth="1" outlineLevel="1"/>
    <col min="11" max="11" width="11" style="191" customWidth="1"/>
    <col min="12" max="12" width="8.83203125" style="191" customWidth="1"/>
    <col min="13" max="13" width="10" style="191" customWidth="1"/>
    <col min="14" max="14" width="9.83203125" style="191" customWidth="1"/>
    <col min="15" max="16" width="11" style="191" customWidth="1"/>
    <col min="17" max="19" width="10.5" style="191" customWidth="1"/>
    <col min="20" max="20" width="9.1640625" style="191" customWidth="1"/>
    <col min="21" max="21" width="10.83203125" style="191" customWidth="1"/>
    <col min="22" max="22" width="9.1640625" style="191" customWidth="1"/>
    <col min="23" max="23" width="9.5" style="191" customWidth="1"/>
    <col min="24" max="24" width="9.83203125" style="191" customWidth="1"/>
    <col min="25" max="25" width="10.1640625" style="191" customWidth="1"/>
    <col min="26" max="26" width="9.1640625" style="191" customWidth="1"/>
    <col min="27" max="27" width="9.5" style="191" customWidth="1"/>
    <col min="28" max="28" width="9.1640625" style="191" customWidth="1"/>
    <col min="29" max="29" width="9.33203125" style="191" customWidth="1"/>
    <col min="30" max="32" width="10.6640625" style="191" customWidth="1"/>
    <col min="33" max="16384" width="11.5" style="191"/>
  </cols>
  <sheetData>
    <row r="1" spans="1:285" s="151" customFormat="1" ht="15" customHeight="1" x14ac:dyDescent="0.25">
      <c r="A1" s="147"/>
      <c r="B1" s="147"/>
      <c r="C1" s="148" t="str">
        <f>'Home Page'!D2</f>
        <v>Integrity Assessment of Hoskinstown to Fyshwick Pipeline</v>
      </c>
      <c r="D1" s="149"/>
      <c r="E1" s="150"/>
      <c r="F1" s="150"/>
      <c r="H1" s="152"/>
      <c r="I1" s="152"/>
      <c r="K1" s="153" t="s">
        <v>29</v>
      </c>
      <c r="L1" s="154" t="s">
        <v>1</v>
      </c>
      <c r="M1" s="155" t="s">
        <v>16</v>
      </c>
      <c r="N1" s="156" t="s">
        <v>18</v>
      </c>
      <c r="O1" s="157" t="s">
        <v>24</v>
      </c>
      <c r="P1" s="306" t="s">
        <v>174</v>
      </c>
      <c r="Q1" s="152"/>
      <c r="R1" s="152"/>
      <c r="S1" s="152"/>
      <c r="T1" s="152"/>
      <c r="U1" s="152"/>
      <c r="V1" s="152"/>
      <c r="W1" s="152"/>
      <c r="X1" s="152"/>
      <c r="Y1" s="152"/>
    </row>
    <row r="2" spans="1:285" s="151" customFormat="1" ht="15" customHeight="1" thickBot="1" x14ac:dyDescent="0.25">
      <c r="A2" s="147"/>
      <c r="B2" s="147"/>
      <c r="C2" s="158" t="str">
        <f ca="1">RIGHT(CELL("filename",C1),LEN(CELL("filename",C1))-FIND("]",CELL("filename",C1)))</f>
        <v>Option Comparison</v>
      </c>
      <c r="D2" s="152"/>
      <c r="E2" s="150"/>
      <c r="F2" s="159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85" s="160" customFormat="1" ht="12" thickBot="1" x14ac:dyDescent="0.25">
      <c r="D3" s="161"/>
      <c r="E3" s="162"/>
      <c r="F3" s="162"/>
      <c r="G3" s="162"/>
      <c r="H3" s="162"/>
      <c r="I3" s="163" t="s">
        <v>5</v>
      </c>
      <c r="J3" s="161">
        <f>K3-1</f>
        <v>2021</v>
      </c>
      <c r="K3" s="164">
        <f>Base_Year</f>
        <v>2022</v>
      </c>
      <c r="L3" s="161">
        <f>K3+1</f>
        <v>2023</v>
      </c>
      <c r="M3" s="161">
        <f t="shared" ref="M3:AB4" si="0">L3+1</f>
        <v>2024</v>
      </c>
      <c r="N3" s="161">
        <f t="shared" si="0"/>
        <v>2025</v>
      </c>
      <c r="O3" s="161">
        <f t="shared" si="0"/>
        <v>2026</v>
      </c>
      <c r="P3" s="161">
        <f t="shared" si="0"/>
        <v>2027</v>
      </c>
      <c r="Q3" s="161">
        <f t="shared" si="0"/>
        <v>2028</v>
      </c>
      <c r="R3" s="161">
        <f t="shared" si="0"/>
        <v>2029</v>
      </c>
      <c r="S3" s="161">
        <f t="shared" si="0"/>
        <v>2030</v>
      </c>
      <c r="T3" s="161">
        <f t="shared" si="0"/>
        <v>2031</v>
      </c>
      <c r="U3" s="161">
        <f t="shared" si="0"/>
        <v>2032</v>
      </c>
      <c r="V3" s="161">
        <f t="shared" si="0"/>
        <v>2033</v>
      </c>
      <c r="W3" s="161">
        <f t="shared" si="0"/>
        <v>2034</v>
      </c>
      <c r="X3" s="161">
        <f t="shared" si="0"/>
        <v>2035</v>
      </c>
      <c r="Y3" s="161">
        <f t="shared" si="0"/>
        <v>2036</v>
      </c>
      <c r="Z3" s="161">
        <f t="shared" si="0"/>
        <v>2037</v>
      </c>
      <c r="AA3" s="161">
        <f t="shared" si="0"/>
        <v>2038</v>
      </c>
      <c r="AB3" s="161">
        <f t="shared" si="0"/>
        <v>2039</v>
      </c>
      <c r="AC3" s="161">
        <f t="shared" ref="AC3:AI4" si="1">AB3+1</f>
        <v>2040</v>
      </c>
      <c r="AD3" s="161">
        <f t="shared" si="1"/>
        <v>2041</v>
      </c>
      <c r="AE3" s="161">
        <f t="shared" si="1"/>
        <v>2042</v>
      </c>
      <c r="AF3" s="161">
        <f t="shared" si="1"/>
        <v>2043</v>
      </c>
      <c r="AG3" s="161">
        <f t="shared" si="1"/>
        <v>2044</v>
      </c>
      <c r="AH3" s="161">
        <f t="shared" si="1"/>
        <v>2045</v>
      </c>
      <c r="AI3" s="161">
        <f t="shared" si="1"/>
        <v>2046</v>
      </c>
      <c r="AJ3" s="161">
        <f t="shared" ref="AJ3:AO4" si="2">AI3+1</f>
        <v>2047</v>
      </c>
      <c r="AK3" s="161">
        <f t="shared" si="2"/>
        <v>2048</v>
      </c>
      <c r="AL3" s="161">
        <f t="shared" si="2"/>
        <v>2049</v>
      </c>
      <c r="AM3" s="161">
        <f t="shared" si="2"/>
        <v>2050</v>
      </c>
      <c r="AN3" s="161">
        <f t="shared" si="2"/>
        <v>2051</v>
      </c>
      <c r="AO3" s="161">
        <f t="shared" si="2"/>
        <v>2052</v>
      </c>
    </row>
    <row r="4" spans="1:285" s="160" customFormat="1" x14ac:dyDescent="0.2">
      <c r="D4" s="161"/>
      <c r="E4" s="162"/>
      <c r="F4" s="162"/>
      <c r="G4" s="162"/>
      <c r="H4" s="162"/>
      <c r="I4" s="163" t="s">
        <v>32</v>
      </c>
      <c r="J4" s="165">
        <v>1</v>
      </c>
      <c r="K4" s="166">
        <f>J4+1</f>
        <v>2</v>
      </c>
      <c r="L4" s="166">
        <f>K4+1</f>
        <v>3</v>
      </c>
      <c r="M4" s="166">
        <f t="shared" si="0"/>
        <v>4</v>
      </c>
      <c r="N4" s="166">
        <f t="shared" si="0"/>
        <v>5</v>
      </c>
      <c r="O4" s="166">
        <f t="shared" si="0"/>
        <v>6</v>
      </c>
      <c r="P4" s="166">
        <f t="shared" si="0"/>
        <v>7</v>
      </c>
      <c r="Q4" s="166">
        <f t="shared" si="0"/>
        <v>8</v>
      </c>
      <c r="R4" s="166">
        <f t="shared" si="0"/>
        <v>9</v>
      </c>
      <c r="S4" s="166">
        <f t="shared" si="0"/>
        <v>10</v>
      </c>
      <c r="T4" s="166">
        <f t="shared" si="0"/>
        <v>11</v>
      </c>
      <c r="U4" s="166">
        <f t="shared" si="0"/>
        <v>12</v>
      </c>
      <c r="V4" s="166">
        <f t="shared" si="0"/>
        <v>13</v>
      </c>
      <c r="W4" s="166">
        <f t="shared" si="0"/>
        <v>14</v>
      </c>
      <c r="X4" s="166">
        <f t="shared" si="0"/>
        <v>15</v>
      </c>
      <c r="Y4" s="166">
        <f t="shared" si="0"/>
        <v>16</v>
      </c>
      <c r="Z4" s="166">
        <f t="shared" si="0"/>
        <v>17</v>
      </c>
      <c r="AA4" s="166">
        <f t="shared" si="0"/>
        <v>18</v>
      </c>
      <c r="AB4" s="166">
        <f t="shared" si="0"/>
        <v>19</v>
      </c>
      <c r="AC4" s="166">
        <f t="shared" si="1"/>
        <v>20</v>
      </c>
      <c r="AD4" s="166">
        <f t="shared" si="1"/>
        <v>21</v>
      </c>
      <c r="AE4" s="166">
        <f t="shared" si="1"/>
        <v>22</v>
      </c>
      <c r="AF4" s="166">
        <f t="shared" si="1"/>
        <v>23</v>
      </c>
      <c r="AG4" s="166">
        <f t="shared" si="1"/>
        <v>24</v>
      </c>
      <c r="AH4" s="166">
        <f t="shared" si="1"/>
        <v>25</v>
      </c>
      <c r="AI4" s="166">
        <f t="shared" si="1"/>
        <v>26</v>
      </c>
      <c r="AJ4" s="166">
        <f t="shared" si="2"/>
        <v>27</v>
      </c>
      <c r="AK4" s="166">
        <f t="shared" si="2"/>
        <v>28</v>
      </c>
      <c r="AL4" s="166">
        <f t="shared" si="2"/>
        <v>29</v>
      </c>
      <c r="AM4" s="166">
        <f t="shared" si="2"/>
        <v>30</v>
      </c>
      <c r="AN4" s="166">
        <f t="shared" si="2"/>
        <v>31</v>
      </c>
      <c r="AO4" s="166">
        <f t="shared" si="2"/>
        <v>32</v>
      </c>
    </row>
    <row r="5" spans="1:285" s="167" customFormat="1" ht="3" customHeight="1" x14ac:dyDescent="0.2">
      <c r="D5" s="168"/>
      <c r="E5" s="169"/>
      <c r="F5" s="169"/>
      <c r="G5" s="169"/>
      <c r="H5" s="169"/>
      <c r="I5" s="169"/>
      <c r="J5" s="169"/>
    </row>
    <row r="6" spans="1:285" s="170" customFormat="1" ht="9" customHeight="1" x14ac:dyDescent="0.2">
      <c r="B6" s="170" t="s">
        <v>0</v>
      </c>
      <c r="D6" s="171"/>
      <c r="E6" s="172"/>
      <c r="F6" s="172"/>
      <c r="G6" s="172"/>
      <c r="H6" s="172"/>
      <c r="I6" s="172"/>
      <c r="J6" s="172"/>
    </row>
    <row r="7" spans="1:285" s="167" customFormat="1" ht="3" customHeight="1" x14ac:dyDescent="0.2">
      <c r="D7" s="168"/>
      <c r="E7" s="169"/>
      <c r="F7" s="169"/>
      <c r="G7" s="169"/>
      <c r="H7" s="169"/>
      <c r="I7" s="169"/>
      <c r="J7" s="169"/>
    </row>
    <row r="8" spans="1:285" s="173" customFormat="1" ht="12" x14ac:dyDescent="0.2">
      <c r="B8" s="174" t="s">
        <v>54</v>
      </c>
      <c r="C8" s="175"/>
      <c r="D8" s="176"/>
      <c r="E8" s="177"/>
      <c r="F8" s="177"/>
      <c r="G8" s="177"/>
      <c r="H8" s="177"/>
      <c r="I8" s="178"/>
      <c r="J8" s="177"/>
      <c r="K8" s="179"/>
      <c r="L8" s="177"/>
      <c r="P8" s="180"/>
      <c r="Q8" s="176"/>
      <c r="R8" s="176"/>
      <c r="S8" s="176"/>
      <c r="T8" s="176"/>
    </row>
    <row r="9" spans="1:285" s="181" customFormat="1" outlineLevel="1" x14ac:dyDescent="0.2">
      <c r="B9" s="182"/>
      <c r="P9" s="183"/>
    </row>
    <row r="10" spans="1:285" s="181" customFormat="1" outlineLevel="1" x14ac:dyDescent="0.2">
      <c r="B10" s="182"/>
      <c r="C10" s="184" t="str">
        <f ca="1">"Sheet purpose | "&amp;C2&amp;" - "&amp;INDEX('Home Page'!$F$12:$F$22,MATCH($C$2,'Home Page'!$C$12:$C$22,0))</f>
        <v>Sheet purpose | Option Comparison - Option Comparison</v>
      </c>
      <c r="P10" s="183"/>
    </row>
    <row r="11" spans="1:285" s="181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5"/>
      <c r="J11" s="129"/>
      <c r="P11" s="183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</row>
    <row r="12" spans="1:285" s="187" customFormat="1" x14ac:dyDescent="0.2">
      <c r="B12" s="188" t="s">
        <v>104</v>
      </c>
      <c r="D12" s="189"/>
      <c r="E12" s="190"/>
      <c r="F12" s="190"/>
      <c r="G12" s="190"/>
      <c r="H12" s="190"/>
      <c r="I12" s="190"/>
      <c r="J12" s="190"/>
      <c r="K12" s="190"/>
      <c r="L12" s="190"/>
    </row>
    <row r="13" spans="1:285" outlineLevel="1" x14ac:dyDescent="0.2"/>
    <row r="14" spans="1:285" outlineLevel="1" x14ac:dyDescent="0.2">
      <c r="A14" s="201"/>
      <c r="B14" s="201"/>
      <c r="C14" s="192" t="s">
        <v>88</v>
      </c>
      <c r="D14" s="193" t="s">
        <v>2</v>
      </c>
      <c r="E14" s="202" t="s">
        <v>3</v>
      </c>
      <c r="F14" s="202" t="s">
        <v>7</v>
      </c>
      <c r="G14" s="202" t="s">
        <v>30</v>
      </c>
      <c r="H14" s="140"/>
      <c r="I14" s="202" t="s">
        <v>88</v>
      </c>
      <c r="J14" s="193" t="str">
        <f>"RY"&amp;RIGHT(J$3,2)</f>
        <v>RY21</v>
      </c>
      <c r="K14" s="254" t="str">
        <f>"RY"&amp;RIGHT(K$3,2)</f>
        <v>RY22</v>
      </c>
      <c r="L14" s="193" t="str">
        <f t="shared" ref="L14:AO14" si="3">"RY"&amp;RIGHT(L$3,2)</f>
        <v>RY23</v>
      </c>
      <c r="M14" s="193" t="str">
        <f t="shared" si="3"/>
        <v>RY24</v>
      </c>
      <c r="N14" s="193" t="str">
        <f t="shared" si="3"/>
        <v>RY25</v>
      </c>
      <c r="O14" s="193" t="str">
        <f t="shared" si="3"/>
        <v>RY26</v>
      </c>
      <c r="P14" s="254" t="str">
        <f t="shared" si="3"/>
        <v>RY27</v>
      </c>
      <c r="Q14" s="193" t="str">
        <f t="shared" si="3"/>
        <v>RY28</v>
      </c>
      <c r="R14" s="193" t="str">
        <f t="shared" si="3"/>
        <v>RY29</v>
      </c>
      <c r="S14" s="193" t="str">
        <f t="shared" si="3"/>
        <v>RY30</v>
      </c>
      <c r="T14" s="193" t="str">
        <f t="shared" si="3"/>
        <v>RY31</v>
      </c>
      <c r="U14" s="254" t="str">
        <f t="shared" si="3"/>
        <v>RY32</v>
      </c>
      <c r="V14" s="193" t="str">
        <f t="shared" si="3"/>
        <v>RY33</v>
      </c>
      <c r="W14" s="193" t="str">
        <f t="shared" si="3"/>
        <v>RY34</v>
      </c>
      <c r="X14" s="193" t="str">
        <f t="shared" si="3"/>
        <v>RY35</v>
      </c>
      <c r="Y14" s="193" t="str">
        <f t="shared" si="3"/>
        <v>RY36</v>
      </c>
      <c r="Z14" s="254" t="str">
        <f t="shared" si="3"/>
        <v>RY37</v>
      </c>
      <c r="AA14" s="193" t="str">
        <f t="shared" si="3"/>
        <v>RY38</v>
      </c>
      <c r="AB14" s="193" t="str">
        <f t="shared" si="3"/>
        <v>RY39</v>
      </c>
      <c r="AC14" s="193" t="str">
        <f t="shared" si="3"/>
        <v>RY40</v>
      </c>
      <c r="AD14" s="193" t="str">
        <f t="shared" si="3"/>
        <v>RY41</v>
      </c>
      <c r="AE14" s="254" t="str">
        <f t="shared" si="3"/>
        <v>RY42</v>
      </c>
      <c r="AF14" s="193" t="str">
        <f t="shared" si="3"/>
        <v>RY43</v>
      </c>
      <c r="AG14" s="193" t="str">
        <f t="shared" si="3"/>
        <v>RY44</v>
      </c>
      <c r="AH14" s="193" t="str">
        <f t="shared" si="3"/>
        <v>RY45</v>
      </c>
      <c r="AI14" s="193" t="str">
        <f t="shared" si="3"/>
        <v>RY46</v>
      </c>
      <c r="AJ14" s="254" t="str">
        <f t="shared" si="3"/>
        <v>RY47</v>
      </c>
      <c r="AK14" s="193" t="str">
        <f t="shared" si="3"/>
        <v>RY48</v>
      </c>
      <c r="AL14" s="193" t="str">
        <f t="shared" si="3"/>
        <v>RY49</v>
      </c>
      <c r="AM14" s="193" t="str">
        <f t="shared" si="3"/>
        <v>RY50</v>
      </c>
      <c r="AN14" s="193" t="str">
        <f t="shared" si="3"/>
        <v>RY51</v>
      </c>
      <c r="AO14" s="254" t="str">
        <f t="shared" si="3"/>
        <v>RY52</v>
      </c>
    </row>
    <row r="15" spans="1:285" x14ac:dyDescent="0.2">
      <c r="K15" s="255"/>
      <c r="L15" s="195"/>
      <c r="M15" s="195"/>
      <c r="N15" s="195"/>
      <c r="O15" s="195"/>
      <c r="P15" s="255"/>
      <c r="Q15" s="195"/>
      <c r="R15" s="195"/>
      <c r="S15" s="195"/>
      <c r="T15" s="195"/>
      <c r="U15" s="255"/>
      <c r="V15" s="195"/>
      <c r="W15" s="195"/>
      <c r="X15" s="195"/>
      <c r="Y15" s="195"/>
      <c r="Z15" s="255"/>
      <c r="AA15" s="195"/>
      <c r="AB15" s="195"/>
      <c r="AC15" s="195"/>
      <c r="AD15" s="195"/>
      <c r="AE15" s="255"/>
      <c r="AF15" s="195"/>
      <c r="AG15" s="195"/>
      <c r="AH15" s="195"/>
      <c r="AI15" s="195"/>
      <c r="AJ15" s="255"/>
      <c r="AO15" s="255"/>
    </row>
    <row r="16" spans="1:285" outlineLevel="1" x14ac:dyDescent="0.2">
      <c r="A16" s="201"/>
      <c r="B16" s="201"/>
      <c r="C16" s="197" t="str">
        <f>'Home Page'!F14</f>
        <v>Maintain Status Quo - Ten Yearly In-Line Inspection (with validation digs)</v>
      </c>
      <c r="D16" s="217" t="str">
        <f ca="1">'NPV Calc|Option-1'!C2</f>
        <v>NPV Calc|Option-1</v>
      </c>
      <c r="E16" s="204" t="s">
        <v>92</v>
      </c>
      <c r="F16" s="205" t="s">
        <v>159</v>
      </c>
      <c r="G16" s="205" t="s">
        <v>94</v>
      </c>
      <c r="H16" s="140"/>
      <c r="I16" s="299">
        <f>'NPV Calc|Option-1'!I105</f>
        <v>0</v>
      </c>
      <c r="J16" s="299">
        <f>'NPV Calc|Option-1'!J105</f>
        <v>0</v>
      </c>
      <c r="K16" s="300">
        <f>'NPV Calc|Option-1'!K105</f>
        <v>0</v>
      </c>
      <c r="L16" s="305">
        <f>'NPV Calc|Option-1'!L105</f>
        <v>0</v>
      </c>
      <c r="M16" s="305">
        <f>'NPV Calc|Option-1'!M105</f>
        <v>0</v>
      </c>
      <c r="N16" s="305">
        <f>'NPV Calc|Option-1'!N105</f>
        <v>0</v>
      </c>
      <c r="O16" s="302">
        <f>'NPV Calc|Option-1'!O105</f>
        <v>0</v>
      </c>
      <c r="P16" s="300">
        <f>'NPV Calc|Option-1'!P105</f>
        <v>0</v>
      </c>
      <c r="Q16" s="305">
        <f>'NPV Calc|Option-1'!Q105</f>
        <v>0</v>
      </c>
      <c r="R16" s="305">
        <f>'NPV Calc|Option-1'!R105</f>
        <v>0</v>
      </c>
      <c r="S16" s="305">
        <f>'NPV Calc|Option-1'!S105</f>
        <v>0</v>
      </c>
      <c r="T16" s="302">
        <f>'NPV Calc|Option-1'!T105</f>
        <v>0</v>
      </c>
      <c r="U16" s="300">
        <f>'NPV Calc|Option-1'!U105</f>
        <v>0</v>
      </c>
      <c r="V16" s="305">
        <f>'NPV Calc|Option-1'!V105</f>
        <v>0</v>
      </c>
      <c r="W16" s="305">
        <f>'NPV Calc|Option-1'!W105</f>
        <v>0</v>
      </c>
      <c r="X16" s="305">
        <f>'NPV Calc|Option-1'!X105</f>
        <v>0</v>
      </c>
      <c r="Y16" s="302">
        <f>'NPV Calc|Option-1'!Y105</f>
        <v>0</v>
      </c>
      <c r="Z16" s="300">
        <f>'NPV Calc|Option-1'!Z105</f>
        <v>0</v>
      </c>
      <c r="AA16" s="305">
        <f>'NPV Calc|Option-1'!AA105</f>
        <v>0</v>
      </c>
      <c r="AB16" s="223">
        <f>'NPV Calc|Option-1'!AB105</f>
        <v>0</v>
      </c>
      <c r="AC16" s="223">
        <f>'NPV Calc|Option-1'!AC105</f>
        <v>0</v>
      </c>
      <c r="AD16" s="219">
        <f>'NPV Calc|Option-1'!AD105</f>
        <v>0</v>
      </c>
      <c r="AE16" s="262">
        <f>'NPV Calc|Option-1'!AE105</f>
        <v>0</v>
      </c>
      <c r="AF16" s="223">
        <f>'NPV Calc|Option-1'!AF105</f>
        <v>0</v>
      </c>
      <c r="AG16" s="223">
        <f>'NPV Calc|Option-1'!AG105</f>
        <v>0</v>
      </c>
      <c r="AH16" s="223">
        <f>'NPV Calc|Option-1'!AH105</f>
        <v>0</v>
      </c>
      <c r="AI16" s="219">
        <f>'NPV Calc|Option-1'!AI105</f>
        <v>0</v>
      </c>
      <c r="AJ16" s="262">
        <f>'NPV Calc|Option-1'!AJ105</f>
        <v>0</v>
      </c>
      <c r="AK16" s="218">
        <f>'NPV Calc|Option-1'!AK105</f>
        <v>0</v>
      </c>
      <c r="AL16" s="218">
        <f>'NPV Calc|Option-1'!AL105</f>
        <v>0</v>
      </c>
      <c r="AM16" s="218">
        <f>'NPV Calc|Option-1'!AM105</f>
        <v>0</v>
      </c>
      <c r="AN16" s="218">
        <f>'NPV Calc|Option-1'!AN105</f>
        <v>0</v>
      </c>
      <c r="AO16" s="262">
        <f>'NPV Calc|Option-1'!AO105</f>
        <v>0</v>
      </c>
    </row>
    <row r="17" spans="1:41" outlineLevel="1" x14ac:dyDescent="0.2">
      <c r="A17" s="201"/>
      <c r="B17" s="201"/>
      <c r="C17" s="197" t="str">
        <f>'Home Page'!F15</f>
        <v>Do Nothing</v>
      </c>
      <c r="D17" s="217" t="str">
        <f ca="1">'NPV Calc|Option-2'!C2</f>
        <v>NPV Calc|Option-2</v>
      </c>
      <c r="E17" s="204" t="s">
        <v>92</v>
      </c>
      <c r="F17" s="205" t="s">
        <v>159</v>
      </c>
      <c r="G17" s="205" t="s">
        <v>94</v>
      </c>
      <c r="H17" s="140"/>
      <c r="I17" s="217">
        <f>'NPV Calc|Option-2'!I105</f>
        <v>0</v>
      </c>
      <c r="J17" s="217">
        <f>'NPV Calc|Option-2'!J105</f>
        <v>0</v>
      </c>
      <c r="K17" s="262">
        <f>'NPV Calc|Option-2'!K105</f>
        <v>0</v>
      </c>
      <c r="L17" s="223">
        <f>'NPV Calc|Option-2'!L105</f>
        <v>0</v>
      </c>
      <c r="M17" s="223">
        <f>'NPV Calc|Option-2'!M105</f>
        <v>0</v>
      </c>
      <c r="N17" s="223">
        <f>'NPV Calc|Option-2'!N105</f>
        <v>0</v>
      </c>
      <c r="O17" s="219">
        <f>'NPV Calc|Option-2'!O105</f>
        <v>0</v>
      </c>
      <c r="P17" s="262">
        <f>'NPV Calc|Option-2'!P105</f>
        <v>0</v>
      </c>
      <c r="Q17" s="223">
        <f>'NPV Calc|Option-2'!Q105</f>
        <v>0</v>
      </c>
      <c r="R17" s="223">
        <f>'NPV Calc|Option-2'!R105</f>
        <v>0</v>
      </c>
      <c r="S17" s="223">
        <f>'NPV Calc|Option-2'!S105</f>
        <v>0</v>
      </c>
      <c r="T17" s="219">
        <f>'NPV Calc|Option-2'!T105</f>
        <v>0</v>
      </c>
      <c r="U17" s="262">
        <f>'NPV Calc|Option-2'!U105</f>
        <v>0</v>
      </c>
      <c r="V17" s="223">
        <f>'NPV Calc|Option-2'!V105</f>
        <v>0</v>
      </c>
      <c r="W17" s="223">
        <f>'NPV Calc|Option-2'!W105</f>
        <v>0</v>
      </c>
      <c r="X17" s="223">
        <f>'NPV Calc|Option-2'!X105</f>
        <v>0</v>
      </c>
      <c r="Y17" s="219">
        <f>'NPV Calc|Option-2'!Y105</f>
        <v>0</v>
      </c>
      <c r="Z17" s="262">
        <f>'NPV Calc|Option-2'!Z105</f>
        <v>0</v>
      </c>
      <c r="AA17" s="223">
        <f>'NPV Calc|Option-2'!AA105</f>
        <v>0</v>
      </c>
      <c r="AB17" s="223">
        <f>'NPV Calc|Option-2'!AB105</f>
        <v>0</v>
      </c>
      <c r="AC17" s="223">
        <f>'NPV Calc|Option-2'!AC105</f>
        <v>0</v>
      </c>
      <c r="AD17" s="219">
        <f>'NPV Calc|Option-2'!AD105</f>
        <v>0</v>
      </c>
      <c r="AE17" s="262">
        <f>'NPV Calc|Option-2'!AE105</f>
        <v>0</v>
      </c>
      <c r="AF17" s="223">
        <f>'NPV Calc|Option-2'!AF105</f>
        <v>0</v>
      </c>
      <c r="AG17" s="223">
        <f>'NPV Calc|Option-2'!AG105</f>
        <v>0</v>
      </c>
      <c r="AH17" s="223">
        <f>'NPV Calc|Option-2'!AH105</f>
        <v>0</v>
      </c>
      <c r="AI17" s="219">
        <f>'NPV Calc|Option-2'!AI105</f>
        <v>0</v>
      </c>
      <c r="AJ17" s="262">
        <f>'NPV Calc|Option-2'!AJ105</f>
        <v>0</v>
      </c>
      <c r="AK17" s="218">
        <f>'NPV Calc|Option-2'!AK105</f>
        <v>0</v>
      </c>
      <c r="AL17" s="218">
        <f>'NPV Calc|Option-2'!AL105</f>
        <v>0</v>
      </c>
      <c r="AM17" s="218">
        <f>'NPV Calc|Option-2'!AM105</f>
        <v>0</v>
      </c>
      <c r="AN17" s="218">
        <f>'NPV Calc|Option-2'!AN105</f>
        <v>0</v>
      </c>
      <c r="AO17" s="262">
        <f>'NPV Calc|Option-2'!AO105</f>
        <v>0</v>
      </c>
    </row>
    <row r="18" spans="1:41" outlineLevel="1" x14ac:dyDescent="0.2">
      <c r="A18" s="201"/>
      <c r="B18" s="201"/>
      <c r="C18" s="197" t="str">
        <f>'Home Page'!F16</f>
        <v>Hydrostatic Pressure Testing</v>
      </c>
      <c r="D18" s="217" t="str">
        <f ca="1">'NPV Calc|Option-3'!C2</f>
        <v>NPV Calc|Option-3</v>
      </c>
      <c r="E18" s="204" t="s">
        <v>92</v>
      </c>
      <c r="F18" s="205" t="s">
        <v>159</v>
      </c>
      <c r="G18" s="205" t="s">
        <v>94</v>
      </c>
      <c r="H18" s="140"/>
      <c r="I18" s="217">
        <f>'NPV Calc|Option-3'!I105</f>
        <v>-8489827.3663179073</v>
      </c>
      <c r="J18" s="217">
        <f>'NPV Calc|Option-3'!J105</f>
        <v>-420000</v>
      </c>
      <c r="K18" s="262">
        <f>'NPV Calc|Option-3'!K105</f>
        <v>-4273507.2699447665</v>
      </c>
      <c r="L18" s="223">
        <f>'NPV Calc|Option-3'!L105</f>
        <v>0</v>
      </c>
      <c r="M18" s="223">
        <f>'NPV Calc|Option-3'!M105</f>
        <v>0</v>
      </c>
      <c r="N18" s="223">
        <f>'NPV Calc|Option-3'!N105</f>
        <v>0</v>
      </c>
      <c r="O18" s="219">
        <f>'NPV Calc|Option-3'!O105</f>
        <v>0</v>
      </c>
      <c r="P18" s="262">
        <f>'NPV Calc|Option-3'!P105</f>
        <v>0</v>
      </c>
      <c r="Q18" s="223">
        <f>'NPV Calc|Option-3'!Q105</f>
        <v>0</v>
      </c>
      <c r="R18" s="223">
        <f>'NPV Calc|Option-3'!R105</f>
        <v>0</v>
      </c>
      <c r="S18" s="223">
        <f>'NPV Calc|Option-3'!S105</f>
        <v>0</v>
      </c>
      <c r="T18" s="219">
        <f>'NPV Calc|Option-3'!T105</f>
        <v>-338536.73717563803</v>
      </c>
      <c r="U18" s="262">
        <f>'NPV Calc|Option-3'!U105</f>
        <v>-3457783.3591975025</v>
      </c>
      <c r="V18" s="223">
        <f>'NPV Calc|Option-3'!V105</f>
        <v>0</v>
      </c>
      <c r="W18" s="223">
        <f>'NPV Calc|Option-3'!W105</f>
        <v>0</v>
      </c>
      <c r="X18" s="223">
        <f>'NPV Calc|Option-3'!X105</f>
        <v>0</v>
      </c>
      <c r="Y18" s="219">
        <f>'NPV Calc|Option-3'!Y105</f>
        <v>0</v>
      </c>
      <c r="Z18" s="262">
        <f>'NPV Calc|Option-3'!Z105</f>
        <v>0</v>
      </c>
      <c r="AA18" s="223">
        <f>'NPV Calc|Option-3'!AA105</f>
        <v>0</v>
      </c>
      <c r="AB18" s="223">
        <f>'NPV Calc|Option-3'!AB105</f>
        <v>0</v>
      </c>
      <c r="AC18" s="223">
        <f>'NPV Calc|Option-3'!AC105</f>
        <v>0</v>
      </c>
      <c r="AD18" s="219">
        <f>'NPV Calc|Option-3'!AD105</f>
        <v>0</v>
      </c>
      <c r="AE18" s="262">
        <f>'NPV Calc|Option-3'!AE105</f>
        <v>0</v>
      </c>
      <c r="AF18" s="223">
        <f>'NPV Calc|Option-3'!AF105</f>
        <v>0</v>
      </c>
      <c r="AG18" s="223">
        <f>'NPV Calc|Option-3'!AG105</f>
        <v>0</v>
      </c>
      <c r="AH18" s="223">
        <f>'NPV Calc|Option-3'!AH105</f>
        <v>0</v>
      </c>
      <c r="AI18" s="219">
        <f>'NPV Calc|Option-3'!AI105</f>
        <v>0</v>
      </c>
      <c r="AJ18" s="262">
        <f>'NPV Calc|Option-3'!AJ105</f>
        <v>0</v>
      </c>
      <c r="AK18" s="218">
        <f>'NPV Calc|Option-3'!AK105</f>
        <v>0</v>
      </c>
      <c r="AL18" s="218">
        <f>'NPV Calc|Option-3'!AL105</f>
        <v>0</v>
      </c>
      <c r="AM18" s="218">
        <f>'NPV Calc|Option-3'!AM105</f>
        <v>0</v>
      </c>
      <c r="AN18" s="218">
        <f>'NPV Calc|Option-3'!AN105</f>
        <v>0</v>
      </c>
      <c r="AO18" s="262">
        <f>'NPV Calc|Option-3'!AO105</f>
        <v>0</v>
      </c>
    </row>
    <row r="19" spans="1:41" outlineLevel="1" x14ac:dyDescent="0.2">
      <c r="A19" s="201"/>
      <c r="B19" s="201"/>
      <c r="C19" s="197" t="str">
        <f>'Home Page'!F17</f>
        <v>Targeted Direct Inspection Program</v>
      </c>
      <c r="D19" s="217" t="str">
        <f ca="1">'NPV Calc|Option-4'!C2</f>
        <v>NPV Calc|Option-4</v>
      </c>
      <c r="E19" s="204" t="s">
        <v>92</v>
      </c>
      <c r="F19" s="205" t="s">
        <v>159</v>
      </c>
      <c r="G19" s="205" t="s">
        <v>94</v>
      </c>
      <c r="H19" s="140"/>
      <c r="I19" s="217">
        <f>'NPV Calc|Option-4'!I105</f>
        <v>-9748096.0156946797</v>
      </c>
      <c r="J19" s="217">
        <f>'NPV Calc|Option-4'!J105</f>
        <v>-889000</v>
      </c>
      <c r="K19" s="262">
        <f>'NPV Calc|Option-4'!K105</f>
        <v>-867385.37967600406</v>
      </c>
      <c r="L19" s="223">
        <f>'NPV Calc|Option-4'!L105</f>
        <v>-847371.7967243134</v>
      </c>
      <c r="M19" s="223">
        <f>'NPV Calc|Option-4'!M105</f>
        <v>-828873.36683245527</v>
      </c>
      <c r="N19" s="223">
        <f>'NPV Calc|Option-4'!N105</f>
        <v>-811811.76483662555</v>
      </c>
      <c r="O19" s="219">
        <f>'NPV Calc|Option-4'!O105</f>
        <v>-601021.50073772552</v>
      </c>
      <c r="P19" s="262">
        <f>'NPV Calc|Option-4'!P105</f>
        <v>-588650.02151441481</v>
      </c>
      <c r="Q19" s="223">
        <f>'NPV Calc|Option-4'!Q105</f>
        <v>-576533.19790323265</v>
      </c>
      <c r="R19" s="223">
        <f>'NPV Calc|Option-4'!R105</f>
        <v>-564665.78805075004</v>
      </c>
      <c r="S19" s="223">
        <f>'NPV Calc|Option-4'!S105</f>
        <v>-553042.65800230822</v>
      </c>
      <c r="T19" s="219">
        <f>'NPV Calc|Option-4'!T105</f>
        <v>-342566.93642772897</v>
      </c>
      <c r="U19" s="262">
        <f>'NPV Calc|Option-4'!U105</f>
        <v>-335515.50859793118</v>
      </c>
      <c r="V19" s="223">
        <f>'NPV Calc|Option-4'!V105</f>
        <v>-328609.22797631792</v>
      </c>
      <c r="W19" s="223">
        <f>'NPV Calc|Option-4'!W105</f>
        <v>-321845.10684004059</v>
      </c>
      <c r="X19" s="223">
        <f>'NPV Calc|Option-4'!X105</f>
        <v>-315220.21896579908</v>
      </c>
      <c r="Y19" s="219">
        <f>'NPV Calc|Option-4'!Y105</f>
        <v>-203399.70715741286</v>
      </c>
      <c r="Z19" s="262">
        <f>'NPV Calc|Option-4'!Z105</f>
        <v>-199212.90976657625</v>
      </c>
      <c r="AA19" s="223">
        <f>'NPV Calc|Option-4'!AA105</f>
        <v>-195112.29378001444</v>
      </c>
      <c r="AB19" s="223">
        <f>'NPV Calc|Option-4'!AB105</f>
        <v>-191096.08523215202</v>
      </c>
      <c r="AC19" s="223">
        <f>'NPV Calc|Option-4'!AC105</f>
        <v>-187162.54667287634</v>
      </c>
      <c r="AD19" s="219">
        <f>'NPV Calc|Option-4'!AD105</f>
        <v>0</v>
      </c>
      <c r="AE19" s="262">
        <f>'NPV Calc|Option-4'!AE105</f>
        <v>0</v>
      </c>
      <c r="AF19" s="223">
        <f>'NPV Calc|Option-4'!AF105</f>
        <v>0</v>
      </c>
      <c r="AG19" s="223">
        <f>'NPV Calc|Option-4'!AG105</f>
        <v>0</v>
      </c>
      <c r="AH19" s="223">
        <f>'NPV Calc|Option-4'!AH105</f>
        <v>0</v>
      </c>
      <c r="AI19" s="219">
        <f>'NPV Calc|Option-4'!AI105</f>
        <v>0</v>
      </c>
      <c r="AJ19" s="262">
        <f>'NPV Calc|Option-4'!AJ105</f>
        <v>0</v>
      </c>
      <c r="AK19" s="218">
        <f>'NPV Calc|Option-4'!AK105</f>
        <v>0</v>
      </c>
      <c r="AL19" s="218">
        <f>'NPV Calc|Option-4'!AL105</f>
        <v>0</v>
      </c>
      <c r="AM19" s="218">
        <f>'NPV Calc|Option-4'!AM105</f>
        <v>0</v>
      </c>
      <c r="AN19" s="218">
        <f>'NPV Calc|Option-4'!AN105</f>
        <v>0</v>
      </c>
      <c r="AO19" s="262">
        <f>'NPV Calc|Option-4'!AO105</f>
        <v>0</v>
      </c>
    </row>
    <row r="20" spans="1:41" outlineLevel="1" x14ac:dyDescent="0.2">
      <c r="A20" s="201"/>
      <c r="B20" s="201"/>
      <c r="C20" s="197"/>
      <c r="D20" s="217"/>
      <c r="E20" s="204"/>
      <c r="F20" s="205"/>
      <c r="G20" s="205"/>
      <c r="H20" s="140"/>
      <c r="I20" s="217"/>
      <c r="J20" s="217"/>
      <c r="K20" s="262"/>
      <c r="L20" s="223"/>
      <c r="M20" s="223"/>
      <c r="N20" s="223"/>
      <c r="O20" s="219"/>
      <c r="P20" s="262"/>
      <c r="Q20" s="223"/>
      <c r="R20" s="223"/>
      <c r="S20" s="223"/>
      <c r="T20" s="219"/>
      <c r="U20" s="262"/>
      <c r="V20" s="223"/>
      <c r="W20" s="223"/>
      <c r="X20" s="223"/>
      <c r="Y20" s="219"/>
      <c r="Z20" s="262"/>
      <c r="AA20" s="223"/>
      <c r="AB20" s="223"/>
      <c r="AC20" s="223"/>
      <c r="AD20" s="219"/>
      <c r="AE20" s="262"/>
      <c r="AF20" s="223"/>
      <c r="AG20" s="223"/>
      <c r="AH20" s="223"/>
      <c r="AI20" s="219"/>
      <c r="AJ20" s="262"/>
      <c r="AK20" s="218"/>
      <c r="AL20" s="218"/>
      <c r="AM20" s="218"/>
      <c r="AN20" s="218"/>
      <c r="AO20" s="262"/>
    </row>
    <row r="21" spans="1:41" outlineLevel="1" x14ac:dyDescent="0.2">
      <c r="A21" s="201"/>
      <c r="B21" s="201"/>
      <c r="C21" s="197"/>
      <c r="D21" s="217"/>
      <c r="E21" s="204"/>
      <c r="F21" s="205"/>
      <c r="G21" s="205"/>
      <c r="H21" s="140"/>
      <c r="I21" s="217"/>
      <c r="J21" s="217"/>
      <c r="K21" s="262"/>
      <c r="L21" s="223"/>
      <c r="M21" s="223"/>
      <c r="N21" s="223"/>
      <c r="O21" s="219"/>
      <c r="P21" s="262"/>
      <c r="Q21" s="223"/>
      <c r="R21" s="223"/>
      <c r="S21" s="223"/>
      <c r="T21" s="219"/>
      <c r="U21" s="262"/>
      <c r="V21" s="223"/>
      <c r="W21" s="223"/>
      <c r="X21" s="223"/>
      <c r="Y21" s="219"/>
      <c r="Z21" s="262"/>
      <c r="AA21" s="223"/>
      <c r="AB21" s="223"/>
      <c r="AC21" s="223"/>
      <c r="AD21" s="219"/>
      <c r="AE21" s="262"/>
      <c r="AF21" s="223"/>
      <c r="AG21" s="223"/>
      <c r="AH21" s="223"/>
      <c r="AI21" s="219"/>
      <c r="AJ21" s="262"/>
      <c r="AK21" s="218"/>
      <c r="AL21" s="218"/>
      <c r="AM21" s="218"/>
      <c r="AN21" s="218"/>
      <c r="AO21" s="262"/>
    </row>
    <row r="22" spans="1:41" outlineLevel="1" x14ac:dyDescent="0.2">
      <c r="A22" s="201"/>
      <c r="B22" s="201"/>
      <c r="C22" s="197"/>
      <c r="D22" s="217"/>
      <c r="E22" s="204"/>
      <c r="F22" s="205"/>
      <c r="G22" s="205"/>
      <c r="H22" s="140"/>
      <c r="I22" s="217"/>
      <c r="J22" s="217"/>
      <c r="K22" s="262"/>
      <c r="L22" s="223"/>
      <c r="M22" s="223"/>
      <c r="N22" s="223"/>
      <c r="O22" s="219"/>
      <c r="P22" s="262"/>
      <c r="Q22" s="223"/>
      <c r="R22" s="223"/>
      <c r="S22" s="223"/>
      <c r="T22" s="219"/>
      <c r="U22" s="262"/>
      <c r="V22" s="223"/>
      <c r="W22" s="223"/>
      <c r="X22" s="223"/>
      <c r="Y22" s="219"/>
      <c r="Z22" s="262"/>
      <c r="AA22" s="223"/>
      <c r="AB22" s="223"/>
      <c r="AC22" s="223"/>
      <c r="AD22" s="219"/>
      <c r="AE22" s="262"/>
      <c r="AF22" s="223"/>
      <c r="AG22" s="223"/>
      <c r="AH22" s="223"/>
      <c r="AI22" s="219"/>
      <c r="AJ22" s="262"/>
      <c r="AK22" s="218"/>
      <c r="AL22" s="218"/>
      <c r="AM22" s="218"/>
      <c r="AN22" s="218"/>
      <c r="AO22" s="262"/>
    </row>
    <row r="23" spans="1:41" x14ac:dyDescent="0.2">
      <c r="K23" s="255"/>
      <c r="L23" s="195"/>
      <c r="M23" s="195"/>
      <c r="N23" s="195"/>
      <c r="O23" s="195"/>
      <c r="P23" s="255"/>
      <c r="Q23" s="195"/>
      <c r="R23" s="195"/>
      <c r="S23" s="195"/>
      <c r="T23" s="195"/>
      <c r="U23" s="255"/>
      <c r="V23" s="195"/>
      <c r="W23" s="195"/>
      <c r="X23" s="195"/>
      <c r="Y23" s="195"/>
      <c r="Z23" s="255"/>
      <c r="AA23" s="195"/>
      <c r="AB23" s="195"/>
      <c r="AC23" s="195"/>
      <c r="AD23" s="195"/>
      <c r="AE23" s="255"/>
      <c r="AF23" s="195"/>
      <c r="AG23" s="195"/>
      <c r="AH23" s="195"/>
      <c r="AI23" s="195"/>
      <c r="AJ23" s="255"/>
      <c r="AO23" s="255"/>
    </row>
    <row r="24" spans="1:41" ht="44.25" customHeight="1" x14ac:dyDescent="0.2">
      <c r="C24" s="267" t="s">
        <v>105</v>
      </c>
      <c r="D24" s="265" t="str">
        <f>C16</f>
        <v>Maintain Status Quo - Ten Yearly In-Line Inspection (with validation digs)</v>
      </c>
      <c r="E24" s="224"/>
      <c r="F24" s="224"/>
      <c r="G24" s="224"/>
      <c r="H24" s="224"/>
      <c r="I24" s="226">
        <f>I16</f>
        <v>0</v>
      </c>
      <c r="J24" s="227"/>
      <c r="K24" s="266"/>
      <c r="L24" s="227"/>
      <c r="M24" s="227"/>
      <c r="N24" s="227"/>
      <c r="O24" s="227"/>
      <c r="P24" s="266"/>
      <c r="Q24" s="227"/>
      <c r="R24" s="227"/>
      <c r="S24" s="227"/>
      <c r="T24" s="227"/>
      <c r="U24" s="266"/>
      <c r="V24" s="227"/>
      <c r="W24" s="227"/>
      <c r="X24" s="227"/>
      <c r="Y24" s="227"/>
      <c r="Z24" s="266"/>
      <c r="AA24" s="227"/>
      <c r="AB24" s="227"/>
      <c r="AC24" s="227"/>
      <c r="AD24" s="227"/>
      <c r="AE24" s="266"/>
      <c r="AF24" s="227"/>
      <c r="AG24" s="227"/>
      <c r="AH24" s="227"/>
      <c r="AI24" s="227"/>
      <c r="AJ24" s="266"/>
      <c r="AK24" s="227"/>
      <c r="AL24" s="227"/>
      <c r="AM24" s="227"/>
      <c r="AN24" s="227"/>
      <c r="AO24" s="266"/>
    </row>
    <row r="27" spans="1:41" s="187" customFormat="1" x14ac:dyDescent="0.2">
      <c r="B27" s="188" t="s">
        <v>153</v>
      </c>
      <c r="D27" s="189"/>
      <c r="E27" s="190"/>
      <c r="F27" s="190"/>
      <c r="G27" s="190"/>
      <c r="H27" s="190"/>
      <c r="I27" s="190"/>
      <c r="J27" s="190"/>
      <c r="K27" s="190"/>
      <c r="L27" s="190"/>
    </row>
    <row r="29" spans="1:41" outlineLevel="1" x14ac:dyDescent="0.2">
      <c r="A29" s="201"/>
      <c r="B29" s="201"/>
      <c r="C29" s="192" t="s">
        <v>107</v>
      </c>
      <c r="D29" s="193" t="s">
        <v>2</v>
      </c>
      <c r="E29" s="202" t="s">
        <v>3</v>
      </c>
      <c r="F29" s="202" t="s">
        <v>7</v>
      </c>
      <c r="G29" s="202" t="s">
        <v>30</v>
      </c>
      <c r="H29" s="202"/>
      <c r="I29" s="228" t="s">
        <v>171</v>
      </c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</row>
    <row r="30" spans="1:41" x14ac:dyDescent="0.2"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</row>
    <row r="31" spans="1:41" outlineLevel="1" x14ac:dyDescent="0.2">
      <c r="A31" s="201"/>
      <c r="B31" s="201"/>
      <c r="C31" s="197" t="str">
        <f>C16</f>
        <v>Maintain Status Quo - Ten Yearly In-Line Inspection (with validation digs)</v>
      </c>
      <c r="D31" s="217" t="s">
        <v>9</v>
      </c>
      <c r="E31" s="204" t="s">
        <v>92</v>
      </c>
      <c r="F31" s="205" t="s">
        <v>159</v>
      </c>
      <c r="G31" s="205" t="s">
        <v>94</v>
      </c>
      <c r="H31" s="140"/>
      <c r="I31" s="299">
        <f>I16-I32</f>
        <v>0</v>
      </c>
      <c r="J31" s="223"/>
      <c r="K31" s="219"/>
      <c r="L31" s="223"/>
      <c r="M31" s="223"/>
      <c r="N31" s="223"/>
      <c r="O31" s="219"/>
      <c r="P31" s="219"/>
      <c r="Q31" s="223"/>
      <c r="R31" s="223"/>
      <c r="S31" s="223"/>
      <c r="T31" s="219"/>
      <c r="U31" s="219"/>
      <c r="V31" s="223"/>
      <c r="W31" s="223"/>
      <c r="X31" s="223"/>
      <c r="Y31" s="219"/>
      <c r="Z31" s="219"/>
      <c r="AA31" s="223"/>
      <c r="AB31" s="223"/>
      <c r="AC31" s="223"/>
      <c r="AD31" s="219"/>
      <c r="AE31" s="219"/>
      <c r="AF31" s="223"/>
      <c r="AG31" s="223"/>
      <c r="AH31" s="223"/>
      <c r="AI31" s="219"/>
      <c r="AJ31" s="219"/>
      <c r="AK31" s="219"/>
      <c r="AL31" s="219"/>
      <c r="AM31" s="219"/>
      <c r="AN31" s="219"/>
      <c r="AO31" s="219"/>
    </row>
    <row r="32" spans="1:41" outlineLevel="1" x14ac:dyDescent="0.2">
      <c r="A32" s="201"/>
      <c r="B32" s="201"/>
      <c r="C32" s="197" t="str">
        <f>C17</f>
        <v>Do Nothing</v>
      </c>
      <c r="D32" s="217" t="s">
        <v>9</v>
      </c>
      <c r="E32" s="204" t="s">
        <v>92</v>
      </c>
      <c r="F32" s="205" t="s">
        <v>159</v>
      </c>
      <c r="G32" s="205" t="s">
        <v>94</v>
      </c>
      <c r="H32" s="140"/>
      <c r="I32" s="229">
        <f>I17</f>
        <v>0</v>
      </c>
      <c r="J32" s="223"/>
      <c r="K32" s="219"/>
      <c r="L32" s="223"/>
      <c r="M32" s="223"/>
      <c r="N32" s="223"/>
      <c r="O32" s="219"/>
      <c r="P32" s="219"/>
      <c r="Q32" s="223"/>
      <c r="R32" s="223"/>
      <c r="S32" s="223"/>
      <c r="T32" s="219"/>
      <c r="U32" s="219"/>
      <c r="V32" s="223"/>
      <c r="W32" s="223"/>
      <c r="X32" s="223"/>
      <c r="Y32" s="219"/>
      <c r="Z32" s="219"/>
      <c r="AA32" s="223"/>
      <c r="AB32" s="223"/>
      <c r="AC32" s="223"/>
      <c r="AD32" s="219"/>
      <c r="AE32" s="219"/>
      <c r="AF32" s="223"/>
      <c r="AG32" s="223"/>
      <c r="AH32" s="223"/>
      <c r="AI32" s="219"/>
      <c r="AJ32" s="219"/>
      <c r="AK32" s="219"/>
      <c r="AL32" s="219"/>
      <c r="AM32" s="219"/>
      <c r="AN32" s="219"/>
      <c r="AO32" s="219"/>
    </row>
    <row r="33" spans="1:41" outlineLevel="1" x14ac:dyDescent="0.2">
      <c r="A33" s="201"/>
      <c r="B33" s="201"/>
      <c r="C33" s="197" t="str">
        <f>C18</f>
        <v>Hydrostatic Pressure Testing</v>
      </c>
      <c r="D33" s="217" t="s">
        <v>9</v>
      </c>
      <c r="E33" s="204" t="s">
        <v>92</v>
      </c>
      <c r="F33" s="205" t="s">
        <v>159</v>
      </c>
      <c r="G33" s="205" t="s">
        <v>94</v>
      </c>
      <c r="H33" s="140"/>
      <c r="I33" s="217">
        <f>I18-$I$17</f>
        <v>-8489827.3663179073</v>
      </c>
      <c r="J33" s="223"/>
      <c r="K33" s="219"/>
      <c r="L33" s="223"/>
      <c r="M33" s="223"/>
      <c r="N33" s="223"/>
      <c r="O33" s="219"/>
      <c r="P33" s="219"/>
      <c r="Q33" s="223"/>
      <c r="R33" s="223"/>
      <c r="S33" s="223"/>
      <c r="T33" s="219"/>
      <c r="U33" s="219"/>
      <c r="V33" s="223"/>
      <c r="W33" s="223"/>
      <c r="X33" s="223"/>
      <c r="Y33" s="219"/>
      <c r="Z33" s="219"/>
      <c r="AA33" s="223"/>
      <c r="AB33" s="223"/>
      <c r="AC33" s="223"/>
      <c r="AD33" s="219"/>
      <c r="AE33" s="219"/>
      <c r="AF33" s="223"/>
      <c r="AG33" s="223"/>
      <c r="AH33" s="223"/>
      <c r="AI33" s="219"/>
      <c r="AJ33" s="219"/>
      <c r="AK33" s="219"/>
      <c r="AL33" s="219"/>
      <c r="AM33" s="219"/>
      <c r="AN33" s="219"/>
      <c r="AO33" s="219"/>
    </row>
    <row r="34" spans="1:41" outlineLevel="1" x14ac:dyDescent="0.2">
      <c r="A34" s="201"/>
      <c r="B34" s="201"/>
      <c r="C34" s="197" t="str">
        <f>C19</f>
        <v>Targeted Direct Inspection Program</v>
      </c>
      <c r="D34" s="217" t="s">
        <v>9</v>
      </c>
      <c r="E34" s="204" t="s">
        <v>92</v>
      </c>
      <c r="F34" s="205" t="s">
        <v>159</v>
      </c>
      <c r="G34" s="205" t="s">
        <v>94</v>
      </c>
      <c r="H34" s="140"/>
      <c r="I34" s="217">
        <f>I19-$I$17</f>
        <v>-9748096.0156946797</v>
      </c>
      <c r="J34" s="223"/>
      <c r="K34" s="219"/>
      <c r="L34" s="223"/>
      <c r="M34" s="223"/>
      <c r="N34" s="223"/>
      <c r="O34" s="219"/>
      <c r="P34" s="219"/>
      <c r="Q34" s="223"/>
      <c r="R34" s="223"/>
      <c r="S34" s="223"/>
      <c r="T34" s="219"/>
      <c r="U34" s="219"/>
      <c r="V34" s="223"/>
      <c r="W34" s="223"/>
      <c r="X34" s="223"/>
      <c r="Y34" s="219"/>
      <c r="Z34" s="219"/>
      <c r="AA34" s="223"/>
      <c r="AB34" s="223"/>
      <c r="AC34" s="223"/>
      <c r="AD34" s="219"/>
      <c r="AE34" s="219"/>
      <c r="AF34" s="223"/>
      <c r="AG34" s="223"/>
      <c r="AH34" s="223"/>
      <c r="AI34" s="219"/>
      <c r="AJ34" s="219"/>
      <c r="AK34" s="219"/>
      <c r="AL34" s="219"/>
      <c r="AM34" s="219"/>
      <c r="AN34" s="219"/>
      <c r="AO34" s="219"/>
    </row>
    <row r="35" spans="1:41" outlineLevel="1" x14ac:dyDescent="0.2">
      <c r="A35" s="201"/>
      <c r="B35" s="201"/>
      <c r="C35" s="197"/>
      <c r="D35" s="217"/>
      <c r="E35" s="204"/>
      <c r="F35" s="205"/>
      <c r="G35" s="205"/>
      <c r="H35" s="140"/>
      <c r="I35" s="140"/>
      <c r="J35" s="223"/>
      <c r="K35" s="219"/>
      <c r="L35" s="223"/>
      <c r="M35" s="223"/>
      <c r="N35" s="223"/>
      <c r="O35" s="219"/>
      <c r="P35" s="219"/>
      <c r="Q35" s="223"/>
      <c r="R35" s="223"/>
      <c r="S35" s="223"/>
      <c r="T35" s="219"/>
      <c r="U35" s="219"/>
      <c r="V35" s="223"/>
      <c r="W35" s="223"/>
      <c r="X35" s="223"/>
      <c r="Y35" s="219"/>
      <c r="Z35" s="219"/>
      <c r="AA35" s="223"/>
      <c r="AB35" s="223"/>
      <c r="AC35" s="223"/>
      <c r="AD35" s="219"/>
      <c r="AE35" s="219"/>
      <c r="AF35" s="223"/>
      <c r="AG35" s="223"/>
      <c r="AH35" s="223"/>
      <c r="AI35" s="219"/>
      <c r="AJ35" s="219"/>
      <c r="AK35" s="219"/>
      <c r="AL35" s="219"/>
      <c r="AM35" s="219"/>
      <c r="AN35" s="219"/>
      <c r="AO35" s="219"/>
    </row>
    <row r="36" spans="1:41" outlineLevel="1" x14ac:dyDescent="0.2">
      <c r="A36" s="201"/>
      <c r="B36" s="201"/>
      <c r="C36" s="197"/>
      <c r="D36" s="217"/>
      <c r="E36" s="204"/>
      <c r="F36" s="205"/>
      <c r="G36" s="205"/>
      <c r="H36" s="140"/>
      <c r="I36" s="140"/>
      <c r="J36" s="223"/>
      <c r="K36" s="219"/>
      <c r="L36" s="223"/>
      <c r="M36" s="223"/>
      <c r="N36" s="223"/>
      <c r="O36" s="219"/>
      <c r="P36" s="219"/>
      <c r="Q36" s="223"/>
      <c r="R36" s="223"/>
      <c r="S36" s="223"/>
      <c r="T36" s="219"/>
      <c r="U36" s="219"/>
      <c r="V36" s="223"/>
      <c r="W36" s="223"/>
      <c r="X36" s="223"/>
      <c r="Y36" s="219"/>
      <c r="Z36" s="219"/>
      <c r="AA36" s="223"/>
      <c r="AB36" s="223"/>
      <c r="AC36" s="223"/>
      <c r="AD36" s="219"/>
      <c r="AE36" s="219"/>
      <c r="AF36" s="223"/>
      <c r="AG36" s="223"/>
      <c r="AH36" s="223"/>
      <c r="AI36" s="219"/>
      <c r="AJ36" s="219"/>
      <c r="AK36" s="219"/>
      <c r="AL36" s="219"/>
      <c r="AM36" s="219"/>
      <c r="AN36" s="219"/>
      <c r="AO36" s="219"/>
    </row>
    <row r="37" spans="1:41" outlineLevel="1" x14ac:dyDescent="0.2">
      <c r="A37" s="201"/>
      <c r="B37" s="201"/>
      <c r="C37" s="197"/>
      <c r="D37" s="217"/>
      <c r="E37" s="204"/>
      <c r="F37" s="205"/>
      <c r="G37" s="205"/>
      <c r="H37" s="140"/>
      <c r="I37" s="140"/>
      <c r="J37" s="223"/>
      <c r="K37" s="219"/>
      <c r="L37" s="223"/>
      <c r="M37" s="223"/>
      <c r="N37" s="223"/>
      <c r="O37" s="219"/>
      <c r="P37" s="219"/>
      <c r="Q37" s="223"/>
      <c r="R37" s="223"/>
      <c r="S37" s="223"/>
      <c r="T37" s="219"/>
      <c r="U37" s="219"/>
      <c r="V37" s="223"/>
      <c r="W37" s="223"/>
      <c r="X37" s="223"/>
      <c r="Y37" s="219"/>
      <c r="Z37" s="219"/>
      <c r="AA37" s="223"/>
      <c r="AB37" s="223"/>
      <c r="AC37" s="223"/>
      <c r="AD37" s="219"/>
      <c r="AE37" s="219"/>
      <c r="AF37" s="223"/>
      <c r="AG37" s="223"/>
      <c r="AH37" s="223"/>
      <c r="AI37" s="219"/>
      <c r="AJ37" s="219"/>
      <c r="AK37" s="219"/>
      <c r="AL37" s="219"/>
      <c r="AM37" s="219"/>
      <c r="AN37" s="219"/>
      <c r="AO37" s="219"/>
    </row>
    <row r="38" spans="1:41" x14ac:dyDescent="0.2"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</row>
    <row r="39" spans="1:41" x14ac:dyDescent="0.2">
      <c r="C39" s="224"/>
      <c r="D39" s="225"/>
      <c r="E39" s="224"/>
      <c r="F39" s="224"/>
      <c r="G39" s="224"/>
      <c r="H39" s="224"/>
      <c r="I39" s="226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NPV Calc|Option-4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2020-06-22T10:36:37Z</dcterms:modified>
</cp:coreProperties>
</file>