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Temp\AA EVO GN21\Capex Forecast\OAs\Signed Off OA's\"/>
    </mc:Choice>
  </mc:AlternateContent>
  <xr:revisionPtr revIDLastSave="0" documentId="8_{823BE33D-0D8D-48B3-80EA-23F798334A3D}" xr6:coauthVersionLast="44" xr6:coauthVersionMax="44" xr10:uidLastSave="{00000000-0000-0000-0000-000000000000}"/>
  <bookViews>
    <workbookView xWindow="-28920" yWindow="-6705" windowWidth="29040" windowHeight="15840" tabRatio="831" xr2:uid="{00000000-000D-0000-FFFF-FFFF00000000}"/>
  </bookViews>
  <sheets>
    <sheet name="Home Page" sheetId="56" r:id="rId1"/>
    <sheet name="Model Start--&gt;" sheetId="76" r:id="rId2"/>
    <sheet name="Input|Assumptions" sheetId="77" r:id="rId3"/>
    <sheet name="NPV Calc|Option-1" sheetId="74" r:id="rId4"/>
    <sheet name="NPV Calc|Option-2" sheetId="103" r:id="rId5"/>
    <sheet name="NPV Calc|Option-3" sheetId="104" r:id="rId6"/>
    <sheet name="Option Comparison" sheetId="105" r:id="rId7"/>
  </sheets>
  <externalReferences>
    <externalReference r:id="rId8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Base_Year">'Input|Assumptions'!$J$3</definedName>
    <definedName name="CBWorkbookPriority" hidden="1">-113365687</definedName>
    <definedName name="Check_Status_List">#REF!</definedName>
    <definedName name="Days_in_year">#REF!</definedName>
    <definedName name="Dollar_Base_List">#REF!</definedName>
    <definedName name="dollars">#REF!</definedName>
    <definedName name="External">#REF!</definedName>
    <definedName name="Internal">#REF!</definedName>
    <definedName name="JGN_NPV_Model">'NPV Calc|Option-1'!$C$1</definedName>
    <definedName name="millions">#REF!</definedName>
    <definedName name="Model_Date">#REF!</definedName>
    <definedName name="Model_Developer">#REF!</definedName>
    <definedName name="Model_Name" localSheetId="1">'Model Start--&gt;'!$F$12</definedName>
    <definedName name="Model_Name">#REF!</definedName>
    <definedName name="Model_Security">#REF!</definedName>
    <definedName name="Model_Version">#REF!</definedName>
    <definedName name="Months_in_year">#REF!</definedName>
    <definedName name="Nominal">#REF!</definedName>
    <definedName name="NPV_WACC_List">#REF!</definedName>
    <definedName name="Overall_Check">#REF!</definedName>
    <definedName name="Pre_Tax">#REF!</definedName>
    <definedName name="Protected">#REF!</definedName>
    <definedName name="Real">#REF!</definedName>
    <definedName name="Scenario_List">#REF!</definedName>
    <definedName name="sd" localSheetId="0" hidden="1">#REF!</definedName>
    <definedName name="sd" localSheetId="2" hidden="1">#REF!</definedName>
    <definedName name="sd" localSheetId="1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hidden="1">#REF!</definedName>
    <definedName name="Sheet_Range">'Home Page'!$C$12:$C$22</definedName>
    <definedName name="Start_of_year">#REF!</definedName>
    <definedName name="Weeks_in_year">#REF!</definedName>
    <definedName name="Worksheet_List">'Home Page'!$C$12:$C$21</definedName>
    <definedName name="Year_Type">#REF!</definedName>
    <definedName name="Z_936BE4CE_DB48_4520_9A67_1680571C0FA9_.wvu.Cols" localSheetId="0" hidden="1">'Home Page'!$M:$XFD</definedName>
    <definedName name="Z_936BE4CE_DB48_4520_9A67_1680571C0FA9_.wvu.Cols" localSheetId="2" hidden="1">'Input|Assumptions'!$N:$XFD</definedName>
    <definedName name="Z_936BE4CE_DB48_4520_9A67_1680571C0FA9_.wvu.Cols" localSheetId="1" hidden="1">'Model Start--&gt;'!$N:$XFD</definedName>
    <definedName name="Z_936BE4CE_DB48_4520_9A67_1680571C0FA9_.wvu.Cols" localSheetId="3" hidden="1">'NPV Calc|Option-1'!$N:$XFD</definedName>
    <definedName name="Z_936BE4CE_DB48_4520_9A67_1680571C0FA9_.wvu.Cols" localSheetId="4" hidden="1">'NPV Calc|Option-2'!$N:$XFD</definedName>
    <definedName name="Z_936BE4CE_DB48_4520_9A67_1680571C0FA9_.wvu.Cols" localSheetId="5" hidden="1">'NPV Calc|Option-3'!$N:$XFD</definedName>
    <definedName name="Z_936BE4CE_DB48_4520_9A67_1680571C0FA9_.wvu.Cols" localSheetId="6" hidden="1">'Option Comparison'!$N:$XFD</definedName>
    <definedName name="Z_936BE4CE_DB48_4520_9A67_1680571C0FA9_.wvu.Rows" localSheetId="0" hidden="1">'Home Page'!$48:$1048576</definedName>
    <definedName name="Z_936BE4CE_DB48_4520_9A67_1680571C0FA9_.wvu.Rows" localSheetId="2" hidden="1">'Input|Assumptions'!$12:$1048576</definedName>
    <definedName name="Z_936BE4CE_DB48_4520_9A67_1680571C0FA9_.wvu.Rows" localSheetId="1" hidden="1">'Model Start--&gt;'!$52:$1048576</definedName>
    <definedName name="Z_936BE4CE_DB48_4520_9A67_1680571C0FA9_.wvu.Rows" localSheetId="3" hidden="1">'NPV Calc|Option-1'!$12:$1048576</definedName>
    <definedName name="Z_936BE4CE_DB48_4520_9A67_1680571C0FA9_.wvu.Rows" localSheetId="4" hidden="1">'NPV Calc|Option-2'!$12:$1048576</definedName>
    <definedName name="Z_936BE4CE_DB48_4520_9A67_1680571C0FA9_.wvu.Rows" localSheetId="5" hidden="1">'NPV Calc|Option-3'!$12:$1048576</definedName>
    <definedName name="Z_936BE4CE_DB48_4520_9A67_1680571C0FA9_.wvu.Rows" localSheetId="6" hidden="1">'Option Comparison'!$12:$1048576</definedName>
    <definedName name="Z_C4B640CB_29C7_4B7F_8E78_4BE41AD6768C_.wvu.Cols" localSheetId="0" hidden="1">'Home Page'!$M:$XFD</definedName>
    <definedName name="Z_C4B640CB_29C7_4B7F_8E78_4BE41AD6768C_.wvu.Cols" localSheetId="2" hidden="1">'Input|Assumptions'!$N:$XFD</definedName>
    <definedName name="Z_C4B640CB_29C7_4B7F_8E78_4BE41AD6768C_.wvu.Cols" localSheetId="1" hidden="1">'Model Start--&gt;'!$N:$XFD</definedName>
    <definedName name="Z_C4B640CB_29C7_4B7F_8E78_4BE41AD6768C_.wvu.Cols" localSheetId="3" hidden="1">'NPV Calc|Option-1'!$N:$XFD</definedName>
    <definedName name="Z_C4B640CB_29C7_4B7F_8E78_4BE41AD6768C_.wvu.Cols" localSheetId="4" hidden="1">'NPV Calc|Option-2'!$N:$XFD</definedName>
    <definedName name="Z_C4B640CB_29C7_4B7F_8E78_4BE41AD6768C_.wvu.Cols" localSheetId="5" hidden="1">'NPV Calc|Option-3'!$N:$XFD</definedName>
    <definedName name="Z_C4B640CB_29C7_4B7F_8E78_4BE41AD6768C_.wvu.Cols" localSheetId="6" hidden="1">'Option Comparison'!$N:$XFD</definedName>
    <definedName name="Z_C4B640CB_29C7_4B7F_8E78_4BE41AD6768C_.wvu.Rows" localSheetId="0" hidden="1">'Home Page'!$48:$1048576</definedName>
    <definedName name="Z_C4B640CB_29C7_4B7F_8E78_4BE41AD6768C_.wvu.Rows" localSheetId="2" hidden="1">'Input|Assumptions'!$12:$1048576</definedName>
    <definedName name="Z_C4B640CB_29C7_4B7F_8E78_4BE41AD6768C_.wvu.Rows" localSheetId="1" hidden="1">'Model Start--&gt;'!$52:$1048576</definedName>
    <definedName name="Z_C4B640CB_29C7_4B7F_8E78_4BE41AD6768C_.wvu.Rows" localSheetId="3" hidden="1">'NPV Calc|Option-1'!$12:$1048576</definedName>
    <definedName name="Z_C4B640CB_29C7_4B7F_8E78_4BE41AD6768C_.wvu.Rows" localSheetId="4" hidden="1">'NPV Calc|Option-2'!$12:$1048576</definedName>
    <definedName name="Z_C4B640CB_29C7_4B7F_8E78_4BE41AD6768C_.wvu.Rows" localSheetId="5" hidden="1">'NPV Calc|Option-3'!$12:$1048576</definedName>
    <definedName name="Z_C4B640CB_29C7_4B7F_8E78_4BE41AD6768C_.wvu.Rows" localSheetId="6" hidden="1">'Option Comparison'!$12:$1048576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04" l="1"/>
  <c r="C1" i="105" l="1"/>
  <c r="K16" i="104"/>
  <c r="L16" i="104"/>
  <c r="M16" i="104"/>
  <c r="N16" i="104"/>
  <c r="O16" i="104"/>
  <c r="P16" i="104"/>
  <c r="Q16" i="104"/>
  <c r="R16" i="104"/>
  <c r="S16" i="104"/>
  <c r="T16" i="104"/>
  <c r="U16" i="104"/>
  <c r="V16" i="104"/>
  <c r="W16" i="104"/>
  <c r="X16" i="104"/>
  <c r="Y16" i="104"/>
  <c r="Z16" i="104"/>
  <c r="AA16" i="104"/>
  <c r="AB16" i="104"/>
  <c r="AC16" i="104"/>
  <c r="AD16" i="104"/>
  <c r="AE16" i="104"/>
  <c r="AF16" i="104"/>
  <c r="AG16" i="104"/>
  <c r="AH16" i="104"/>
  <c r="AI16" i="104"/>
  <c r="AJ16" i="104"/>
  <c r="AK16" i="104"/>
  <c r="AL16" i="104"/>
  <c r="AM16" i="104"/>
  <c r="AN16" i="104"/>
  <c r="AO16" i="104"/>
  <c r="J16" i="104"/>
  <c r="K16" i="103"/>
  <c r="L16" i="103"/>
  <c r="M16" i="103"/>
  <c r="N16" i="103"/>
  <c r="O16" i="103"/>
  <c r="P16" i="103"/>
  <c r="Q16" i="103"/>
  <c r="R16" i="103"/>
  <c r="S16" i="103"/>
  <c r="T16" i="103"/>
  <c r="U16" i="103"/>
  <c r="V16" i="103"/>
  <c r="W16" i="103"/>
  <c r="X16" i="103"/>
  <c r="Y16" i="103"/>
  <c r="Z16" i="103"/>
  <c r="AA16" i="103"/>
  <c r="AB16" i="103"/>
  <c r="AC16" i="103"/>
  <c r="AD16" i="103"/>
  <c r="AE16" i="103"/>
  <c r="AF16" i="103"/>
  <c r="AG16" i="103"/>
  <c r="AH16" i="103"/>
  <c r="AI16" i="103"/>
  <c r="AJ16" i="103"/>
  <c r="AK16" i="103"/>
  <c r="AL16" i="103"/>
  <c r="AM16" i="103"/>
  <c r="AN16" i="103"/>
  <c r="AO16" i="103"/>
  <c r="J16" i="103"/>
  <c r="C1" i="104"/>
  <c r="C1" i="103"/>
  <c r="C1" i="74"/>
  <c r="C1" i="77"/>
  <c r="N27" i="77" l="1"/>
  <c r="N28" i="77"/>
  <c r="N29" i="77" s="1"/>
  <c r="N30" i="77"/>
  <c r="N24" i="77"/>
  <c r="N25" i="77"/>
  <c r="J16" i="74" l="1"/>
  <c r="I3" i="77" l="1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AH34" i="77"/>
  <c r="AI34" i="77"/>
  <c r="AJ34" i="77"/>
  <c r="AK34" i="77"/>
  <c r="AL34" i="77"/>
  <c r="AM34" i="77"/>
  <c r="AN34" i="77"/>
  <c r="AO34" i="77"/>
  <c r="J34" i="77"/>
  <c r="J30" i="77" l="1"/>
  <c r="J31" i="77" s="1"/>
  <c r="I30" i="77"/>
  <c r="I31" i="77" s="1"/>
  <c r="I28" i="77"/>
  <c r="I29" i="77" s="1"/>
  <c r="J27" i="77"/>
  <c r="K27" i="77"/>
  <c r="L27" i="77"/>
  <c r="M27" i="77"/>
  <c r="I27" i="77"/>
  <c r="J25" i="77"/>
  <c r="K25" i="77" s="1"/>
  <c r="L25" i="77" s="1"/>
  <c r="M25" i="77" s="1"/>
  <c r="M28" i="77" s="1"/>
  <c r="M29" i="77" s="1"/>
  <c r="J24" i="77"/>
  <c r="L28" i="77" l="1"/>
  <c r="L29" i="77" s="1"/>
  <c r="K28" i="77"/>
  <c r="K29" i="77" s="1"/>
  <c r="J28" i="77"/>
  <c r="J29" i="77" s="1"/>
  <c r="K24" i="77"/>
  <c r="L24" i="77" l="1"/>
  <c r="K30" i="77"/>
  <c r="K31" i="77" s="1"/>
  <c r="C17" i="105"/>
  <c r="C18" i="105"/>
  <c r="C16" i="105"/>
  <c r="M24" i="77" l="1"/>
  <c r="M30" i="77" s="1"/>
  <c r="M31" i="77" s="1"/>
  <c r="N31" i="77" s="1"/>
  <c r="L30" i="77"/>
  <c r="L31" i="77" s="1"/>
  <c r="L32" i="77" s="1"/>
  <c r="M32" i="77" l="1"/>
  <c r="O31" i="77"/>
  <c r="N32" i="77"/>
  <c r="P31" i="77" l="1"/>
  <c r="O32" i="77"/>
  <c r="Q31" i="77" l="1"/>
  <c r="P32" i="77"/>
  <c r="R31" i="77" l="1"/>
  <c r="Q32" i="77"/>
  <c r="S31" i="77" l="1"/>
  <c r="R32" i="77"/>
  <c r="T31" i="77" l="1"/>
  <c r="S32" i="77"/>
  <c r="U31" i="77" l="1"/>
  <c r="T32" i="77"/>
  <c r="V31" i="77" l="1"/>
  <c r="U32" i="77"/>
  <c r="W31" i="77" l="1"/>
  <c r="V32" i="77"/>
  <c r="X31" i="77" l="1"/>
  <c r="W32" i="77"/>
  <c r="Y31" i="77" l="1"/>
  <c r="X32" i="77"/>
  <c r="Z31" i="77" l="1"/>
  <c r="Y32" i="77"/>
  <c r="AA31" i="77" l="1"/>
  <c r="Z32" i="77"/>
  <c r="AB31" i="77" l="1"/>
  <c r="AA32" i="77"/>
  <c r="AC31" i="77" l="1"/>
  <c r="AB32" i="77"/>
  <c r="AD31" i="77" l="1"/>
  <c r="AC32" i="77"/>
  <c r="AE31" i="77" l="1"/>
  <c r="AD32" i="77"/>
  <c r="AF31" i="77" l="1"/>
  <c r="AE32" i="77"/>
  <c r="AG31" i="77" l="1"/>
  <c r="AF32" i="77"/>
  <c r="AH31" i="77" l="1"/>
  <c r="AG32" i="77"/>
  <c r="AI31" i="77" l="1"/>
  <c r="AH32" i="77"/>
  <c r="AJ31" i="77" l="1"/>
  <c r="AI32" i="77"/>
  <c r="AK31" i="77" l="1"/>
  <c r="AJ32" i="77"/>
  <c r="AL31" i="77" l="1"/>
  <c r="AK32" i="77"/>
  <c r="AM31" i="77" l="1"/>
  <c r="AL32" i="77"/>
  <c r="AN31" i="77" l="1"/>
  <c r="AM32" i="77"/>
  <c r="AO31" i="77" l="1"/>
  <c r="AO32" i="77" s="1"/>
  <c r="AN32" i="77"/>
  <c r="G39" i="74" l="1"/>
  <c r="K39" i="104"/>
  <c r="J32" i="77" l="1"/>
  <c r="J36" i="77" s="1"/>
  <c r="K16" i="74" s="1"/>
  <c r="K32" i="77" l="1"/>
  <c r="K36" i="77" l="1"/>
  <c r="L36" i="77" l="1"/>
  <c r="L16" i="74"/>
  <c r="C31" i="105"/>
  <c r="D23" i="105"/>
  <c r="C30" i="105"/>
  <c r="M36" i="77" l="1"/>
  <c r="M16" i="74"/>
  <c r="C32" i="105"/>
  <c r="N36" i="77" l="1"/>
  <c r="N16" i="74"/>
  <c r="AM65" i="103"/>
  <c r="I30" i="105"/>
  <c r="AN65" i="103"/>
  <c r="AL65" i="103"/>
  <c r="AK65" i="103"/>
  <c r="AO65" i="103"/>
  <c r="AL65" i="104"/>
  <c r="AN65" i="104"/>
  <c r="AM65" i="104"/>
  <c r="AL39" i="103"/>
  <c r="AK39" i="103"/>
  <c r="AO39" i="103"/>
  <c r="AL39" i="104"/>
  <c r="AK39" i="104"/>
  <c r="AO39" i="104"/>
  <c r="AM39" i="104"/>
  <c r="AM39" i="74"/>
  <c r="AL39" i="74"/>
  <c r="AK39" i="74"/>
  <c r="AO39" i="74"/>
  <c r="AJ91" i="104"/>
  <c r="AJ102" i="104" s="1"/>
  <c r="AK91" i="104"/>
  <c r="AK102" i="104" s="1"/>
  <c r="AL91" i="104"/>
  <c r="AL102" i="104" s="1"/>
  <c r="AM91" i="104"/>
  <c r="AN91" i="104"/>
  <c r="AN102" i="104" s="1"/>
  <c r="AO91" i="104"/>
  <c r="AO102" i="104" s="1"/>
  <c r="AJ91" i="103"/>
  <c r="AJ102" i="103" s="1"/>
  <c r="AK91" i="103"/>
  <c r="AL91" i="103"/>
  <c r="AM91" i="103"/>
  <c r="AN91" i="103"/>
  <c r="AN102" i="103" s="1"/>
  <c r="AO91" i="103"/>
  <c r="AO102" i="103" s="1"/>
  <c r="AJ65" i="104"/>
  <c r="AK65" i="104"/>
  <c r="AO65" i="104"/>
  <c r="AJ65" i="103"/>
  <c r="AJ39" i="104"/>
  <c r="AN39" i="104"/>
  <c r="AJ39" i="103"/>
  <c r="AN39" i="103"/>
  <c r="K4" i="104"/>
  <c r="K4" i="103"/>
  <c r="AJ91" i="74"/>
  <c r="AK91" i="74"/>
  <c r="AL91" i="74"/>
  <c r="AM91" i="74"/>
  <c r="AN91" i="74"/>
  <c r="AN102" i="74" s="1"/>
  <c r="AO91" i="74"/>
  <c r="AO102" i="74" s="1"/>
  <c r="AJ39" i="74"/>
  <c r="AN39" i="74"/>
  <c r="K4" i="74"/>
  <c r="O36" i="77" l="1"/>
  <c r="O16" i="74"/>
  <c r="AJ101" i="104"/>
  <c r="AJ103" i="104" s="1"/>
  <c r="AL102" i="74"/>
  <c r="AK102" i="74"/>
  <c r="AM102" i="74"/>
  <c r="AJ102" i="74"/>
  <c r="AO101" i="103"/>
  <c r="AO103" i="103" s="1"/>
  <c r="AL101" i="103"/>
  <c r="AK101" i="104"/>
  <c r="AK103" i="104" s="1"/>
  <c r="AK101" i="103"/>
  <c r="AJ101" i="103"/>
  <c r="AJ103" i="103" s="1"/>
  <c r="AM39" i="103"/>
  <c r="AM101" i="103" s="1"/>
  <c r="AL101" i="104"/>
  <c r="AL103" i="104" s="1"/>
  <c r="AM102" i="104"/>
  <c r="AO101" i="104"/>
  <c r="AO103" i="104" s="1"/>
  <c r="AN101" i="104"/>
  <c r="AN103" i="104" s="1"/>
  <c r="AM101" i="104"/>
  <c r="AL102" i="103"/>
  <c r="AN101" i="103"/>
  <c r="AN103" i="103" s="1"/>
  <c r="AK102" i="103"/>
  <c r="AM102" i="103"/>
  <c r="P36" i="77" l="1"/>
  <c r="P16" i="74"/>
  <c r="AL103" i="103"/>
  <c r="AK103" i="103"/>
  <c r="AM103" i="104"/>
  <c r="AM103" i="103"/>
  <c r="Q36" i="77" l="1"/>
  <c r="Q16" i="74"/>
  <c r="R36" i="77" l="1"/>
  <c r="R16" i="74"/>
  <c r="R39" i="104"/>
  <c r="V39" i="104"/>
  <c r="Z39" i="104"/>
  <c r="AH39" i="104"/>
  <c r="M39" i="104"/>
  <c r="Q39" i="104"/>
  <c r="Y39" i="104"/>
  <c r="AC39" i="104"/>
  <c r="AG39" i="104"/>
  <c r="P39" i="104"/>
  <c r="T39" i="104"/>
  <c r="X39" i="104"/>
  <c r="AF39" i="104"/>
  <c r="O39" i="104"/>
  <c r="S39" i="104"/>
  <c r="AE39" i="104"/>
  <c r="AI39" i="104"/>
  <c r="W39" i="104"/>
  <c r="N39" i="104"/>
  <c r="AD39" i="104"/>
  <c r="U39" i="104"/>
  <c r="L39" i="104"/>
  <c r="AB39" i="104"/>
  <c r="K3" i="105"/>
  <c r="J3" i="105" s="1"/>
  <c r="J14" i="105" s="1"/>
  <c r="C2" i="105"/>
  <c r="AI91" i="104"/>
  <c r="AI102" i="104" s="1"/>
  <c r="AH91" i="104"/>
  <c r="AH102" i="104" s="1"/>
  <c r="AG91" i="104"/>
  <c r="AG102" i="104" s="1"/>
  <c r="AF91" i="104"/>
  <c r="AF102" i="104" s="1"/>
  <c r="AE91" i="104"/>
  <c r="AE102" i="104" s="1"/>
  <c r="AD91" i="104"/>
  <c r="AD102" i="104" s="1"/>
  <c r="AC91" i="104"/>
  <c r="AC102" i="104" s="1"/>
  <c r="AB91" i="104"/>
  <c r="AB102" i="104" s="1"/>
  <c r="AA91" i="104"/>
  <c r="AA102" i="104" s="1"/>
  <c r="Z91" i="104"/>
  <c r="Z102" i="104" s="1"/>
  <c r="Y91" i="104"/>
  <c r="Y102" i="104" s="1"/>
  <c r="X91" i="104"/>
  <c r="X102" i="104" s="1"/>
  <c r="W91" i="104"/>
  <c r="W102" i="104" s="1"/>
  <c r="V91" i="104"/>
  <c r="V102" i="104" s="1"/>
  <c r="U91" i="104"/>
  <c r="U102" i="104" s="1"/>
  <c r="T91" i="104"/>
  <c r="T102" i="104" s="1"/>
  <c r="S91" i="104"/>
  <c r="S102" i="104" s="1"/>
  <c r="R91" i="104"/>
  <c r="R102" i="104" s="1"/>
  <c r="Q91" i="104"/>
  <c r="Q102" i="104" s="1"/>
  <c r="P91" i="104"/>
  <c r="P102" i="104" s="1"/>
  <c r="O91" i="104"/>
  <c r="O102" i="104" s="1"/>
  <c r="N91" i="104"/>
  <c r="N102" i="104" s="1"/>
  <c r="M91" i="104"/>
  <c r="M102" i="104" s="1"/>
  <c r="L91" i="104"/>
  <c r="L102" i="104" s="1"/>
  <c r="K91" i="104"/>
  <c r="K102" i="104" s="1"/>
  <c r="J91" i="104"/>
  <c r="J102" i="104" s="1"/>
  <c r="AI65" i="104"/>
  <c r="AH65" i="104"/>
  <c r="AG65" i="104"/>
  <c r="AF65" i="104"/>
  <c r="AE65" i="104"/>
  <c r="AD65" i="104"/>
  <c r="AC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P65" i="104"/>
  <c r="O65" i="104"/>
  <c r="N65" i="104"/>
  <c r="M65" i="104"/>
  <c r="L65" i="104"/>
  <c r="K65" i="104"/>
  <c r="K101" i="104" s="1"/>
  <c r="J65" i="104"/>
  <c r="AA39" i="104"/>
  <c r="G16" i="104"/>
  <c r="L4" i="104"/>
  <c r="M4" i="104" s="1"/>
  <c r="N4" i="104" s="1"/>
  <c r="O4" i="104" s="1"/>
  <c r="P4" i="104" s="1"/>
  <c r="Q4" i="104" s="1"/>
  <c r="R4" i="104" s="1"/>
  <c r="S4" i="104" s="1"/>
  <c r="T4" i="104" s="1"/>
  <c r="U4" i="104" s="1"/>
  <c r="V4" i="104" s="1"/>
  <c r="W4" i="104" s="1"/>
  <c r="X4" i="104" s="1"/>
  <c r="Y4" i="104" s="1"/>
  <c r="Z4" i="104" s="1"/>
  <c r="AA4" i="104" s="1"/>
  <c r="AB4" i="104" s="1"/>
  <c r="AC4" i="104" s="1"/>
  <c r="AD4" i="104" s="1"/>
  <c r="AE4" i="104" s="1"/>
  <c r="AF4" i="104" s="1"/>
  <c r="AG4" i="104" s="1"/>
  <c r="AH4" i="104" s="1"/>
  <c r="AI4" i="104" s="1"/>
  <c r="AJ4" i="104" s="1"/>
  <c r="AK4" i="104" s="1"/>
  <c r="AL4" i="104" s="1"/>
  <c r="AM4" i="104" s="1"/>
  <c r="AN4" i="104" s="1"/>
  <c r="AO4" i="104" s="1"/>
  <c r="K3" i="104"/>
  <c r="K99" i="104" s="1"/>
  <c r="C2" i="104"/>
  <c r="AI91" i="103"/>
  <c r="AH91" i="103"/>
  <c r="AH102" i="103" s="1"/>
  <c r="AG91" i="103"/>
  <c r="AG102" i="103" s="1"/>
  <c r="AF91" i="103"/>
  <c r="AE91" i="103"/>
  <c r="AD91" i="103"/>
  <c r="AD102" i="103" s="1"/>
  <c r="AC91" i="103"/>
  <c r="AC102" i="103" s="1"/>
  <c r="AB91" i="103"/>
  <c r="AA91" i="103"/>
  <c r="Z91" i="103"/>
  <c r="Z102" i="103" s="1"/>
  <c r="Y91" i="103"/>
  <c r="Y102" i="103" s="1"/>
  <c r="X91" i="103"/>
  <c r="W91" i="103"/>
  <c r="V91" i="103"/>
  <c r="V102" i="103" s="1"/>
  <c r="U91" i="103"/>
  <c r="U102" i="103" s="1"/>
  <c r="T91" i="103"/>
  <c r="S91" i="103"/>
  <c r="R91" i="103"/>
  <c r="R102" i="103" s="1"/>
  <c r="Q91" i="103"/>
  <c r="Q102" i="103" s="1"/>
  <c r="P91" i="103"/>
  <c r="O91" i="103"/>
  <c r="N91" i="103"/>
  <c r="N102" i="103" s="1"/>
  <c r="M91" i="103"/>
  <c r="M102" i="103" s="1"/>
  <c r="L91" i="103"/>
  <c r="K91" i="103"/>
  <c r="J91" i="103"/>
  <c r="J102" i="103" s="1"/>
  <c r="AI65" i="103"/>
  <c r="AH65" i="103"/>
  <c r="AG65" i="103"/>
  <c r="AF65" i="103"/>
  <c r="AE65" i="103"/>
  <c r="AD65" i="103"/>
  <c r="AC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P65" i="103"/>
  <c r="O65" i="103"/>
  <c r="N65" i="103"/>
  <c r="M65" i="103"/>
  <c r="L65" i="103"/>
  <c r="K65" i="103"/>
  <c r="J65" i="103"/>
  <c r="AI39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G16" i="103"/>
  <c r="L4" i="103"/>
  <c r="M4" i="103" s="1"/>
  <c r="N4" i="103" s="1"/>
  <c r="O4" i="103" s="1"/>
  <c r="P4" i="103" s="1"/>
  <c r="Q4" i="103" s="1"/>
  <c r="R4" i="103" s="1"/>
  <c r="S4" i="103" s="1"/>
  <c r="T4" i="103" s="1"/>
  <c r="U4" i="103" s="1"/>
  <c r="V4" i="103" s="1"/>
  <c r="W4" i="103" s="1"/>
  <c r="X4" i="103" s="1"/>
  <c r="Y4" i="103" s="1"/>
  <c r="Z4" i="103" s="1"/>
  <c r="AA4" i="103" s="1"/>
  <c r="AB4" i="103" s="1"/>
  <c r="AC4" i="103" s="1"/>
  <c r="AD4" i="103" s="1"/>
  <c r="AE4" i="103" s="1"/>
  <c r="AF4" i="103" s="1"/>
  <c r="AG4" i="103" s="1"/>
  <c r="AH4" i="103" s="1"/>
  <c r="AI4" i="103" s="1"/>
  <c r="AJ4" i="103" s="1"/>
  <c r="AK4" i="103" s="1"/>
  <c r="AL4" i="103" s="1"/>
  <c r="AM4" i="103" s="1"/>
  <c r="AN4" i="103" s="1"/>
  <c r="AO4" i="103" s="1"/>
  <c r="K3" i="103"/>
  <c r="J3" i="103" s="1"/>
  <c r="C2" i="103"/>
  <c r="S36" i="77" l="1"/>
  <c r="S16" i="74"/>
  <c r="D17" i="105"/>
  <c r="K101" i="103"/>
  <c r="O101" i="103"/>
  <c r="S101" i="103"/>
  <c r="W101" i="103"/>
  <c r="AA101" i="103"/>
  <c r="AE101" i="103"/>
  <c r="AI101" i="103"/>
  <c r="Q101" i="104"/>
  <c r="Q103" i="104" s="1"/>
  <c r="M101" i="103"/>
  <c r="M103" i="103" s="1"/>
  <c r="Q101" i="103"/>
  <c r="Q103" i="103" s="1"/>
  <c r="AC101" i="103"/>
  <c r="AC103" i="103" s="1"/>
  <c r="AG101" i="103"/>
  <c r="AG103" i="103" s="1"/>
  <c r="AD101" i="104"/>
  <c r="AD103" i="104" s="1"/>
  <c r="K103" i="104"/>
  <c r="J101" i="104"/>
  <c r="J103" i="104" s="1"/>
  <c r="W101" i="104"/>
  <c r="W103" i="104" s="1"/>
  <c r="AH101" i="104"/>
  <c r="AH103" i="104" s="1"/>
  <c r="R101" i="104"/>
  <c r="R103" i="104" s="1"/>
  <c r="AA101" i="104"/>
  <c r="AA103" i="104" s="1"/>
  <c r="N101" i="104"/>
  <c r="N103" i="104" s="1"/>
  <c r="Z101" i="104"/>
  <c r="Z103" i="104" s="1"/>
  <c r="V101" i="104"/>
  <c r="V103" i="104" s="1"/>
  <c r="N101" i="103"/>
  <c r="N103" i="103" s="1"/>
  <c r="R101" i="103"/>
  <c r="R103" i="103" s="1"/>
  <c r="V101" i="103"/>
  <c r="V103" i="103" s="1"/>
  <c r="Z101" i="103"/>
  <c r="Z103" i="103" s="1"/>
  <c r="AD101" i="103"/>
  <c r="AD103" i="103" s="1"/>
  <c r="AH101" i="103"/>
  <c r="AH103" i="103" s="1"/>
  <c r="L101" i="103"/>
  <c r="P101" i="103"/>
  <c r="T101" i="103"/>
  <c r="X101" i="103"/>
  <c r="AB101" i="103"/>
  <c r="AF101" i="103"/>
  <c r="K14" i="105"/>
  <c r="K21" i="104"/>
  <c r="K47" i="104"/>
  <c r="J3" i="104"/>
  <c r="J73" i="104" s="1"/>
  <c r="AB101" i="104"/>
  <c r="AB103" i="104" s="1"/>
  <c r="P101" i="104"/>
  <c r="P103" i="104" s="1"/>
  <c r="AF101" i="104"/>
  <c r="AF103" i="104" s="1"/>
  <c r="X101" i="104"/>
  <c r="X103" i="104" s="1"/>
  <c r="L101" i="104"/>
  <c r="L103" i="104" s="1"/>
  <c r="T101" i="104"/>
  <c r="T103" i="104" s="1"/>
  <c r="O101" i="104"/>
  <c r="O103" i="104" s="1"/>
  <c r="AE101" i="104"/>
  <c r="AE103" i="104" s="1"/>
  <c r="S101" i="104"/>
  <c r="S103" i="104" s="1"/>
  <c r="AI101" i="104"/>
  <c r="AI103" i="104" s="1"/>
  <c r="U101" i="103"/>
  <c r="U103" i="103" s="1"/>
  <c r="D18" i="105"/>
  <c r="L3" i="105"/>
  <c r="L14" i="105" s="1"/>
  <c r="L3" i="103"/>
  <c r="L47" i="103" s="1"/>
  <c r="L3" i="104"/>
  <c r="M101" i="104"/>
  <c r="M103" i="104" s="1"/>
  <c r="U101" i="104"/>
  <c r="U103" i="104" s="1"/>
  <c r="Y101" i="104"/>
  <c r="Y103" i="104" s="1"/>
  <c r="AC101" i="104"/>
  <c r="AC103" i="104" s="1"/>
  <c r="AG101" i="104"/>
  <c r="AG103" i="104" s="1"/>
  <c r="K14" i="104"/>
  <c r="K73" i="104"/>
  <c r="J99" i="103"/>
  <c r="J73" i="103"/>
  <c r="J47" i="103"/>
  <c r="J21" i="103"/>
  <c r="J14" i="103"/>
  <c r="Y101" i="103"/>
  <c r="Y103" i="103" s="1"/>
  <c r="K99" i="103"/>
  <c r="K73" i="103"/>
  <c r="K47" i="103"/>
  <c r="K21" i="103"/>
  <c r="K14" i="103"/>
  <c r="J101" i="103"/>
  <c r="J103" i="103" s="1"/>
  <c r="K102" i="103"/>
  <c r="O102" i="103"/>
  <c r="S102" i="103"/>
  <c r="W102" i="103"/>
  <c r="AA102" i="103"/>
  <c r="AE102" i="103"/>
  <c r="AI102" i="103"/>
  <c r="L102" i="103"/>
  <c r="P102" i="103"/>
  <c r="T102" i="103"/>
  <c r="X102" i="103"/>
  <c r="AB102" i="103"/>
  <c r="AF102" i="103"/>
  <c r="T36" i="77" l="1"/>
  <c r="T16" i="74"/>
  <c r="O103" i="103"/>
  <c r="AE103" i="103"/>
  <c r="AA103" i="103"/>
  <c r="K103" i="103"/>
  <c r="AB103" i="103"/>
  <c r="L103" i="103"/>
  <c r="AI103" i="103"/>
  <c r="S103" i="103"/>
  <c r="X103" i="103"/>
  <c r="J14" i="104"/>
  <c r="W103" i="103"/>
  <c r="T103" i="103"/>
  <c r="J99" i="104"/>
  <c r="AF103" i="103"/>
  <c r="P103" i="103"/>
  <c r="M3" i="103"/>
  <c r="M47" i="103" s="1"/>
  <c r="J21" i="104"/>
  <c r="J47" i="104"/>
  <c r="L14" i="103"/>
  <c r="L73" i="103"/>
  <c r="L99" i="103"/>
  <c r="L14" i="104"/>
  <c r="L73" i="104"/>
  <c r="L21" i="104"/>
  <c r="L47" i="104"/>
  <c r="M3" i="104"/>
  <c r="L99" i="104"/>
  <c r="M3" i="105"/>
  <c r="M14" i="105" s="1"/>
  <c r="L21" i="103"/>
  <c r="U36" i="77" l="1"/>
  <c r="U16" i="74"/>
  <c r="M99" i="103"/>
  <c r="M21" i="103"/>
  <c r="M73" i="103"/>
  <c r="N3" i="103"/>
  <c r="N73" i="103" s="1"/>
  <c r="M14" i="103"/>
  <c r="O3" i="103"/>
  <c r="O47" i="103" s="1"/>
  <c r="N3" i="105"/>
  <c r="N14" i="105" s="1"/>
  <c r="M14" i="104"/>
  <c r="N3" i="104"/>
  <c r="M21" i="104"/>
  <c r="M47" i="104"/>
  <c r="M73" i="104"/>
  <c r="M99" i="104"/>
  <c r="V36" i="77" l="1"/>
  <c r="V16" i="74"/>
  <c r="O73" i="103"/>
  <c r="O99" i="103"/>
  <c r="N14" i="103"/>
  <c r="P3" i="103"/>
  <c r="P14" i="103" s="1"/>
  <c r="O14" i="103"/>
  <c r="N47" i="103"/>
  <c r="O21" i="103"/>
  <c r="N21" i="103"/>
  <c r="N99" i="103"/>
  <c r="O3" i="105"/>
  <c r="O14" i="105" s="1"/>
  <c r="N14" i="104"/>
  <c r="N21" i="104"/>
  <c r="N47" i="104"/>
  <c r="N99" i="104"/>
  <c r="O3" i="104"/>
  <c r="N73" i="104"/>
  <c r="W36" i="77" l="1"/>
  <c r="W16" i="74"/>
  <c r="P47" i="103"/>
  <c r="P21" i="103"/>
  <c r="P99" i="103"/>
  <c r="Q3" i="103"/>
  <c r="Q47" i="103" s="1"/>
  <c r="P73" i="103"/>
  <c r="O47" i="104"/>
  <c r="O99" i="104"/>
  <c r="P3" i="104"/>
  <c r="O73" i="104"/>
  <c r="O14" i="104"/>
  <c r="O21" i="104"/>
  <c r="P3" i="105"/>
  <c r="P14" i="105" s="1"/>
  <c r="X36" i="77" l="1"/>
  <c r="X16" i="74"/>
  <c r="R3" i="103"/>
  <c r="R21" i="103" s="1"/>
  <c r="Q73" i="103"/>
  <c r="Q14" i="103"/>
  <c r="Q99" i="103"/>
  <c r="Q21" i="103"/>
  <c r="Q3" i="105"/>
  <c r="Q14" i="105" s="1"/>
  <c r="P99" i="104"/>
  <c r="P21" i="104"/>
  <c r="Q3" i="104"/>
  <c r="P14" i="104"/>
  <c r="P47" i="104"/>
  <c r="P73" i="104"/>
  <c r="S3" i="103" l="1"/>
  <c r="R47" i="103"/>
  <c r="R99" i="103"/>
  <c r="Y36" i="77"/>
  <c r="Y16" i="74"/>
  <c r="R14" i="103"/>
  <c r="R73" i="103"/>
  <c r="Q14" i="104"/>
  <c r="Q21" i="104"/>
  <c r="Q99" i="104"/>
  <c r="R3" i="104"/>
  <c r="Q73" i="104"/>
  <c r="Q47" i="104"/>
  <c r="R3" i="105"/>
  <c r="R14" i="105" s="1"/>
  <c r="S99" i="103"/>
  <c r="S73" i="103"/>
  <c r="S47" i="103"/>
  <c r="S21" i="103"/>
  <c r="S14" i="103"/>
  <c r="T3" i="103"/>
  <c r="Z36" i="77" l="1"/>
  <c r="Z16" i="74"/>
  <c r="S3" i="105"/>
  <c r="S14" i="105" s="1"/>
  <c r="R99" i="104"/>
  <c r="S3" i="104"/>
  <c r="R73" i="104"/>
  <c r="R14" i="104"/>
  <c r="R21" i="104"/>
  <c r="R47" i="104"/>
  <c r="T73" i="103"/>
  <c r="T21" i="103"/>
  <c r="T99" i="103"/>
  <c r="T47" i="103"/>
  <c r="T14" i="103"/>
  <c r="U3" i="103"/>
  <c r="AA36" i="77" l="1"/>
  <c r="AA16" i="74"/>
  <c r="S99" i="104"/>
  <c r="T3" i="104"/>
  <c r="S73" i="104"/>
  <c r="S14" i="104"/>
  <c r="S47" i="104"/>
  <c r="S21" i="104"/>
  <c r="T3" i="105"/>
  <c r="T14" i="105" s="1"/>
  <c r="U99" i="103"/>
  <c r="U73" i="103"/>
  <c r="U47" i="103"/>
  <c r="U21" i="103"/>
  <c r="U14" i="103"/>
  <c r="V3" i="103"/>
  <c r="AB36" i="77" l="1"/>
  <c r="AB16" i="74"/>
  <c r="U3" i="105"/>
  <c r="U14" i="105" s="1"/>
  <c r="U3" i="104"/>
  <c r="T47" i="104"/>
  <c r="T14" i="104"/>
  <c r="T21" i="104"/>
  <c r="T73" i="104"/>
  <c r="T99" i="104"/>
  <c r="V99" i="103"/>
  <c r="V73" i="103"/>
  <c r="V47" i="103"/>
  <c r="V21" i="103"/>
  <c r="V14" i="103"/>
  <c r="W3" i="103"/>
  <c r="AC36" i="77" l="1"/>
  <c r="AC16" i="74"/>
  <c r="U14" i="104"/>
  <c r="U21" i="104"/>
  <c r="U99" i="104"/>
  <c r="V3" i="104"/>
  <c r="U47" i="104"/>
  <c r="U73" i="104"/>
  <c r="V3" i="105"/>
  <c r="V14" i="105" s="1"/>
  <c r="W99" i="103"/>
  <c r="W73" i="103"/>
  <c r="W47" i="103"/>
  <c r="W21" i="103"/>
  <c r="W14" i="103"/>
  <c r="X3" i="103"/>
  <c r="AD36" i="77" l="1"/>
  <c r="AD16" i="74"/>
  <c r="V99" i="104"/>
  <c r="V14" i="104"/>
  <c r="V73" i="104"/>
  <c r="W3" i="104"/>
  <c r="V21" i="104"/>
  <c r="V47" i="104"/>
  <c r="W3" i="105"/>
  <c r="W14" i="105" s="1"/>
  <c r="X99" i="103"/>
  <c r="X47" i="103"/>
  <c r="X73" i="103"/>
  <c r="X21" i="103"/>
  <c r="X14" i="103"/>
  <c r="Y3" i="103"/>
  <c r="AE36" i="77" l="1"/>
  <c r="AE16" i="74"/>
  <c r="X3" i="105"/>
  <c r="X14" i="105" s="1"/>
  <c r="W99" i="104"/>
  <c r="X3" i="104"/>
  <c r="W73" i="104"/>
  <c r="W14" i="104"/>
  <c r="W47" i="104"/>
  <c r="W21" i="104"/>
  <c r="Y99" i="103"/>
  <c r="Y73" i="103"/>
  <c r="Y47" i="103"/>
  <c r="Y21" i="103"/>
  <c r="Y14" i="103"/>
  <c r="Z3" i="103"/>
  <c r="AF36" i="77" l="1"/>
  <c r="AF16" i="74"/>
  <c r="Y3" i="104"/>
  <c r="X47" i="104"/>
  <c r="X73" i="104"/>
  <c r="X21" i="104"/>
  <c r="X14" i="104"/>
  <c r="X99" i="104"/>
  <c r="Y3" i="105"/>
  <c r="Y14" i="105" s="1"/>
  <c r="Z99" i="103"/>
  <c r="Z73" i="103"/>
  <c r="Z47" i="103"/>
  <c r="Z21" i="103"/>
  <c r="Z14" i="103"/>
  <c r="AA3" i="103"/>
  <c r="AG36" i="77" l="1"/>
  <c r="AG16" i="74"/>
  <c r="Z3" i="105"/>
  <c r="Z14" i="105" s="1"/>
  <c r="Y14" i="104"/>
  <c r="Y21" i="104"/>
  <c r="Z3" i="104"/>
  <c r="Y99" i="104"/>
  <c r="Y73" i="104"/>
  <c r="Y47" i="104"/>
  <c r="AA99" i="103"/>
  <c r="AA73" i="103"/>
  <c r="AA47" i="103"/>
  <c r="AA21" i="103"/>
  <c r="AA14" i="103"/>
  <c r="AB3" i="103"/>
  <c r="AH36" i="77" l="1"/>
  <c r="AH16" i="74"/>
  <c r="AA3" i="105"/>
  <c r="AA14" i="105" s="1"/>
  <c r="Z14" i="104"/>
  <c r="Z21" i="104"/>
  <c r="Z99" i="104"/>
  <c r="AA3" i="104"/>
  <c r="Z47" i="104"/>
  <c r="Z73" i="104"/>
  <c r="AB99" i="103"/>
  <c r="AB47" i="103"/>
  <c r="AB14" i="103"/>
  <c r="AB73" i="103"/>
  <c r="AB21" i="103"/>
  <c r="AC3" i="103"/>
  <c r="AI36" i="77" l="1"/>
  <c r="AI16" i="74"/>
  <c r="AA99" i="104"/>
  <c r="AB3" i="104"/>
  <c r="AA73" i="104"/>
  <c r="AA14" i="104"/>
  <c r="AA47" i="104"/>
  <c r="AA21" i="104"/>
  <c r="AB3" i="105"/>
  <c r="AB14" i="105" s="1"/>
  <c r="AC99" i="103"/>
  <c r="AC73" i="103"/>
  <c r="AC47" i="103"/>
  <c r="AC21" i="103"/>
  <c r="AC14" i="103"/>
  <c r="AD3" i="103"/>
  <c r="AJ36" i="77" l="1"/>
  <c r="AJ16" i="74"/>
  <c r="AC3" i="105"/>
  <c r="AC14" i="105" s="1"/>
  <c r="AC3" i="104"/>
  <c r="AB47" i="104"/>
  <c r="AB99" i="104"/>
  <c r="AB14" i="104"/>
  <c r="AB21" i="104"/>
  <c r="AB73" i="104"/>
  <c r="AD99" i="103"/>
  <c r="AD73" i="103"/>
  <c r="AD47" i="103"/>
  <c r="AD21" i="103"/>
  <c r="AE3" i="103"/>
  <c r="AD14" i="103"/>
  <c r="AK36" i="77" l="1"/>
  <c r="AK16" i="74"/>
  <c r="AC14" i="104"/>
  <c r="AC21" i="104"/>
  <c r="AC99" i="104"/>
  <c r="AD3" i="104"/>
  <c r="AC73" i="104"/>
  <c r="AC47" i="104"/>
  <c r="AD3" i="105"/>
  <c r="AD14" i="105" s="1"/>
  <c r="AE99" i="103"/>
  <c r="AE73" i="103"/>
  <c r="AE47" i="103"/>
  <c r="AE21" i="103"/>
  <c r="AE14" i="103"/>
  <c r="AF3" i="103"/>
  <c r="AL36" i="77" l="1"/>
  <c r="AL16" i="74"/>
  <c r="AD99" i="104"/>
  <c r="AE3" i="104"/>
  <c r="AD73" i="104"/>
  <c r="AD14" i="104"/>
  <c r="AD21" i="104"/>
  <c r="AD47" i="104"/>
  <c r="AE3" i="105"/>
  <c r="AE14" i="105" s="1"/>
  <c r="AF73" i="103"/>
  <c r="AF21" i="103"/>
  <c r="AF14" i="103"/>
  <c r="AF99" i="103"/>
  <c r="AF47" i="103"/>
  <c r="AG3" i="103"/>
  <c r="AM36" i="77" l="1"/>
  <c r="AM16" i="74"/>
  <c r="AE99" i="104"/>
  <c r="AF3" i="104"/>
  <c r="AE14" i="104"/>
  <c r="AE73" i="104"/>
  <c r="AE21" i="104"/>
  <c r="AE47" i="104"/>
  <c r="AF3" i="105"/>
  <c r="AF14" i="105" s="1"/>
  <c r="AG99" i="103"/>
  <c r="AG73" i="103"/>
  <c r="AG47" i="103"/>
  <c r="AG21" i="103"/>
  <c r="AG14" i="103"/>
  <c r="AH3" i="103"/>
  <c r="AN36" i="77" l="1"/>
  <c r="AN16" i="74"/>
  <c r="AG3" i="105"/>
  <c r="AG14" i="105" s="1"/>
  <c r="AG3" i="104"/>
  <c r="AF47" i="104"/>
  <c r="AF14" i="104"/>
  <c r="AF21" i="104"/>
  <c r="AF73" i="104"/>
  <c r="AF99" i="104"/>
  <c r="AH99" i="103"/>
  <c r="AH73" i="103"/>
  <c r="AH47" i="103"/>
  <c r="AH21" i="103"/>
  <c r="AI3" i="103"/>
  <c r="AJ3" i="103" s="1"/>
  <c r="AH14" i="103"/>
  <c r="AO36" i="77" l="1"/>
  <c r="AO16" i="74"/>
  <c r="AK3" i="103"/>
  <c r="AJ21" i="103"/>
  <c r="AJ99" i="103"/>
  <c r="AJ73" i="103"/>
  <c r="AJ47" i="103"/>
  <c r="AJ14" i="103"/>
  <c r="AG14" i="104"/>
  <c r="AG21" i="104"/>
  <c r="AG99" i="104"/>
  <c r="AH3" i="104"/>
  <c r="AG73" i="104"/>
  <c r="AG47" i="104"/>
  <c r="AH3" i="105"/>
  <c r="AH14" i="105" s="1"/>
  <c r="AI99" i="103"/>
  <c r="AI73" i="103"/>
  <c r="AI47" i="103"/>
  <c r="AI21" i="103"/>
  <c r="AI14" i="103"/>
  <c r="AL3" i="103" l="1"/>
  <c r="AK73" i="103"/>
  <c r="AK47" i="103"/>
  <c r="AK21" i="103"/>
  <c r="AK99" i="103"/>
  <c r="AK14" i="103"/>
  <c r="AH99" i="104"/>
  <c r="AI3" i="104"/>
  <c r="AJ3" i="104" s="1"/>
  <c r="AH73" i="104"/>
  <c r="AH14" i="104"/>
  <c r="AH47" i="104"/>
  <c r="AH21" i="104"/>
  <c r="AI3" i="105"/>
  <c r="AI14" i="105" l="1"/>
  <c r="AJ3" i="105"/>
  <c r="AK3" i="104"/>
  <c r="AJ99" i="104"/>
  <c r="AJ21" i="104"/>
  <c r="AJ73" i="104"/>
  <c r="AJ47" i="104"/>
  <c r="AJ14" i="104"/>
  <c r="AM3" i="103"/>
  <c r="AL73" i="103"/>
  <c r="AL47" i="103"/>
  <c r="AL14" i="103"/>
  <c r="AL21" i="103"/>
  <c r="AL99" i="103"/>
  <c r="AI99" i="104"/>
  <c r="AI14" i="104"/>
  <c r="AI73" i="104"/>
  <c r="AI47" i="104"/>
  <c r="AI21" i="104"/>
  <c r="AK3" i="105" l="1"/>
  <c r="AJ14" i="105"/>
  <c r="AL3" i="104"/>
  <c r="AK99" i="104"/>
  <c r="AK21" i="104"/>
  <c r="AK73" i="104"/>
  <c r="AK47" i="104"/>
  <c r="AK14" i="104"/>
  <c r="AN3" i="103"/>
  <c r="AM99" i="103"/>
  <c r="AM21" i="103"/>
  <c r="AM73" i="103"/>
  <c r="AM47" i="103"/>
  <c r="AM14" i="103"/>
  <c r="J4" i="77"/>
  <c r="AL3" i="105" l="1"/>
  <c r="AK14" i="105"/>
  <c r="AM3" i="104"/>
  <c r="AL47" i="104"/>
  <c r="AL14" i="104"/>
  <c r="AL99" i="104"/>
  <c r="AL21" i="104"/>
  <c r="AL73" i="104"/>
  <c r="AO3" i="103"/>
  <c r="AN21" i="103"/>
  <c r="AN73" i="103"/>
  <c r="AN47" i="103"/>
  <c r="AN14" i="103"/>
  <c r="AN99" i="103"/>
  <c r="AM3" i="105" l="1"/>
  <c r="AL14" i="105"/>
  <c r="I93" i="104"/>
  <c r="I93" i="103"/>
  <c r="AN3" i="104"/>
  <c r="AM73" i="104"/>
  <c r="AM47" i="104"/>
  <c r="AM14" i="104"/>
  <c r="AM99" i="104"/>
  <c r="AM21" i="104"/>
  <c r="AO99" i="103"/>
  <c r="AO14" i="103"/>
  <c r="AO21" i="103"/>
  <c r="AO73" i="103"/>
  <c r="AO47" i="103"/>
  <c r="AN3" i="105" l="1"/>
  <c r="AM14" i="105"/>
  <c r="K66" i="104"/>
  <c r="J40" i="104"/>
  <c r="AO3" i="104"/>
  <c r="AN99" i="104"/>
  <c r="AN73" i="104"/>
  <c r="AN47" i="104"/>
  <c r="AN14" i="104"/>
  <c r="AN21" i="104"/>
  <c r="J66" i="103"/>
  <c r="J40" i="103"/>
  <c r="J92" i="103"/>
  <c r="J105" i="103"/>
  <c r="J17" i="105" s="1"/>
  <c r="K92" i="103"/>
  <c r="K66" i="103"/>
  <c r="K40" i="103"/>
  <c r="K105" i="103"/>
  <c r="K17" i="105" s="1"/>
  <c r="AI91" i="74"/>
  <c r="AI102" i="74" s="1"/>
  <c r="AH91" i="74"/>
  <c r="AH102" i="74" s="1"/>
  <c r="AG91" i="74"/>
  <c r="AG102" i="74" s="1"/>
  <c r="AF91" i="74"/>
  <c r="AF102" i="74" s="1"/>
  <c r="AE91" i="74"/>
  <c r="AE102" i="74" s="1"/>
  <c r="AD91" i="74"/>
  <c r="AD102" i="74" s="1"/>
  <c r="AC91" i="74"/>
  <c r="AC102" i="74" s="1"/>
  <c r="AB91" i="74"/>
  <c r="AB102" i="74" s="1"/>
  <c r="AA91" i="74"/>
  <c r="AA102" i="74" s="1"/>
  <c r="Z91" i="74"/>
  <c r="Z102" i="74" s="1"/>
  <c r="Y91" i="74"/>
  <c r="Y102" i="74" s="1"/>
  <c r="X91" i="74"/>
  <c r="X102" i="74" s="1"/>
  <c r="W91" i="74"/>
  <c r="W102" i="74" s="1"/>
  <c r="V91" i="74"/>
  <c r="V102" i="74" s="1"/>
  <c r="U91" i="74"/>
  <c r="U102" i="74" s="1"/>
  <c r="T91" i="74"/>
  <c r="T102" i="74" s="1"/>
  <c r="S91" i="74"/>
  <c r="S102" i="74" s="1"/>
  <c r="R91" i="74"/>
  <c r="R102" i="74" s="1"/>
  <c r="Q91" i="74"/>
  <c r="Q102" i="74" s="1"/>
  <c r="P91" i="74"/>
  <c r="O91" i="74"/>
  <c r="O102" i="74" s="1"/>
  <c r="N91" i="74"/>
  <c r="N102" i="74" s="1"/>
  <c r="M91" i="74"/>
  <c r="M102" i="74" s="1"/>
  <c r="L91" i="74"/>
  <c r="L102" i="74" s="1"/>
  <c r="K91" i="74"/>
  <c r="K102" i="74" s="1"/>
  <c r="J91" i="74"/>
  <c r="K39" i="74"/>
  <c r="L39" i="74"/>
  <c r="M39" i="74"/>
  <c r="N39" i="74"/>
  <c r="O39" i="74"/>
  <c r="P39" i="74"/>
  <c r="Q39" i="74"/>
  <c r="R39" i="74"/>
  <c r="S39" i="74"/>
  <c r="T39" i="74"/>
  <c r="U39" i="74"/>
  <c r="V39" i="74"/>
  <c r="W39" i="74"/>
  <c r="X39" i="74"/>
  <c r="Y39" i="74"/>
  <c r="Z39" i="74"/>
  <c r="AA39" i="74"/>
  <c r="AB39" i="74"/>
  <c r="AC39" i="74"/>
  <c r="AD39" i="74"/>
  <c r="AE39" i="74"/>
  <c r="AF39" i="74"/>
  <c r="AG39" i="74"/>
  <c r="AH39" i="74"/>
  <c r="AI39" i="74"/>
  <c r="J39" i="74"/>
  <c r="K92" i="104" l="1"/>
  <c r="J92" i="104"/>
  <c r="AO3" i="105"/>
  <c r="AO14" i="105" s="1"/>
  <c r="AN14" i="105"/>
  <c r="J105" i="104"/>
  <c r="J18" i="105" s="1"/>
  <c r="J66" i="104"/>
  <c r="K105" i="104"/>
  <c r="K18" i="105" s="1"/>
  <c r="K40" i="104"/>
  <c r="J102" i="74"/>
  <c r="I93" i="74"/>
  <c r="K92" i="74"/>
  <c r="J92" i="74"/>
  <c r="AO99" i="104"/>
  <c r="AO21" i="104"/>
  <c r="AO73" i="104"/>
  <c r="AO47" i="104"/>
  <c r="AO14" i="104"/>
  <c r="P102" i="74"/>
  <c r="J40" i="74"/>
  <c r="K40" i="74"/>
  <c r="K4" i="77" l="1"/>
  <c r="E13" i="56"/>
  <c r="H4" i="56"/>
  <c r="G4" i="56"/>
  <c r="F4" i="56"/>
  <c r="E4" i="56"/>
  <c r="D4" i="56"/>
  <c r="C2" i="74"/>
  <c r="C2" i="77"/>
  <c r="K3" i="74"/>
  <c r="L4" i="74"/>
  <c r="M4" i="74" s="1"/>
  <c r="N4" i="74" s="1"/>
  <c r="O4" i="74" s="1"/>
  <c r="P4" i="74" s="1"/>
  <c r="Q4" i="74" s="1"/>
  <c r="R4" i="74" s="1"/>
  <c r="S4" i="74" s="1"/>
  <c r="T4" i="74" s="1"/>
  <c r="U4" i="74" s="1"/>
  <c r="V4" i="74" s="1"/>
  <c r="W4" i="74" s="1"/>
  <c r="X4" i="74" s="1"/>
  <c r="Y4" i="74" s="1"/>
  <c r="Z4" i="74" s="1"/>
  <c r="AA4" i="74" s="1"/>
  <c r="AB4" i="74" s="1"/>
  <c r="AC4" i="74" s="1"/>
  <c r="AD4" i="74" s="1"/>
  <c r="AE4" i="74" s="1"/>
  <c r="AF4" i="74" s="1"/>
  <c r="AG4" i="74" s="1"/>
  <c r="AH4" i="74" s="1"/>
  <c r="AI4" i="74" s="1"/>
  <c r="AJ4" i="74" s="1"/>
  <c r="AK4" i="74" s="1"/>
  <c r="AL4" i="74" s="1"/>
  <c r="AM4" i="74" s="1"/>
  <c r="AN4" i="74" s="1"/>
  <c r="AO4" i="74" s="1"/>
  <c r="C12" i="56" a="1"/>
  <c r="E14" i="56" l="1"/>
  <c r="E15" i="56" s="1"/>
  <c r="L4" i="77"/>
  <c r="D16" i="105"/>
  <c r="K99" i="74"/>
  <c r="K47" i="74"/>
  <c r="K73" i="74"/>
  <c r="K21" i="74"/>
  <c r="K14" i="74"/>
  <c r="J3" i="74"/>
  <c r="L3" i="74"/>
  <c r="K3" i="77"/>
  <c r="C12" i="56"/>
  <c r="C14" i="56" a="1"/>
  <c r="C15" i="56" a="1"/>
  <c r="C13" i="56" a="1"/>
  <c r="C13" i="56" l="1"/>
  <c r="C15" i="56"/>
  <c r="C14" i="56"/>
  <c r="M4" i="77"/>
  <c r="L3" i="77"/>
  <c r="J99" i="74"/>
  <c r="L99" i="74"/>
  <c r="J14" i="74"/>
  <c r="J47" i="74"/>
  <c r="J21" i="74"/>
  <c r="J73" i="74"/>
  <c r="L73" i="74"/>
  <c r="L47" i="74"/>
  <c r="L21" i="74"/>
  <c r="L14" i="74"/>
  <c r="E16" i="56"/>
  <c r="M3" i="74"/>
  <c r="C16" i="56" a="1"/>
  <c r="C16" i="56" l="1"/>
  <c r="L92" i="103"/>
  <c r="L105" i="103"/>
  <c r="L40" i="103"/>
  <c r="L66" i="103"/>
  <c r="N4" i="77"/>
  <c r="L92" i="74"/>
  <c r="L40" i="74"/>
  <c r="L40" i="104"/>
  <c r="L66" i="104"/>
  <c r="L92" i="104"/>
  <c r="L105" i="104"/>
  <c r="M3" i="77"/>
  <c r="M99" i="74"/>
  <c r="M73" i="74"/>
  <c r="M47" i="74"/>
  <c r="M21" i="74"/>
  <c r="M14" i="74"/>
  <c r="E17" i="56"/>
  <c r="N3" i="74"/>
  <c r="C17" i="56" a="1"/>
  <c r="C17" i="56" l="1"/>
  <c r="L17" i="105"/>
  <c r="O4" i="77"/>
  <c r="M66" i="104"/>
  <c r="M92" i="104"/>
  <c r="M105" i="104"/>
  <c r="M18" i="105" s="1"/>
  <c r="M40" i="104"/>
  <c r="L18" i="105"/>
  <c r="M92" i="103"/>
  <c r="M105" i="103"/>
  <c r="M17" i="105" s="1"/>
  <c r="M66" i="103"/>
  <c r="M40" i="103"/>
  <c r="M92" i="74"/>
  <c r="M40" i="74"/>
  <c r="N3" i="77"/>
  <c r="N99" i="74"/>
  <c r="N47" i="74"/>
  <c r="N73" i="74"/>
  <c r="N21" i="74"/>
  <c r="N14" i="74"/>
  <c r="O3" i="74"/>
  <c r="E18" i="56"/>
  <c r="C18" i="56" a="1"/>
  <c r="C18" i="56" l="1"/>
  <c r="N92" i="104"/>
  <c r="N40" i="104"/>
  <c r="N66" i="104"/>
  <c r="N105" i="104"/>
  <c r="N92" i="74"/>
  <c r="N40" i="74"/>
  <c r="P4" i="77"/>
  <c r="N66" i="103"/>
  <c r="N105" i="103"/>
  <c r="N17" i="105" s="1"/>
  <c r="N92" i="103"/>
  <c r="N40" i="103"/>
  <c r="O3" i="77"/>
  <c r="O99" i="74"/>
  <c r="O47" i="74"/>
  <c r="O73" i="74"/>
  <c r="O14" i="74"/>
  <c r="O21" i="74"/>
  <c r="P3" i="74"/>
  <c r="E19" i="56"/>
  <c r="E20" i="56" l="1"/>
  <c r="O92" i="74"/>
  <c r="O40" i="74"/>
  <c r="Q4" i="77"/>
  <c r="O66" i="103"/>
  <c r="O92" i="103"/>
  <c r="O105" i="103"/>
  <c r="O17" i="105" s="1"/>
  <c r="O40" i="103"/>
  <c r="O92" i="104"/>
  <c r="O66" i="104"/>
  <c r="O40" i="104"/>
  <c r="O105" i="104"/>
  <c r="O18" i="105" s="1"/>
  <c r="N18" i="105"/>
  <c r="P3" i="77"/>
  <c r="P99" i="74"/>
  <c r="P73" i="74"/>
  <c r="P47" i="74"/>
  <c r="P21" i="74"/>
  <c r="P14" i="74"/>
  <c r="Q3" i="74"/>
  <c r="R3" i="74" s="1"/>
  <c r="C19" i="56" a="1"/>
  <c r="C19" i="56" l="1"/>
  <c r="E21" i="56"/>
  <c r="P66" i="104"/>
  <c r="P105" i="104"/>
  <c r="P18" i="105" s="1"/>
  <c r="P92" i="104"/>
  <c r="P40" i="104"/>
  <c r="R4" i="77"/>
  <c r="P92" i="103"/>
  <c r="P40" i="103"/>
  <c r="P105" i="103"/>
  <c r="P66" i="103"/>
  <c r="P92" i="74"/>
  <c r="P40" i="74"/>
  <c r="Q3" i="77"/>
  <c r="R99" i="74"/>
  <c r="Q99" i="74"/>
  <c r="Q73" i="74"/>
  <c r="Q47" i="74"/>
  <c r="R47" i="74"/>
  <c r="R73" i="74"/>
  <c r="R21" i="74"/>
  <c r="R14" i="74"/>
  <c r="Q14" i="74"/>
  <c r="Q21" i="74"/>
  <c r="S3" i="74"/>
  <c r="C20" i="56" a="1"/>
  <c r="C20" i="56" l="1"/>
  <c r="E22" i="56"/>
  <c r="Q92" i="74"/>
  <c r="Q40" i="74"/>
  <c r="Q66" i="104"/>
  <c r="Q92" i="104"/>
  <c r="Q40" i="104"/>
  <c r="Q105" i="104"/>
  <c r="Q18" i="105" s="1"/>
  <c r="P17" i="105"/>
  <c r="S4" i="77"/>
  <c r="Q105" i="103"/>
  <c r="Q17" i="105" s="1"/>
  <c r="Q92" i="103"/>
  <c r="Q40" i="103"/>
  <c r="Q66" i="103"/>
  <c r="R3" i="77"/>
  <c r="S99" i="74"/>
  <c r="S47" i="74"/>
  <c r="S73" i="74"/>
  <c r="S21" i="74"/>
  <c r="S14" i="74"/>
  <c r="T3" i="74"/>
  <c r="C21" i="56" a="1"/>
  <c r="C21" i="56" l="1"/>
  <c r="T4" i="77"/>
  <c r="R66" i="103"/>
  <c r="R92" i="103"/>
  <c r="R105" i="103"/>
  <c r="R17" i="105" s="1"/>
  <c r="R40" i="103"/>
  <c r="R92" i="104"/>
  <c r="R66" i="104"/>
  <c r="R40" i="104"/>
  <c r="R105" i="104"/>
  <c r="R92" i="74"/>
  <c r="R40" i="74"/>
  <c r="S3" i="77"/>
  <c r="T99" i="74"/>
  <c r="T73" i="74"/>
  <c r="T47" i="74"/>
  <c r="T21" i="74"/>
  <c r="T14" i="74"/>
  <c r="U3" i="74"/>
  <c r="C22" i="56" a="1"/>
  <c r="C22" i="56" l="1"/>
  <c r="S92" i="103"/>
  <c r="S66" i="103"/>
  <c r="S40" i="103"/>
  <c r="S105" i="103"/>
  <c r="S17" i="105" s="1"/>
  <c r="S40" i="104"/>
  <c r="S66" i="104"/>
  <c r="S105" i="104"/>
  <c r="S18" i="105" s="1"/>
  <c r="S92" i="104"/>
  <c r="R18" i="105"/>
  <c r="S92" i="74"/>
  <c r="S40" i="74"/>
  <c r="U4" i="77"/>
  <c r="T3" i="77"/>
  <c r="U99" i="74"/>
  <c r="U73" i="74"/>
  <c r="U47" i="74"/>
  <c r="U21" i="74"/>
  <c r="U14" i="74"/>
  <c r="V3" i="74"/>
  <c r="T40" i="74" l="1"/>
  <c r="T92" i="74"/>
  <c r="V4" i="77"/>
  <c r="T66" i="104"/>
  <c r="T40" i="104"/>
  <c r="T92" i="104"/>
  <c r="T105" i="104"/>
  <c r="T18" i="105" s="1"/>
  <c r="T66" i="103"/>
  <c r="T40" i="103"/>
  <c r="T105" i="103"/>
  <c r="T17" i="105" s="1"/>
  <c r="T92" i="103"/>
  <c r="U3" i="77"/>
  <c r="V99" i="74"/>
  <c r="V47" i="74"/>
  <c r="V73" i="74"/>
  <c r="V21" i="74"/>
  <c r="V14" i="74"/>
  <c r="W3" i="74"/>
  <c r="U92" i="103" l="1"/>
  <c r="U40" i="103"/>
  <c r="U105" i="103"/>
  <c r="U17" i="105" s="1"/>
  <c r="U66" i="103"/>
  <c r="U40" i="74"/>
  <c r="U92" i="74"/>
  <c r="U92" i="104"/>
  <c r="U40" i="104"/>
  <c r="U105" i="104"/>
  <c r="U18" i="105" s="1"/>
  <c r="U66" i="104"/>
  <c r="W4" i="77"/>
  <c r="V3" i="77"/>
  <c r="W99" i="74"/>
  <c r="W47" i="74"/>
  <c r="W73" i="74"/>
  <c r="W14" i="74"/>
  <c r="W21" i="74"/>
  <c r="X3" i="74"/>
  <c r="V66" i="103" l="1"/>
  <c r="V105" i="103"/>
  <c r="V17" i="105" s="1"/>
  <c r="V40" i="103"/>
  <c r="V92" i="103"/>
  <c r="V92" i="74"/>
  <c r="V40" i="74"/>
  <c r="V40" i="104"/>
  <c r="V105" i="104"/>
  <c r="V18" i="105" s="1"/>
  <c r="V66" i="104"/>
  <c r="V92" i="104"/>
  <c r="X4" i="77"/>
  <c r="W3" i="77"/>
  <c r="X99" i="74"/>
  <c r="X73" i="74"/>
  <c r="X47" i="74"/>
  <c r="X21" i="74"/>
  <c r="X14" i="74"/>
  <c r="Y3" i="74"/>
  <c r="W66" i="104" l="1"/>
  <c r="W92" i="104"/>
  <c r="W40" i="104"/>
  <c r="W105" i="104"/>
  <c r="W18" i="105" s="1"/>
  <c r="W92" i="74"/>
  <c r="W40" i="74"/>
  <c r="Y4" i="77"/>
  <c r="W66" i="103"/>
  <c r="W92" i="103"/>
  <c r="W40" i="103"/>
  <c r="W105" i="103"/>
  <c r="W17" i="105" s="1"/>
  <c r="X3" i="77"/>
  <c r="Y99" i="74"/>
  <c r="Y73" i="74"/>
  <c r="Y47" i="74"/>
  <c r="Y14" i="74"/>
  <c r="Y21" i="74"/>
  <c r="Z3" i="74"/>
  <c r="X92" i="74" l="1"/>
  <c r="X40" i="74"/>
  <c r="Z4" i="77"/>
  <c r="X92" i="104"/>
  <c r="X66" i="104"/>
  <c r="X40" i="104"/>
  <c r="X105" i="104"/>
  <c r="X18" i="105" s="1"/>
  <c r="X40" i="103"/>
  <c r="X66" i="103"/>
  <c r="X105" i="103"/>
  <c r="X17" i="105" s="1"/>
  <c r="X92" i="103"/>
  <c r="Y3" i="77"/>
  <c r="Z99" i="74"/>
  <c r="Z47" i="74"/>
  <c r="Z73" i="74"/>
  <c r="Z21" i="74"/>
  <c r="Z14" i="74"/>
  <c r="AA3" i="74"/>
  <c r="Y92" i="74" l="1"/>
  <c r="Y40" i="74"/>
  <c r="Y40" i="103"/>
  <c r="Y92" i="103"/>
  <c r="Y66" i="103"/>
  <c r="Y105" i="103"/>
  <c r="Y17" i="105" s="1"/>
  <c r="AA4" i="77"/>
  <c r="Y40" i="104"/>
  <c r="Y92" i="104"/>
  <c r="Y66" i="104"/>
  <c r="Y105" i="104"/>
  <c r="Y18" i="105" s="1"/>
  <c r="Z3" i="77"/>
  <c r="AA99" i="74"/>
  <c r="AA47" i="74"/>
  <c r="AA73" i="74"/>
  <c r="AA14" i="74"/>
  <c r="AA21" i="74"/>
  <c r="AB3" i="74"/>
  <c r="Z92" i="74" l="1"/>
  <c r="Z40" i="74"/>
  <c r="Z105" i="103"/>
  <c r="Z17" i="105" s="1"/>
  <c r="Z92" i="103"/>
  <c r="Z66" i="103"/>
  <c r="Z40" i="103"/>
  <c r="Z92" i="104"/>
  <c r="Z66" i="104"/>
  <c r="Z40" i="104"/>
  <c r="Z105" i="104"/>
  <c r="Z18" i="105" s="1"/>
  <c r="AB4" i="77"/>
  <c r="AA3" i="77"/>
  <c r="AB99" i="74"/>
  <c r="AB73" i="74"/>
  <c r="AB47" i="74"/>
  <c r="AB21" i="74"/>
  <c r="AB14" i="74"/>
  <c r="AC3" i="74"/>
  <c r="AA92" i="103" l="1"/>
  <c r="AA105" i="103"/>
  <c r="AA17" i="105" s="1"/>
  <c r="AA66" i="103"/>
  <c r="AA40" i="103"/>
  <c r="AA92" i="74"/>
  <c r="AA40" i="74"/>
  <c r="AC4" i="77"/>
  <c r="AA66" i="104"/>
  <c r="AA92" i="104"/>
  <c r="AA40" i="104"/>
  <c r="AA105" i="104"/>
  <c r="AA18" i="105" s="1"/>
  <c r="AB3" i="77"/>
  <c r="AC99" i="74"/>
  <c r="AC73" i="74"/>
  <c r="AC47" i="74"/>
  <c r="AC21" i="74"/>
  <c r="AC14" i="74"/>
  <c r="AD3" i="74"/>
  <c r="AB105" i="103" l="1"/>
  <c r="AB17" i="105" s="1"/>
  <c r="AB40" i="103"/>
  <c r="AB66" i="103"/>
  <c r="AB92" i="103"/>
  <c r="AB92" i="74"/>
  <c r="AB40" i="74"/>
  <c r="AB92" i="104"/>
  <c r="AB40" i="104"/>
  <c r="AB66" i="104"/>
  <c r="AB105" i="104"/>
  <c r="AB18" i="105" s="1"/>
  <c r="AD4" i="77"/>
  <c r="AC3" i="77"/>
  <c r="AD99" i="74"/>
  <c r="AD47" i="74"/>
  <c r="AD73" i="74"/>
  <c r="AD21" i="74"/>
  <c r="AD14" i="74"/>
  <c r="AE3" i="74"/>
  <c r="C10" i="74" l="1"/>
  <c r="AC92" i="74"/>
  <c r="AC40" i="74"/>
  <c r="AC92" i="103"/>
  <c r="AC66" i="103"/>
  <c r="AC40" i="103"/>
  <c r="AC105" i="103"/>
  <c r="AC17" i="105" s="1"/>
  <c r="AE4" i="77"/>
  <c r="AC66" i="104"/>
  <c r="AC105" i="104"/>
  <c r="AC18" i="105" s="1"/>
  <c r="AC40" i="104"/>
  <c r="AC92" i="104"/>
  <c r="AD3" i="77"/>
  <c r="AE99" i="74"/>
  <c r="AE47" i="74"/>
  <c r="AE73" i="74"/>
  <c r="AE21" i="74"/>
  <c r="AE14" i="74"/>
  <c r="AF3" i="74"/>
  <c r="AD92" i="103" l="1"/>
  <c r="AD66" i="103"/>
  <c r="AD105" i="103"/>
  <c r="AD17" i="105" s="1"/>
  <c r="AD40" i="103"/>
  <c r="AD92" i="104"/>
  <c r="AD40" i="104"/>
  <c r="AD105" i="104"/>
  <c r="AD18" i="105" s="1"/>
  <c r="AD66" i="104"/>
  <c r="AD92" i="74"/>
  <c r="AD40" i="74"/>
  <c r="AF4" i="77"/>
  <c r="C10" i="103"/>
  <c r="C10" i="104"/>
  <c r="AE3" i="77"/>
  <c r="AF99" i="74"/>
  <c r="AF73" i="74"/>
  <c r="AF47" i="74"/>
  <c r="AF21" i="74"/>
  <c r="AF14" i="74"/>
  <c r="AG3" i="74"/>
  <c r="C10" i="77" l="1"/>
  <c r="C10" i="105"/>
  <c r="AE40" i="103"/>
  <c r="AE66" i="103"/>
  <c r="AE92" i="103"/>
  <c r="AE105" i="103"/>
  <c r="AE17" i="105" s="1"/>
  <c r="AE105" i="104"/>
  <c r="AE18" i="105" s="1"/>
  <c r="AE92" i="104"/>
  <c r="AE66" i="104"/>
  <c r="AE40" i="104"/>
  <c r="AG4" i="77"/>
  <c r="AE92" i="74"/>
  <c r="AE40" i="74"/>
  <c r="AF3" i="77"/>
  <c r="AG99" i="74"/>
  <c r="AG73" i="74"/>
  <c r="AG47" i="74"/>
  <c r="AG21" i="74"/>
  <c r="AG14" i="74"/>
  <c r="AH3" i="74"/>
  <c r="AF92" i="74" l="1"/>
  <c r="AF40" i="74"/>
  <c r="AH4" i="77"/>
  <c r="AF40" i="104"/>
  <c r="AF66" i="104"/>
  <c r="AF92" i="104"/>
  <c r="AF105" i="104"/>
  <c r="AF18" i="105" s="1"/>
  <c r="AF105" i="103"/>
  <c r="AF17" i="105" s="1"/>
  <c r="AF92" i="103"/>
  <c r="AF40" i="103"/>
  <c r="AF66" i="103"/>
  <c r="AG3" i="77"/>
  <c r="AH99" i="74"/>
  <c r="AH47" i="74"/>
  <c r="AH73" i="74"/>
  <c r="AH21" i="74"/>
  <c r="AH14" i="74"/>
  <c r="AI3" i="74"/>
  <c r="AJ3" i="74" s="1"/>
  <c r="AJ14" i="74" l="1"/>
  <c r="AJ99" i="74"/>
  <c r="AJ73" i="74"/>
  <c r="AJ21" i="74"/>
  <c r="AK3" i="74"/>
  <c r="AJ47" i="74"/>
  <c r="AG40" i="104"/>
  <c r="AG105" i="104"/>
  <c r="AG18" i="105" s="1"/>
  <c r="AG66" i="104"/>
  <c r="AG92" i="104"/>
  <c r="AG92" i="103"/>
  <c r="AG40" i="103"/>
  <c r="AG105" i="103"/>
  <c r="AG17" i="105" s="1"/>
  <c r="AG66" i="103"/>
  <c r="AI4" i="77"/>
  <c r="AG92" i="74"/>
  <c r="AG40" i="74"/>
  <c r="AH3" i="77"/>
  <c r="AI99" i="74"/>
  <c r="AI47" i="74"/>
  <c r="AI73" i="74"/>
  <c r="AI14" i="74"/>
  <c r="AI21" i="74"/>
  <c r="AH105" i="103" l="1"/>
  <c r="AH17" i="105" s="1"/>
  <c r="AH40" i="103"/>
  <c r="AH66" i="103"/>
  <c r="AH92" i="103"/>
  <c r="AH92" i="104"/>
  <c r="AH66" i="104"/>
  <c r="AH40" i="104"/>
  <c r="AH105" i="104"/>
  <c r="AH18" i="105" s="1"/>
  <c r="AH92" i="74"/>
  <c r="AH40" i="74"/>
  <c r="AI3" i="77"/>
  <c r="AJ4" i="77"/>
  <c r="AL3" i="74"/>
  <c r="AK99" i="74"/>
  <c r="AK73" i="74"/>
  <c r="AK21" i="74"/>
  <c r="AK47" i="74"/>
  <c r="AK14" i="74"/>
  <c r="AI92" i="103" l="1"/>
  <c r="AI40" i="103"/>
  <c r="AI66" i="103"/>
  <c r="AI105" i="103"/>
  <c r="AI17" i="105" s="1"/>
  <c r="AI92" i="104"/>
  <c r="AI66" i="104"/>
  <c r="AI40" i="104"/>
  <c r="AI105" i="104"/>
  <c r="AI18" i="105" s="1"/>
  <c r="AK4" i="77"/>
  <c r="AM3" i="74"/>
  <c r="AL47" i="74"/>
  <c r="AL14" i="74"/>
  <c r="AL99" i="74"/>
  <c r="AL73" i="74"/>
  <c r="AL21" i="74"/>
  <c r="AJ3" i="77"/>
  <c r="AI92" i="74"/>
  <c r="AI40" i="74"/>
  <c r="AK3" i="77" l="1"/>
  <c r="AL4" i="77"/>
  <c r="AJ92" i="74"/>
  <c r="AJ40" i="74"/>
  <c r="AN3" i="74"/>
  <c r="AM47" i="74"/>
  <c r="AM14" i="74"/>
  <c r="AM99" i="74"/>
  <c r="AM73" i="74"/>
  <c r="AM21" i="74"/>
  <c r="AJ40" i="103"/>
  <c r="AJ66" i="103"/>
  <c r="AJ92" i="103"/>
  <c r="AJ105" i="103"/>
  <c r="AJ17" i="105" s="1"/>
  <c r="AJ40" i="104"/>
  <c r="AJ66" i="104"/>
  <c r="AJ92" i="104"/>
  <c r="AJ105" i="104"/>
  <c r="AJ18" i="105" s="1"/>
  <c r="AL3" i="77" l="1"/>
  <c r="AK92" i="104"/>
  <c r="AK40" i="104"/>
  <c r="AK66" i="104"/>
  <c r="AK105" i="104"/>
  <c r="AK18" i="105" s="1"/>
  <c r="AK92" i="74"/>
  <c r="AK40" i="74"/>
  <c r="AO3" i="74"/>
  <c r="AN99" i="74"/>
  <c r="AN73" i="74"/>
  <c r="AN21" i="74"/>
  <c r="AN47" i="74"/>
  <c r="AN14" i="74"/>
  <c r="AM4" i="77"/>
  <c r="AK105" i="103"/>
  <c r="AK17" i="105" s="1"/>
  <c r="AK92" i="103"/>
  <c r="AK66" i="103"/>
  <c r="AK40" i="103"/>
  <c r="AL105" i="103" l="1"/>
  <c r="AL17" i="105" s="1"/>
  <c r="AL66" i="103"/>
  <c r="AL92" i="103"/>
  <c r="AL40" i="103"/>
  <c r="AO99" i="74"/>
  <c r="AO73" i="74"/>
  <c r="AO21" i="74"/>
  <c r="AO47" i="74"/>
  <c r="AO14" i="74"/>
  <c r="AL66" i="104"/>
  <c r="AL105" i="104"/>
  <c r="AL18" i="105" s="1"/>
  <c r="AL92" i="104"/>
  <c r="AL40" i="104"/>
  <c r="AN4" i="77"/>
  <c r="AO4" i="77" s="1"/>
  <c r="AL92" i="74"/>
  <c r="AL40" i="74"/>
  <c r="AM3" i="77"/>
  <c r="AM92" i="104" l="1"/>
  <c r="AM40" i="104"/>
  <c r="AM105" i="104"/>
  <c r="AM18" i="105" s="1"/>
  <c r="AM66" i="104"/>
  <c r="AN3" i="77"/>
  <c r="AO3" i="77" s="1"/>
  <c r="AM92" i="74"/>
  <c r="AM40" i="74"/>
  <c r="AM92" i="103"/>
  <c r="AM66" i="103"/>
  <c r="AM40" i="103"/>
  <c r="AM105" i="103"/>
  <c r="AM17" i="105" s="1"/>
  <c r="AN92" i="74" l="1"/>
  <c r="AN40" i="74"/>
  <c r="AN66" i="103"/>
  <c r="AN105" i="103"/>
  <c r="AN17" i="105" s="1"/>
  <c r="AN92" i="103"/>
  <c r="AN40" i="103"/>
  <c r="AO66" i="103"/>
  <c r="AO92" i="103"/>
  <c r="AO40" i="103"/>
  <c r="AO105" i="103"/>
  <c r="AO66" i="104"/>
  <c r="AO105" i="104"/>
  <c r="AO92" i="104"/>
  <c r="AO40" i="104"/>
  <c r="AO92" i="74"/>
  <c r="AO40" i="74"/>
  <c r="AN105" i="104"/>
  <c r="AN18" i="105" s="1"/>
  <c r="AN40" i="104"/>
  <c r="AN66" i="104"/>
  <c r="AN92" i="104"/>
  <c r="I66" i="103" l="1"/>
  <c r="A69" i="103" s="1"/>
  <c r="I40" i="74"/>
  <c r="I92" i="74"/>
  <c r="I95" i="74" s="1"/>
  <c r="A95" i="74" s="1"/>
  <c r="I92" i="103"/>
  <c r="I95" i="103" s="1"/>
  <c r="A95" i="103" s="1"/>
  <c r="AO18" i="105"/>
  <c r="I105" i="104"/>
  <c r="I66" i="104"/>
  <c r="I40" i="104"/>
  <c r="A43" i="104" s="1"/>
  <c r="AO17" i="105"/>
  <c r="I105" i="103"/>
  <c r="I17" i="105" s="1"/>
  <c r="I92" i="104"/>
  <c r="I95" i="104" s="1"/>
  <c r="A95" i="104" s="1"/>
  <c r="I40" i="103"/>
  <c r="K4" i="105"/>
  <c r="L4" i="105" s="1"/>
  <c r="M4" i="105" s="1"/>
  <c r="N4" i="105" s="1"/>
  <c r="O4" i="105" s="1"/>
  <c r="P4" i="105" s="1"/>
  <c r="Q4" i="105" s="1"/>
  <c r="R4" i="105" s="1"/>
  <c r="S4" i="105" s="1"/>
  <c r="T4" i="105" s="1"/>
  <c r="U4" i="105" s="1"/>
  <c r="V4" i="105" s="1"/>
  <c r="W4" i="105" s="1"/>
  <c r="X4" i="105" s="1"/>
  <c r="Y4" i="105" s="1"/>
  <c r="Z4" i="105" s="1"/>
  <c r="AA4" i="105" s="1"/>
  <c r="AB4" i="105" s="1"/>
  <c r="AC4" i="105" s="1"/>
  <c r="AD4" i="105" s="1"/>
  <c r="AE4" i="105" s="1"/>
  <c r="AF4" i="105" s="1"/>
  <c r="AG4" i="105" s="1"/>
  <c r="AH4" i="105" s="1"/>
  <c r="AI4" i="105" s="1"/>
  <c r="AJ4" i="105" s="1"/>
  <c r="AK4" i="105" s="1"/>
  <c r="AL4" i="105" s="1"/>
  <c r="AM4" i="105" s="1"/>
  <c r="AN4" i="105" s="1"/>
  <c r="AO4" i="105" s="1"/>
  <c r="I18" i="105" l="1"/>
  <c r="I23" i="105" s="1"/>
  <c r="S65" i="74" l="1"/>
  <c r="AI65" i="74"/>
  <c r="AA65" i="74"/>
  <c r="AL65" i="74"/>
  <c r="AK65" i="74" l="1"/>
  <c r="P65" i="74"/>
  <c r="AG65" i="74"/>
  <c r="Y65" i="74"/>
  <c r="AB65" i="74"/>
  <c r="N65" i="74"/>
  <c r="AE65" i="74"/>
  <c r="AA66" i="74"/>
  <c r="AA101" i="74"/>
  <c r="AA103" i="74" s="1"/>
  <c r="AA105" i="74" s="1"/>
  <c r="AA16" i="105" s="1"/>
  <c r="S101" i="74"/>
  <c r="S103" i="74" s="1"/>
  <c r="S105" i="74" s="1"/>
  <c r="S16" i="105" s="1"/>
  <c r="S66" i="74"/>
  <c r="AO65" i="74"/>
  <c r="Q65" i="74"/>
  <c r="O65" i="74"/>
  <c r="U65" i="74"/>
  <c r="T65" i="74"/>
  <c r="AJ65" i="74"/>
  <c r="AL66" i="74"/>
  <c r="AL101" i="74"/>
  <c r="AL103" i="74" s="1"/>
  <c r="AL105" i="74" s="1"/>
  <c r="AL16" i="105" s="1"/>
  <c r="V65" i="74"/>
  <c r="AF65" i="74"/>
  <c r="AD65" i="74"/>
  <c r="X65" i="74"/>
  <c r="AM65" i="74"/>
  <c r="W65" i="74"/>
  <c r="Z65" i="74"/>
  <c r="R65" i="74"/>
  <c r="AH65" i="74"/>
  <c r="M65" i="74"/>
  <c r="AC65" i="74"/>
  <c r="L65" i="74"/>
  <c r="AI66" i="74"/>
  <c r="AI101" i="74"/>
  <c r="AI103" i="74" s="1"/>
  <c r="AI105" i="74" s="1"/>
  <c r="AI16" i="105" s="1"/>
  <c r="AN65" i="74" l="1"/>
  <c r="AN66" i="74" s="1"/>
  <c r="K65" i="74"/>
  <c r="L101" i="74"/>
  <c r="L103" i="74" s="1"/>
  <c r="L105" i="74" s="1"/>
  <c r="L16" i="105" s="1"/>
  <c r="L66" i="74"/>
  <c r="M101" i="74"/>
  <c r="M103" i="74" s="1"/>
  <c r="M105" i="74" s="1"/>
  <c r="M16" i="105" s="1"/>
  <c r="M66" i="74"/>
  <c r="Z66" i="74"/>
  <c r="Z101" i="74"/>
  <c r="Z103" i="74" s="1"/>
  <c r="Z105" i="74" s="1"/>
  <c r="Z16" i="105" s="1"/>
  <c r="AM66" i="74"/>
  <c r="AM101" i="74"/>
  <c r="AM103" i="74" s="1"/>
  <c r="AM105" i="74" s="1"/>
  <c r="AM16" i="105" s="1"/>
  <c r="AF66" i="74"/>
  <c r="AF101" i="74"/>
  <c r="AF103" i="74" s="1"/>
  <c r="AF105" i="74" s="1"/>
  <c r="AF16" i="105" s="1"/>
  <c r="T66" i="74"/>
  <c r="T101" i="74"/>
  <c r="T103" i="74" s="1"/>
  <c r="T105" i="74" s="1"/>
  <c r="T16" i="105" s="1"/>
  <c r="O66" i="74"/>
  <c r="O101" i="74"/>
  <c r="O103" i="74" s="1"/>
  <c r="O105" i="74" s="1"/>
  <c r="O16" i="105" s="1"/>
  <c r="AO66" i="74"/>
  <c r="AO101" i="74"/>
  <c r="AO103" i="74" s="1"/>
  <c r="AO105" i="74" s="1"/>
  <c r="AO16" i="105" s="1"/>
  <c r="N66" i="74"/>
  <c r="N101" i="74"/>
  <c r="N103" i="74" s="1"/>
  <c r="N105" i="74" s="1"/>
  <c r="N16" i="105" s="1"/>
  <c r="Y101" i="74"/>
  <c r="Y103" i="74" s="1"/>
  <c r="Y105" i="74" s="1"/>
  <c r="Y16" i="105" s="1"/>
  <c r="Y66" i="74"/>
  <c r="P66" i="74"/>
  <c r="P101" i="74"/>
  <c r="P103" i="74" s="1"/>
  <c r="P105" i="74" s="1"/>
  <c r="P16" i="105" s="1"/>
  <c r="J65" i="74"/>
  <c r="AC101" i="74"/>
  <c r="AC103" i="74" s="1"/>
  <c r="AC105" i="74" s="1"/>
  <c r="AC16" i="105" s="1"/>
  <c r="AC66" i="74"/>
  <c r="AH66" i="74"/>
  <c r="AH101" i="74"/>
  <c r="AH103" i="74" s="1"/>
  <c r="AH105" i="74" s="1"/>
  <c r="AH16" i="105" s="1"/>
  <c r="R66" i="74"/>
  <c r="R101" i="74"/>
  <c r="R103" i="74" s="1"/>
  <c r="R105" i="74" s="1"/>
  <c r="R16" i="105" s="1"/>
  <c r="W101" i="74"/>
  <c r="W103" i="74" s="1"/>
  <c r="W105" i="74" s="1"/>
  <c r="W16" i="105" s="1"/>
  <c r="W66" i="74"/>
  <c r="X101" i="74"/>
  <c r="X103" i="74" s="1"/>
  <c r="X105" i="74" s="1"/>
  <c r="X16" i="105" s="1"/>
  <c r="X66" i="74"/>
  <c r="AD101" i="74"/>
  <c r="AD103" i="74" s="1"/>
  <c r="AD105" i="74" s="1"/>
  <c r="AD16" i="105" s="1"/>
  <c r="AD66" i="74"/>
  <c r="V101" i="74"/>
  <c r="V103" i="74" s="1"/>
  <c r="V105" i="74" s="1"/>
  <c r="V16" i="105" s="1"/>
  <c r="V66" i="74"/>
  <c r="AJ101" i="74"/>
  <c r="AJ103" i="74" s="1"/>
  <c r="AJ105" i="74" s="1"/>
  <c r="AJ16" i="105" s="1"/>
  <c r="AJ66" i="74"/>
  <c r="U66" i="74"/>
  <c r="U101" i="74"/>
  <c r="U103" i="74" s="1"/>
  <c r="U105" i="74" s="1"/>
  <c r="U16" i="105" s="1"/>
  <c r="Q101" i="74"/>
  <c r="Q103" i="74" s="1"/>
  <c r="Q105" i="74" s="1"/>
  <c r="Q16" i="105" s="1"/>
  <c r="Q66" i="74"/>
  <c r="AE101" i="74"/>
  <c r="AE103" i="74" s="1"/>
  <c r="AE105" i="74" s="1"/>
  <c r="AE16" i="105" s="1"/>
  <c r="AE66" i="74"/>
  <c r="AB101" i="74"/>
  <c r="AB103" i="74" s="1"/>
  <c r="AB105" i="74" s="1"/>
  <c r="AB16" i="105" s="1"/>
  <c r="AB66" i="74"/>
  <c r="AG66" i="74"/>
  <c r="AG101" i="74"/>
  <c r="AG103" i="74" s="1"/>
  <c r="AG105" i="74" s="1"/>
  <c r="AG16" i="105" s="1"/>
  <c r="AK66" i="74"/>
  <c r="AK101" i="74"/>
  <c r="AK103" i="74" s="1"/>
  <c r="AK105" i="74" s="1"/>
  <c r="AK16" i="105" s="1"/>
  <c r="AN101" i="74" l="1"/>
  <c r="AN103" i="74" s="1"/>
  <c r="AN105" i="74" s="1"/>
  <c r="AN16" i="105" s="1"/>
  <c r="K101" i="74"/>
  <c r="K103" i="74" s="1"/>
  <c r="K105" i="74" s="1"/>
  <c r="K16" i="105" s="1"/>
  <c r="K66" i="74"/>
  <c r="J66" i="74"/>
  <c r="J101" i="74"/>
  <c r="J103" i="74" s="1"/>
  <c r="I66" i="74" l="1"/>
  <c r="J105" i="74"/>
  <c r="J16" i="105" l="1"/>
  <c r="I105" i="74"/>
  <c r="I16" i="105" l="1"/>
  <c r="I31" i="105" l="1"/>
  <c r="I32" i="105"/>
</calcChain>
</file>

<file path=xl/sharedStrings.xml><?xml version="1.0" encoding="utf-8"?>
<sst xmlns="http://schemas.openxmlformats.org/spreadsheetml/2006/main" count="552" uniqueCount="163">
  <si>
    <t>Copyright Jemena Limited. All rights reserved. Jemena is not liable for any loss caused by reliance on this document.</t>
  </si>
  <si>
    <t>Input</t>
  </si>
  <si>
    <t>Source</t>
  </si>
  <si>
    <t>Unit</t>
  </si>
  <si>
    <t>Date</t>
  </si>
  <si>
    <t>Year</t>
  </si>
  <si>
    <t>End</t>
  </si>
  <si>
    <t>Basis</t>
  </si>
  <si>
    <t>Sheet</t>
  </si>
  <si>
    <t>Calculated</t>
  </si>
  <si>
    <t>Per cent</t>
  </si>
  <si>
    <t>Index</t>
  </si>
  <si>
    <t>Worksheet</t>
  </si>
  <si>
    <t>Description</t>
  </si>
  <si>
    <t>Model key</t>
  </si>
  <si>
    <t>Input assumption (hardcode)</t>
  </si>
  <si>
    <t>External link</t>
  </si>
  <si>
    <t>External link (outside the model)</t>
  </si>
  <si>
    <t>Internal link</t>
  </si>
  <si>
    <t>Calculation</t>
  </si>
  <si>
    <t>Calculation (general formula driven)</t>
  </si>
  <si>
    <t>Version</t>
  </si>
  <si>
    <t>Person</t>
  </si>
  <si>
    <t>Initial model development</t>
  </si>
  <si>
    <t>Drop-down</t>
  </si>
  <si>
    <t>Choice from a drop-down list</t>
  </si>
  <si>
    <t>Activity Log</t>
  </si>
  <si>
    <t>Table Of Contents</t>
  </si>
  <si>
    <t>Model Key Legend</t>
  </si>
  <si>
    <t>Legend:</t>
  </si>
  <si>
    <t>Timing</t>
  </si>
  <si>
    <t>n.m.</t>
  </si>
  <si>
    <t>Count</t>
  </si>
  <si>
    <t>[spare]</t>
  </si>
  <si>
    <t xml:space="preserve"> Comment</t>
  </si>
  <si>
    <t>---------&gt;</t>
  </si>
  <si>
    <t>v01</t>
  </si>
  <si>
    <t>v02</t>
  </si>
  <si>
    <t>v03</t>
  </si>
  <si>
    <t>v04</t>
  </si>
  <si>
    <t>v05</t>
  </si>
  <si>
    <t xml:space="preserve"> Copyright Jemena Limited. Jemena is not liable for any loss caused by reliance on this document.</t>
  </si>
  <si>
    <t>Provides a list of checks within the model, including lookup tables (name ranges)</t>
  </si>
  <si>
    <t>Provides a brief overview of the model mechanics and data flow</t>
  </si>
  <si>
    <t>Colour palette - Graphs</t>
  </si>
  <si>
    <t>Primary colour 1</t>
  </si>
  <si>
    <t>Primary colour 2</t>
  </si>
  <si>
    <t>Primary colour 3</t>
  </si>
  <si>
    <t>Primary colour 4</t>
  </si>
  <si>
    <t>Colour</t>
  </si>
  <si>
    <t>Secondary colour 1</t>
  </si>
  <si>
    <t>Secondary colour 2</t>
  </si>
  <si>
    <t>Secondary colour 3</t>
  </si>
  <si>
    <t>Secondary colour 4</t>
  </si>
  <si>
    <t>Sheet Navigator</t>
  </si>
  <si>
    <t>Internal link (different sheet within the model)</t>
  </si>
  <si>
    <t>From</t>
  </si>
  <si>
    <t>To</t>
  </si>
  <si>
    <t>Code</t>
  </si>
  <si>
    <t>23, 53, 131</t>
  </si>
  <si>
    <t>Check</t>
  </si>
  <si>
    <t>This sheet is left intentionally blank.</t>
  </si>
  <si>
    <t>Model start</t>
  </si>
  <si>
    <t>- The model operates in a logical and transparent manner [Input - Calculation - Output].</t>
  </si>
  <si>
    <t>Model structure</t>
  </si>
  <si>
    <t>2, 108, 182</t>
  </si>
  <si>
    <t>38, 188, 215</t>
  </si>
  <si>
    <t>125, 204, 224</t>
  </si>
  <si>
    <t>245, 130, 32</t>
  </si>
  <si>
    <t>226, 226, 217</t>
  </si>
  <si>
    <t>59, 60, 62</t>
  </si>
  <si>
    <t>0, 0, 0</t>
  </si>
  <si>
    <t>Global assumptions</t>
  </si>
  <si>
    <t>Ref</t>
  </si>
  <si>
    <t>Live assumptions</t>
  </si>
  <si>
    <t xml:space="preserve">Discount rate </t>
  </si>
  <si>
    <t>WACC assumptions</t>
  </si>
  <si>
    <t>Discount rate</t>
  </si>
  <si>
    <t xml:space="preserve">Capex </t>
  </si>
  <si>
    <t>Discount  rate</t>
  </si>
  <si>
    <t>Input|Assumptions</t>
  </si>
  <si>
    <t>Capex</t>
  </si>
  <si>
    <t>Total capex cost</t>
  </si>
  <si>
    <t>Opex</t>
  </si>
  <si>
    <t>Total Opex cost</t>
  </si>
  <si>
    <t>Benefits</t>
  </si>
  <si>
    <t>Total Benefits</t>
  </si>
  <si>
    <t>NPV (Benefits-Costs)</t>
  </si>
  <si>
    <t>NPV</t>
  </si>
  <si>
    <t>Total cost</t>
  </si>
  <si>
    <t>Benefits-Costs</t>
  </si>
  <si>
    <t>Discounted Benefits-Costs</t>
  </si>
  <si>
    <t>dollars</t>
  </si>
  <si>
    <t>Mid_Year</t>
  </si>
  <si>
    <t>n/a</t>
  </si>
  <si>
    <t>Nominal Vanilla WACC</t>
  </si>
  <si>
    <t xml:space="preserve">Post-tax Nominal WACC </t>
  </si>
  <si>
    <t xml:space="preserve">Post-tax Real WACC </t>
  </si>
  <si>
    <t xml:space="preserve">Pre-tax Nominal WACC </t>
  </si>
  <si>
    <t xml:space="preserve">Pre-tax Real WACC </t>
  </si>
  <si>
    <t>Discounted Capex</t>
  </si>
  <si>
    <t>Discounted Opex</t>
  </si>
  <si>
    <t>Discounted Benefits</t>
  </si>
  <si>
    <t>Present Value Benefits</t>
  </si>
  <si>
    <t>Summary- NPV Calculation</t>
  </si>
  <si>
    <t>Selected Option</t>
  </si>
  <si>
    <t>n.m</t>
  </si>
  <si>
    <t>Incremental NPV</t>
  </si>
  <si>
    <t>RY21</t>
  </si>
  <si>
    <t>RY22</t>
  </si>
  <si>
    <t>RY23</t>
  </si>
  <si>
    <t>RY24</t>
  </si>
  <si>
    <t>RY25</t>
  </si>
  <si>
    <t>RY26</t>
  </si>
  <si>
    <t>RY27</t>
  </si>
  <si>
    <t>RY28</t>
  </si>
  <si>
    <t>RY29</t>
  </si>
  <si>
    <t>RY30</t>
  </si>
  <si>
    <t>RY31</t>
  </si>
  <si>
    <t>RY32</t>
  </si>
  <si>
    <t>RY33</t>
  </si>
  <si>
    <t>RY34</t>
  </si>
  <si>
    <t>RY35</t>
  </si>
  <si>
    <t>RY36</t>
  </si>
  <si>
    <t>RY37</t>
  </si>
  <si>
    <t>RY38</t>
  </si>
  <si>
    <t>RY39</t>
  </si>
  <si>
    <t>RY40</t>
  </si>
  <si>
    <t>RY41</t>
  </si>
  <si>
    <t>RY42</t>
  </si>
  <si>
    <t>RY43</t>
  </si>
  <si>
    <t>RY44</t>
  </si>
  <si>
    <t>RY45</t>
  </si>
  <si>
    <t>RY46</t>
  </si>
  <si>
    <t>RY47</t>
  </si>
  <si>
    <t>RY48</t>
  </si>
  <si>
    <t>RY49</t>
  </si>
  <si>
    <t>RY50</t>
  </si>
  <si>
    <t>Deepika Maheshwari</t>
  </si>
  <si>
    <t>Boris Kirigin</t>
  </si>
  <si>
    <t>Changed to Evoenergy WACC assumptions</t>
  </si>
  <si>
    <t>Evoenergy PTRM</t>
  </si>
  <si>
    <t>RY51</t>
  </si>
  <si>
    <t>RY52</t>
  </si>
  <si>
    <t>RY53</t>
  </si>
  <si>
    <t>Inflation Rate</t>
  </si>
  <si>
    <t>Value of Imputation Credits (gamma)</t>
  </si>
  <si>
    <t>Proportion of Equity Funding</t>
  </si>
  <si>
    <t>Proportion of Debt Funding</t>
  </si>
  <si>
    <t>Post-tax Nominal Return on Equity</t>
  </si>
  <si>
    <t>Nominal Pre-tax Return on Debt</t>
  </si>
  <si>
    <t>Effective Tax Rate for Debt (effective debt shield)</t>
  </si>
  <si>
    <t>Effective Tax Rate for Equity (from relevant cashflows)</t>
  </si>
  <si>
    <t>Real 2021</t>
  </si>
  <si>
    <t>Incremental NPV for each option in comparison to Option-1 (Maintain Status Quo)</t>
  </si>
  <si>
    <t>Incremental NPV in comparison to base case/maintain status quo option</t>
  </si>
  <si>
    <t>Option Comparison</t>
  </si>
  <si>
    <t>Capex Forecast Model</t>
  </si>
  <si>
    <t>Real 2020</t>
  </si>
  <si>
    <t>Inlet Piping Rectification - Westfield Belconnen</t>
  </si>
  <si>
    <t>Upgrade Secondary Boundary Regulator</t>
  </si>
  <si>
    <t>Relocate Secondary Boundary Regulator</t>
  </si>
  <si>
    <t>Maintain Status Quo - Reduce Pressure of Internal Ring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</si>
</sst>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(#,##0_);\(#,##0\);_(&quot;-&quot;_)"/>
    <numFmt numFmtId="170" formatCode="_(#,##0.00_);\(#,##0.00\);_(&quot;-&quot;_)"/>
    <numFmt numFmtId="171" formatCode="#,##0;\(#,##0\);\-"/>
    <numFmt numFmtId="172" formatCode="_(#,##0.000_);\(#,##0.000\);_(&quot;-&quot;_)"/>
    <numFmt numFmtId="173" formatCode="_(#,##0.0_);\(#,##0.0\);_(&quot;-&quot;_)"/>
    <numFmt numFmtId="174" formatCode="0.00000"/>
    <numFmt numFmtId="175" formatCode="_-* #,##0.0000_-;\-* #,##0.0000_-;_-* &quot;-&quot;??_-;_-@_-"/>
    <numFmt numFmtId="176" formatCode="0_ ;\-0\ "/>
  </numFmts>
  <fonts count="64" x14ac:knownFonts="1">
    <font>
      <sz val="8"/>
      <color rgb="FF3B3C3E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rgb="FF0061AF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rgb="FF0070C0"/>
      <name val="Arial"/>
      <family val="2"/>
    </font>
    <font>
      <u/>
      <sz val="12"/>
      <color theme="1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u/>
      <sz val="8"/>
      <color theme="0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i/>
      <sz val="8"/>
      <color indexed="9"/>
      <name val="Arial"/>
      <family val="2"/>
    </font>
    <font>
      <sz val="14"/>
      <color rgb="FF3B3C3E"/>
      <name val="Arial"/>
      <family val="2"/>
    </font>
    <font>
      <sz val="8"/>
      <color rgb="FF3B3C3E"/>
      <name val="Arial"/>
      <family val="2"/>
    </font>
    <font>
      <b/>
      <sz val="8"/>
      <color rgb="FF3B3C3E"/>
      <name val="Arial"/>
      <family val="2"/>
    </font>
    <font>
      <b/>
      <sz val="12"/>
      <color rgb="FF3B3C3E"/>
      <name val="Arial"/>
      <family val="2"/>
    </font>
    <font>
      <b/>
      <sz val="14"/>
      <color rgb="FF3B3C3E"/>
      <name val="Calibri"/>
      <family val="2"/>
      <scheme val="minor"/>
    </font>
    <font>
      <b/>
      <sz val="14"/>
      <color rgb="FF3B3C3E"/>
      <name val="Arial"/>
      <family val="2"/>
    </font>
    <font>
      <b/>
      <sz val="11"/>
      <color rgb="FF3B3C3E"/>
      <name val="Arial"/>
      <family val="2"/>
    </font>
    <font>
      <u/>
      <sz val="11"/>
      <color rgb="FF3B3C3E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u/>
      <sz val="8"/>
      <color rgb="FF3B3C3E"/>
      <name val="Arial"/>
      <family val="2"/>
    </font>
    <font>
      <sz val="11"/>
      <color rgb="FF3B3C3E"/>
      <name val="Calibri"/>
      <family val="2"/>
      <scheme val="minor"/>
    </font>
    <font>
      <b/>
      <sz val="16"/>
      <color rgb="FF3B3C3E"/>
      <name val="Arial"/>
      <family val="2"/>
    </font>
    <font>
      <i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8"/>
      <color theme="11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b/>
      <sz val="10"/>
      <color rgb="FF3B3C3E"/>
      <name val="Arial"/>
      <family val="2"/>
    </font>
    <font>
      <b/>
      <sz val="8"/>
      <color rgb="FF0070C0"/>
      <name val="Arial"/>
      <family val="2"/>
    </font>
    <font>
      <sz val="7"/>
      <color rgb="FF3B3C3E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color theme="3" tint="-0.499984740745262"/>
      <name val="Arial"/>
      <family val="2"/>
    </font>
    <font>
      <b/>
      <sz val="14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CCE0"/>
        <bgColor indexed="64"/>
      </patternFill>
    </fill>
    <fill>
      <patternFill patternType="solid">
        <fgColor rgb="FF173583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2E2D9"/>
        <bgColor indexed="64"/>
      </patternFill>
    </fill>
    <fill>
      <patternFill patternType="solid">
        <fgColor rgb="FF3B3C3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thin">
        <color rgb="FF3B3C3E"/>
      </bottom>
      <diagonal/>
    </border>
    <border>
      <left/>
      <right/>
      <top style="thin">
        <color rgb="FF3B3C3E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62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28" fillId="4" borderId="0" applyBorder="0" applyProtection="0">
      <alignment horizontal="center" vertical="center"/>
    </xf>
    <xf numFmtId="170" fontId="28" fillId="6" borderId="0" applyBorder="0" applyProtection="0">
      <alignment horizontal="center"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170" fontId="28" fillId="4" borderId="0" applyBorder="0" applyProtection="0">
      <alignment horizontal="center" vertical="center"/>
    </xf>
    <xf numFmtId="0" fontId="41" fillId="24" borderId="11" applyNumberFormat="0" applyAlignment="0" applyProtection="0"/>
    <xf numFmtId="0" fontId="42" fillId="25" borderId="12" applyNumberFormat="0" applyAlignment="0" applyProtection="0"/>
    <xf numFmtId="0" fontId="43" fillId="25" borderId="11" applyNumberFormat="0" applyAlignment="0" applyProtection="0"/>
    <xf numFmtId="0" fontId="44" fillId="0" borderId="13" applyNumberFormat="0" applyFill="0" applyAlignment="0" applyProtection="0"/>
    <xf numFmtId="0" fontId="15" fillId="26" borderId="14" applyNumberFormat="0" applyAlignment="0" applyProtection="0"/>
    <xf numFmtId="0" fontId="45" fillId="0" borderId="0" applyNumberFormat="0" applyFill="0" applyBorder="0" applyAlignment="0" applyProtection="0"/>
    <xf numFmtId="0" fontId="11" fillId="7" borderId="3" applyNumberFormat="0" applyFont="0" applyAlignment="0" applyProtection="0"/>
    <xf numFmtId="0" fontId="4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1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1" fillId="38" borderId="0" applyNumberFormat="0" applyBorder="0" applyAlignment="0" applyProtection="0"/>
    <xf numFmtId="0" fontId="5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9" fontId="3" fillId="0" borderId="0" applyFont="0" applyFill="0" applyBorder="0" applyAlignment="0" applyProtection="0"/>
    <xf numFmtId="173" fontId="53" fillId="0" borderId="0" applyFill="0" applyBorder="0">
      <alignment horizontal="right" vertical="center"/>
    </xf>
    <xf numFmtId="169" fontId="13" fillId="0" borderId="19">
      <alignment horizontal="right" vertical="center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/>
    <xf numFmtId="9" fontId="61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287">
    <xf numFmtId="0" fontId="0" fillId="0" borderId="0" xfId="0"/>
    <xf numFmtId="168" fontId="6" fillId="2" borderId="0" xfId="0" applyNumberFormat="1" applyFont="1" applyFill="1"/>
    <xf numFmtId="168" fontId="4" fillId="2" borderId="0" xfId="0" applyNumberFormat="1" applyFont="1" applyFill="1"/>
    <xf numFmtId="168" fontId="5" fillId="3" borderId="0" xfId="0" applyNumberFormat="1" applyFont="1" applyFill="1"/>
    <xf numFmtId="168" fontId="5" fillId="0" borderId="0" xfId="0" applyNumberFormat="1" applyFont="1"/>
    <xf numFmtId="168" fontId="5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14" fillId="2" borderId="0" xfId="0" applyNumberFormat="1" applyFont="1" applyFill="1"/>
    <xf numFmtId="168" fontId="7" fillId="3" borderId="0" xfId="0" applyNumberFormat="1" applyFont="1" applyFill="1" applyAlignment="1">
      <alignment horizontal="center"/>
    </xf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7" fillId="0" borderId="0" xfId="0" applyFont="1"/>
    <xf numFmtId="0" fontId="20" fillId="0" borderId="0" xfId="0" applyFont="1" applyFill="1" applyAlignment="1" applyProtection="1"/>
    <xf numFmtId="168" fontId="8" fillId="2" borderId="0" xfId="0" applyNumberFormat="1" applyFont="1" applyFill="1" applyAlignment="1">
      <alignment vertical="center"/>
    </xf>
    <xf numFmtId="0" fontId="12" fillId="0" borderId="0" xfId="0" applyFont="1" applyFill="1" applyAlignment="1" applyProtection="1"/>
    <xf numFmtId="0" fontId="11" fillId="0" borderId="0" xfId="0" applyFont="1" applyFill="1"/>
    <xf numFmtId="0" fontId="22" fillId="21" borderId="0" xfId="0" applyFont="1" applyFill="1" applyAlignment="1">
      <alignment vertical="center"/>
    </xf>
    <xf numFmtId="0" fontId="11" fillId="21" borderId="0" xfId="0" applyFont="1" applyFill="1"/>
    <xf numFmtId="0" fontId="23" fillId="21" borderId="0" xfId="0" applyFont="1" applyFill="1" applyAlignment="1" applyProtection="1"/>
    <xf numFmtId="0" fontId="21" fillId="21" borderId="0" xfId="0" applyFont="1" applyFill="1"/>
    <xf numFmtId="168" fontId="8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/>
    <xf numFmtId="168" fontId="6" fillId="2" borderId="0" xfId="0" applyNumberFormat="1" applyFont="1" applyFill="1" applyAlignment="1"/>
    <xf numFmtId="0" fontId="0" fillId="0" borderId="0" xfId="0" applyFill="1" applyBorder="1" applyAlignment="1" applyProtection="1">
      <alignment wrapText="1"/>
    </xf>
    <xf numFmtId="171" fontId="0" fillId="0" borderId="0" xfId="0" applyNumberFormat="1" applyFill="1" applyBorder="1" applyAlignment="1" applyProtection="1">
      <alignment horizontal="left"/>
    </xf>
    <xf numFmtId="171" fontId="0" fillId="0" borderId="0" xfId="0" applyNumberFormat="1" applyFill="1" applyBorder="1" applyAlignment="1" applyProtection="1">
      <alignment wrapText="1"/>
    </xf>
    <xf numFmtId="0" fontId="0" fillId="0" borderId="0" xfId="0" applyFill="1" applyAlignment="1"/>
    <xf numFmtId="0" fontId="8" fillId="21" borderId="1" xfId="0" applyNumberFormat="1" applyFont="1" applyFill="1" applyBorder="1"/>
    <xf numFmtId="0" fontId="8" fillId="21" borderId="1" xfId="0" applyFont="1" applyFill="1" applyBorder="1"/>
    <xf numFmtId="0" fontId="9" fillId="21" borderId="1" xfId="0" applyNumberFormat="1" applyFont="1" applyFill="1" applyBorder="1" applyAlignment="1">
      <alignment horizontal="center"/>
    </xf>
    <xf numFmtId="168" fontId="4" fillId="21" borderId="0" xfId="0" applyNumberFormat="1" applyFont="1" applyFill="1" applyAlignment="1">
      <alignment vertical="center"/>
    </xf>
    <xf numFmtId="168" fontId="8" fillId="21" borderId="0" xfId="0" applyNumberFormat="1" applyFont="1" applyFill="1" applyAlignment="1">
      <alignment horizontal="left" vertical="center"/>
    </xf>
    <xf numFmtId="168" fontId="26" fillId="21" borderId="0" xfId="0" applyNumberFormat="1" applyFont="1" applyFill="1" applyAlignment="1">
      <alignment horizontal="center" vertical="center"/>
    </xf>
    <xf numFmtId="168" fontId="24" fillId="21" borderId="0" xfId="0" applyNumberFormat="1" applyFont="1" applyFill="1" applyAlignment="1">
      <alignment horizontal="left" indent="5"/>
    </xf>
    <xf numFmtId="168" fontId="25" fillId="21" borderId="0" xfId="0" applyNumberFormat="1" applyFont="1" applyFill="1" applyAlignment="1">
      <alignment horizontal="left" indent="5"/>
    </xf>
    <xf numFmtId="0" fontId="8" fillId="21" borderId="1" xfId="0" applyNumberFormat="1" applyFont="1" applyFill="1" applyBorder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4" fillId="21" borderId="0" xfId="0" applyNumberFormat="1" applyFont="1" applyFill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168" fontId="5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28" fillId="0" borderId="0" xfId="0" applyNumberFormat="1" applyFont="1" applyAlignment="1">
      <alignment horizontal="left" indent="1"/>
    </xf>
    <xf numFmtId="168" fontId="28" fillId="0" borderId="0" xfId="0" applyNumberFormat="1" applyFont="1" applyAlignment="1">
      <alignment horizontal="center"/>
    </xf>
    <xf numFmtId="170" fontId="28" fillId="6" borderId="0" xfId="0" applyNumberFormat="1" applyFont="1" applyFill="1" applyBorder="1" applyAlignment="1" applyProtection="1">
      <alignment horizontal="center" vertical="center"/>
    </xf>
    <xf numFmtId="170" fontId="28" fillId="4" borderId="0" xfId="0" applyNumberFormat="1" applyFont="1" applyFill="1" applyBorder="1" applyAlignment="1" applyProtection="1">
      <alignment horizontal="center" vertical="center"/>
    </xf>
    <xf numFmtId="170" fontId="28" fillId="5" borderId="0" xfId="0" applyNumberFormat="1" applyFont="1" applyFill="1" applyBorder="1" applyAlignment="1" applyProtection="1">
      <alignment horizontal="center" vertical="center"/>
    </xf>
    <xf numFmtId="170" fontId="28" fillId="20" borderId="0" xfId="0" applyNumberFormat="1" applyFont="1" applyFill="1" applyBorder="1" applyAlignment="1" applyProtection="1">
      <alignment horizontal="center" vertical="center"/>
    </xf>
    <xf numFmtId="0" fontId="8" fillId="21" borderId="1" xfId="0" applyNumberFormat="1" applyFont="1" applyFill="1" applyBorder="1" applyAlignment="1">
      <alignment horizontal="right"/>
    </xf>
    <xf numFmtId="0" fontId="4" fillId="21" borderId="1" xfId="0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0" fontId="19" fillId="0" borderId="0" xfId="0" applyFont="1" applyBorder="1" applyAlignment="1"/>
    <xf numFmtId="168" fontId="8" fillId="2" borderId="0" xfId="0" applyNumberFormat="1" applyFont="1" applyFill="1" applyAlignment="1">
      <alignment horizontal="left" vertical="center"/>
    </xf>
    <xf numFmtId="0" fontId="28" fillId="5" borderId="0" xfId="0" applyFont="1" applyFill="1" applyBorder="1" applyAlignment="1">
      <alignment horizontal="left" vertical="center" indent="1"/>
    </xf>
    <xf numFmtId="169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/>
    </xf>
    <xf numFmtId="168" fontId="33" fillId="3" borderId="0" xfId="0" applyNumberFormat="1" applyFont="1" applyFill="1"/>
    <xf numFmtId="0" fontId="34" fillId="0" borderId="0" xfId="0" applyFont="1" applyFill="1" applyAlignment="1" applyProtection="1"/>
    <xf numFmtId="168" fontId="28" fillId="3" borderId="0" xfId="0" applyNumberFormat="1" applyFont="1" applyFill="1"/>
    <xf numFmtId="168" fontId="32" fillId="3" borderId="0" xfId="0" applyNumberFormat="1" applyFont="1" applyFill="1" applyAlignment="1">
      <alignment vertical="center"/>
    </xf>
    <xf numFmtId="0" fontId="28" fillId="0" borderId="0" xfId="0" quotePrefix="1" applyFont="1" applyFill="1" applyAlignment="1" applyProtection="1">
      <alignment horizontal="center" vertical="center"/>
    </xf>
    <xf numFmtId="0" fontId="0" fillId="5" borderId="0" xfId="0" applyFill="1" applyAlignment="1" applyProtection="1"/>
    <xf numFmtId="0" fontId="0" fillId="5" borderId="0" xfId="0" applyFill="1"/>
    <xf numFmtId="0" fontId="34" fillId="5" borderId="0" xfId="0" applyFont="1" applyFill="1" applyAlignment="1" applyProtection="1">
      <alignment horizontal="left" indent="1"/>
    </xf>
    <xf numFmtId="0" fontId="34" fillId="0" borderId="0" xfId="0" applyFont="1" applyFill="1" applyAlignment="1" applyProtection="1">
      <alignment horizontal="center"/>
    </xf>
    <xf numFmtId="15" fontId="28" fillId="0" borderId="2" xfId="0" applyNumberFormat="1" applyFont="1" applyBorder="1" applyAlignment="1">
      <alignment horizontal="center" vertical="center"/>
    </xf>
    <xf numFmtId="15" fontId="28" fillId="5" borderId="2" xfId="0" applyNumberFormat="1" applyFont="1" applyFill="1" applyBorder="1" applyAlignment="1">
      <alignment horizontal="center" vertical="center"/>
    </xf>
    <xf numFmtId="0" fontId="34" fillId="0" borderId="0" xfId="0" applyFont="1" applyFill="1" applyAlignment="1" applyProtection="1">
      <alignment horizontal="left" indent="1"/>
    </xf>
    <xf numFmtId="0" fontId="48" fillId="0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39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29" fillId="0" borderId="7" xfId="0" applyFont="1" applyBorder="1" applyAlignment="1">
      <alignment horizontal="center"/>
    </xf>
    <xf numFmtId="0" fontId="47" fillId="0" borderId="0" xfId="0" applyFont="1" applyFill="1" applyAlignment="1" applyProtection="1"/>
    <xf numFmtId="0" fontId="49" fillId="0" borderId="0" xfId="0" applyFont="1" applyFill="1" applyBorder="1" applyAlignment="1">
      <alignment vertical="center"/>
    </xf>
    <xf numFmtId="172" fontId="28" fillId="0" borderId="0" xfId="0" applyNumberFormat="1" applyFont="1" applyFill="1" applyBorder="1" applyAlignment="1" applyProtection="1">
      <alignment horizontal="center" vertical="center"/>
    </xf>
    <xf numFmtId="168" fontId="14" fillId="2" borderId="0" xfId="0" applyNumberFormat="1" applyFont="1" applyFill="1" applyAlignment="1"/>
    <xf numFmtId="168" fontId="50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left"/>
    </xf>
    <xf numFmtId="168" fontId="14" fillId="2" borderId="0" xfId="0" applyNumberFormat="1" applyFont="1" applyFill="1" applyAlignment="1">
      <alignment horizontal="left" indent="1"/>
    </xf>
    <xf numFmtId="168" fontId="51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 vertical="center"/>
    </xf>
    <xf numFmtId="0" fontId="30" fillId="0" borderId="16" xfId="0" applyFont="1" applyBorder="1"/>
    <xf numFmtId="0" fontId="31" fillId="0" borderId="16" xfId="0" applyFont="1" applyBorder="1"/>
    <xf numFmtId="0" fontId="18" fillId="0" borderId="16" xfId="0" applyFont="1" applyBorder="1"/>
    <xf numFmtId="0" fontId="30" fillId="0" borderId="16" xfId="0" applyFont="1" applyBorder="1" applyAlignment="1">
      <alignment horizontal="center"/>
    </xf>
    <xf numFmtId="168" fontId="29" fillId="0" borderId="18" xfId="0" applyNumberFormat="1" applyFont="1" applyBorder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left"/>
    </xf>
    <xf numFmtId="0" fontId="47" fillId="47" borderId="0" xfId="0" applyFont="1" applyFill="1" applyAlignment="1" applyProtection="1"/>
    <xf numFmtId="168" fontId="29" fillId="0" borderId="7" xfId="0" applyNumberFormat="1" applyFont="1" applyFill="1" applyBorder="1" applyAlignment="1">
      <alignment vertical="center"/>
    </xf>
    <xf numFmtId="0" fontId="56" fillId="0" borderId="0" xfId="0" quotePrefix="1" applyFont="1" applyFill="1" applyBorder="1" applyAlignment="1">
      <alignment horizontal="left" vertical="center" indent="1"/>
    </xf>
    <xf numFmtId="0" fontId="0" fillId="47" borderId="0" xfId="0" applyFont="1" applyFill="1" applyAlignment="1" applyProtection="1">
      <alignment vertical="center"/>
    </xf>
    <xf numFmtId="0" fontId="29" fillId="47" borderId="0" xfId="0" quotePrefix="1" applyFont="1" applyFill="1" applyBorder="1" applyAlignment="1">
      <alignment horizontal="left" vertical="center"/>
    </xf>
    <xf numFmtId="0" fontId="57" fillId="47" borderId="0" xfId="0" applyFont="1" applyFill="1" applyBorder="1" applyAlignment="1">
      <alignment vertical="center"/>
    </xf>
    <xf numFmtId="0" fontId="0" fillId="47" borderId="0" xfId="0" applyFont="1" applyFill="1" applyAlignment="1">
      <alignment vertical="center"/>
    </xf>
    <xf numFmtId="0" fontId="58" fillId="0" borderId="0" xfId="0" applyFont="1" applyFill="1" applyAlignment="1" applyProtection="1">
      <alignment horizontal="center" vertical="center"/>
    </xf>
    <xf numFmtId="0" fontId="12" fillId="47" borderId="0" xfId="0" applyFont="1" applyFill="1" applyAlignment="1" applyProtection="1"/>
    <xf numFmtId="168" fontId="28" fillId="47" borderId="0" xfId="0" applyNumberFormat="1" applyFont="1" applyFill="1" applyAlignment="1">
      <alignment horizontal="left"/>
    </xf>
    <xf numFmtId="168" fontId="28" fillId="47" borderId="0" xfId="0" applyNumberFormat="1" applyFont="1" applyFill="1" applyAlignment="1">
      <alignment horizontal="center"/>
    </xf>
    <xf numFmtId="172" fontId="28" fillId="47" borderId="0" xfId="0" applyNumberFormat="1" applyFont="1" applyFill="1" applyBorder="1" applyAlignment="1" applyProtection="1">
      <alignment horizontal="center" vertical="center"/>
    </xf>
    <xf numFmtId="0" fontId="0" fillId="47" borderId="0" xfId="0" applyFont="1" applyFill="1" applyAlignment="1">
      <alignment horizontal="left"/>
    </xf>
    <xf numFmtId="0" fontId="0" fillId="47" borderId="0" xfId="0" applyFont="1" applyFill="1" applyAlignment="1" applyProtection="1">
      <alignment horizontal="center"/>
    </xf>
    <xf numFmtId="0" fontId="2" fillId="47" borderId="0" xfId="0" applyFont="1" applyFill="1" applyAlignment="1">
      <alignment horizontal="center"/>
    </xf>
    <xf numFmtId="0" fontId="2" fillId="47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9" fillId="6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" vertical="center"/>
    </xf>
    <xf numFmtId="168" fontId="60" fillId="0" borderId="0" xfId="52" applyNumberFormat="1" applyFont="1" applyAlignment="1" applyProtection="1"/>
    <xf numFmtId="0" fontId="0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/>
    <xf numFmtId="0" fontId="1" fillId="0" borderId="0" xfId="0" applyFont="1" applyFill="1" applyBorder="1"/>
    <xf numFmtId="168" fontId="7" fillId="0" borderId="0" xfId="61" applyNumberFormat="1" applyFont="1" applyAlignment="1">
      <alignment horizontal="center"/>
    </xf>
    <xf numFmtId="10" fontId="0" fillId="4" borderId="0" xfId="55" applyNumberFormat="1" applyFont="1" applyFill="1" applyAlignment="1" applyProtection="1"/>
    <xf numFmtId="10" fontId="13" fillId="3" borderId="0" xfId="55" applyNumberFormat="1" applyFont="1" applyFill="1" applyBorder="1" applyAlignment="1" applyProtection="1">
      <alignment horizontal="right"/>
    </xf>
    <xf numFmtId="10" fontId="10" fillId="3" borderId="0" xfId="55" applyNumberFormat="1" applyFont="1" applyFill="1" applyBorder="1" applyAlignment="1" applyProtection="1">
      <alignment horizontal="right"/>
    </xf>
    <xf numFmtId="0" fontId="16" fillId="0" borderId="0" xfId="0" applyFont="1" applyFill="1"/>
    <xf numFmtId="8" fontId="11" fillId="0" borderId="0" xfId="0" applyNumberFormat="1" applyFont="1" applyFill="1"/>
    <xf numFmtId="0" fontId="0" fillId="5" borderId="0" xfId="0" applyFont="1" applyFill="1" applyBorder="1" applyAlignment="1">
      <alignment horizontal="left" vertical="center" indent="1"/>
    </xf>
    <xf numFmtId="168" fontId="0" fillId="5" borderId="0" xfId="61" applyNumberFormat="1" applyFont="1" applyFill="1" applyAlignment="1" applyProtection="1">
      <alignment horizontal="center"/>
    </xf>
    <xf numFmtId="168" fontId="0" fillId="5" borderId="0" xfId="61" applyNumberFormat="1" applyFont="1" applyFill="1" applyAlignment="1">
      <alignment horizontal="center"/>
    </xf>
    <xf numFmtId="168" fontId="0" fillId="5" borderId="0" xfId="61" applyNumberFormat="1" applyFont="1" applyFill="1" applyBorder="1" applyAlignment="1">
      <alignment horizontal="center"/>
    </xf>
    <xf numFmtId="168" fontId="47" fillId="0" borderId="0" xfId="61" applyNumberFormat="1" applyFont="1" applyFill="1" applyAlignment="1" applyProtection="1"/>
    <xf numFmtId="168" fontId="28" fillId="0" borderId="0" xfId="61" applyNumberFormat="1" applyFont="1" applyFill="1"/>
    <xf numFmtId="168" fontId="29" fillId="0" borderId="0" xfId="61" applyNumberFormat="1" applyFont="1" applyFill="1" applyAlignment="1" applyProtection="1"/>
    <xf numFmtId="168" fontId="29" fillId="0" borderId="20" xfId="61" applyNumberFormat="1" applyFont="1" applyFill="1" applyBorder="1" applyAlignment="1">
      <alignment horizontal="center" vertical="center"/>
    </xf>
    <xf numFmtId="168" fontId="29" fillId="0" borderId="21" xfId="61" applyNumberFormat="1" applyFont="1" applyFill="1" applyBorder="1" applyAlignment="1">
      <alignment horizontal="center" vertical="center"/>
    </xf>
    <xf numFmtId="168" fontId="29" fillId="0" borderId="0" xfId="61" applyNumberFormat="1" applyFont="1" applyFill="1" applyBorder="1" applyAlignment="1">
      <alignment horizontal="center" vertical="center"/>
    </xf>
    <xf numFmtId="168" fontId="23" fillId="21" borderId="0" xfId="61" applyNumberFormat="1" applyFont="1" applyFill="1" applyAlignment="1" applyProtection="1"/>
    <xf numFmtId="168" fontId="24" fillId="21" borderId="0" xfId="61" applyNumberFormat="1" applyFont="1" applyFill="1" applyAlignment="1">
      <alignment horizontal="left" indent="5"/>
    </xf>
    <xf numFmtId="168" fontId="21" fillId="21" borderId="0" xfId="61" applyNumberFormat="1" applyFont="1" applyFill="1"/>
    <xf numFmtId="168" fontId="21" fillId="21" borderId="0" xfId="61" applyNumberFormat="1" applyFont="1" applyFill="1" applyBorder="1" applyAlignment="1">
      <alignment horizontal="right" vertical="center"/>
    </xf>
    <xf numFmtId="168" fontId="11" fillId="21" borderId="0" xfId="61" applyNumberFormat="1" applyFont="1" applyFill="1"/>
    <xf numFmtId="168" fontId="22" fillId="21" borderId="0" xfId="61" applyNumberFormat="1" applyFont="1" applyFill="1" applyAlignment="1">
      <alignment vertical="center"/>
    </xf>
    <xf numFmtId="168" fontId="21" fillId="21" borderId="0" xfId="61" applyNumberFormat="1" applyFont="1" applyFill="1" applyBorder="1" applyAlignment="1">
      <alignment horizontal="center" vertical="center"/>
    </xf>
    <xf numFmtId="168" fontId="28" fillId="5" borderId="0" xfId="61" applyNumberFormat="1" applyFont="1" applyFill="1" applyBorder="1" applyAlignment="1" applyProtection="1">
      <alignment horizontal="center" vertical="center"/>
    </xf>
    <xf numFmtId="168" fontId="28" fillId="4" borderId="0" xfId="61" applyNumberFormat="1" applyFont="1" applyFill="1" applyBorder="1" applyAlignment="1" applyProtection="1">
      <alignment horizontal="center" vertical="center"/>
    </xf>
    <xf numFmtId="168" fontId="28" fillId="6" borderId="0" xfId="61" applyNumberFormat="1" applyFont="1" applyFill="1" applyBorder="1" applyAlignment="1" applyProtection="1">
      <alignment horizontal="center" vertical="center"/>
    </xf>
    <xf numFmtId="168" fontId="28" fillId="20" borderId="0" xfId="61" applyNumberFormat="1" applyFont="1" applyFill="1" applyBorder="1" applyAlignment="1" applyProtection="1">
      <alignment horizontal="center" vertical="center"/>
    </xf>
    <xf numFmtId="168" fontId="25" fillId="21" borderId="0" xfId="61" applyNumberFormat="1" applyFont="1" applyFill="1" applyAlignment="1">
      <alignment horizontal="left" indent="5"/>
    </xf>
    <xf numFmtId="168" fontId="10" fillId="21" borderId="0" xfId="61" applyNumberFormat="1" applyFont="1" applyFill="1" applyBorder="1" applyAlignment="1">
      <alignment horizontal="center" vertical="center"/>
    </xf>
    <xf numFmtId="168" fontId="8" fillId="21" borderId="1" xfId="61" applyNumberFormat="1" applyFont="1" applyFill="1" applyBorder="1"/>
    <xf numFmtId="168" fontId="8" fillId="21" borderId="1" xfId="61" applyNumberFormat="1" applyFont="1" applyFill="1" applyBorder="1" applyAlignment="1">
      <alignment horizontal="center"/>
    </xf>
    <xf numFmtId="168" fontId="9" fillId="21" borderId="1" xfId="61" applyNumberFormat="1" applyFont="1" applyFill="1" applyBorder="1" applyAlignment="1">
      <alignment horizontal="center"/>
    </xf>
    <xf numFmtId="168" fontId="8" fillId="21" borderId="1" xfId="61" applyNumberFormat="1" applyFont="1" applyFill="1" applyBorder="1" applyAlignment="1">
      <alignment horizontal="right"/>
    </xf>
    <xf numFmtId="168" fontId="29" fillId="6" borderId="1" xfId="61" applyNumberFormat="1" applyFont="1" applyFill="1" applyBorder="1" applyAlignment="1">
      <alignment horizontal="center"/>
    </xf>
    <xf numFmtId="168" fontId="0" fillId="5" borderId="1" xfId="61" applyNumberFormat="1" applyFont="1" applyFill="1" applyBorder="1" applyAlignment="1">
      <alignment horizontal="center"/>
    </xf>
    <xf numFmtId="168" fontId="4" fillId="21" borderId="1" xfId="61" applyNumberFormat="1" applyFont="1" applyFill="1" applyBorder="1" applyAlignment="1">
      <alignment horizontal="center"/>
    </xf>
    <xf numFmtId="168" fontId="5" fillId="3" borderId="0" xfId="61" applyNumberFormat="1" applyFont="1" applyFill="1"/>
    <xf numFmtId="168" fontId="5" fillId="3" borderId="0" xfId="61" applyNumberFormat="1" applyFont="1" applyFill="1" applyAlignment="1">
      <alignment horizontal="center"/>
    </xf>
    <xf numFmtId="168" fontId="7" fillId="3" borderId="0" xfId="61" applyNumberFormat="1" applyFont="1" applyFill="1" applyAlignment="1">
      <alignment horizontal="center"/>
    </xf>
    <xf numFmtId="168" fontId="5" fillId="3" borderId="0" xfId="61" applyNumberFormat="1" applyFont="1" applyFill="1" applyAlignment="1">
      <alignment vertical="center"/>
    </xf>
    <xf numFmtId="168" fontId="5" fillId="3" borderId="0" xfId="61" applyNumberFormat="1" applyFont="1" applyFill="1" applyAlignment="1">
      <alignment horizontal="center" vertical="center"/>
    </xf>
    <xf numFmtId="168" fontId="7" fillId="3" borderId="0" xfId="61" applyNumberFormat="1" applyFont="1" applyFill="1" applyAlignment="1">
      <alignment horizontal="center" vertical="center"/>
    </xf>
    <xf numFmtId="168" fontId="14" fillId="2" borderId="0" xfId="61" applyNumberFormat="1" applyFont="1" applyFill="1"/>
    <xf numFmtId="168" fontId="8" fillId="2" borderId="0" xfId="61" applyNumberFormat="1" applyFont="1" applyFill="1" applyAlignment="1">
      <alignment horizontal="left" vertical="center"/>
    </xf>
    <xf numFmtId="168" fontId="8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/>
    <xf numFmtId="168" fontId="50" fillId="2" borderId="0" xfId="61" applyNumberFormat="1" applyFont="1" applyFill="1" applyAlignment="1">
      <alignment horizontal="center"/>
    </xf>
    <xf numFmtId="168" fontId="14" fillId="2" borderId="0" xfId="61" applyNumberFormat="1" applyFont="1" applyFill="1" applyAlignment="1">
      <alignment horizontal="center"/>
    </xf>
    <xf numFmtId="168" fontId="4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>
      <alignment horizontal="left" indent="1"/>
    </xf>
    <xf numFmtId="168" fontId="5" fillId="0" borderId="0" xfId="61" applyNumberFormat="1" applyFont="1"/>
    <xf numFmtId="168" fontId="5" fillId="0" borderId="0" xfId="61" applyNumberFormat="1" applyFont="1" applyAlignment="1">
      <alignment vertical="center"/>
    </xf>
    <xf numFmtId="168" fontId="5" fillId="0" borderId="0" xfId="61" applyNumberFormat="1" applyFont="1" applyAlignment="1">
      <alignment horizontal="left" indent="1"/>
    </xf>
    <xf numFmtId="168" fontId="51" fillId="0" borderId="0" xfId="61" applyNumberFormat="1" applyFont="1"/>
    <xf numFmtId="168" fontId="5" fillId="0" borderId="0" xfId="61" applyNumberFormat="1" applyFont="1" applyAlignment="1">
      <alignment horizontal="center"/>
    </xf>
    <xf numFmtId="168" fontId="13" fillId="0" borderId="0" xfId="61" applyNumberFormat="1" applyFont="1" applyFill="1" applyBorder="1" applyAlignment="1" applyProtection="1">
      <alignment horizontal="center" vertical="center"/>
    </xf>
    <xf numFmtId="168" fontId="4" fillId="21" borderId="0" xfId="61" applyNumberFormat="1" applyFont="1" applyFill="1" applyAlignment="1">
      <alignment vertical="center"/>
    </xf>
    <xf numFmtId="168" fontId="8" fillId="21" borderId="0" xfId="61" applyNumberFormat="1" applyFont="1" applyFill="1" applyAlignment="1">
      <alignment horizontal="left" vertical="center"/>
    </xf>
    <xf numFmtId="168" fontId="4" fillId="21" borderId="0" xfId="61" applyNumberFormat="1" applyFont="1" applyFill="1" applyAlignment="1">
      <alignment horizontal="center" vertical="center"/>
    </xf>
    <xf numFmtId="168" fontId="26" fillId="21" borderId="0" xfId="61" applyNumberFormat="1" applyFont="1" applyFill="1" applyAlignment="1">
      <alignment horizontal="center" vertical="center"/>
    </xf>
    <xf numFmtId="168" fontId="11" fillId="0" borderId="0" xfId="61" applyNumberFormat="1" applyFont="1" applyFill="1"/>
    <xf numFmtId="168" fontId="29" fillId="0" borderId="7" xfId="61" applyNumberFormat="1" applyFont="1" applyFill="1" applyBorder="1" applyAlignment="1">
      <alignment vertical="center"/>
    </xf>
    <xf numFmtId="168" fontId="29" fillId="0" borderId="7" xfId="61" applyNumberFormat="1" applyFont="1" applyBorder="1" applyAlignment="1">
      <alignment horizontal="center"/>
    </xf>
    <xf numFmtId="168" fontId="11" fillId="0" borderId="0" xfId="61" applyNumberFormat="1" applyFont="1" applyFill="1" applyBorder="1"/>
    <xf numFmtId="168" fontId="28" fillId="0" borderId="0" xfId="61" applyNumberFormat="1" applyFont="1" applyAlignment="1">
      <alignment horizontal="left" indent="1"/>
    </xf>
    <xf numFmtId="168" fontId="12" fillId="0" borderId="0" xfId="61" applyNumberFormat="1" applyFont="1" applyAlignment="1">
      <alignment horizontal="center"/>
    </xf>
    <xf numFmtId="168" fontId="28" fillId="0" borderId="0" xfId="61" applyNumberFormat="1" applyFont="1" applyAlignment="1">
      <alignment horizontal="center"/>
    </xf>
    <xf numFmtId="168" fontId="28" fillId="20" borderId="0" xfId="61" applyNumberFormat="1" applyFont="1" applyFill="1" applyAlignment="1">
      <alignment horizontal="center"/>
    </xf>
    <xf numFmtId="168" fontId="12" fillId="0" borderId="0" xfId="61" applyNumberFormat="1" applyFont="1" applyFill="1" applyAlignment="1" applyProtection="1"/>
    <xf numFmtId="168" fontId="29" fillId="0" borderId="17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indent="1"/>
    </xf>
    <xf numFmtId="168" fontId="0" fillId="0" borderId="0" xfId="61" applyNumberFormat="1" applyFont="1" applyFill="1" applyAlignment="1" applyProtection="1">
      <alignment horizontal="center"/>
    </xf>
    <xf numFmtId="168" fontId="0" fillId="0" borderId="0" xfId="61" applyNumberFormat="1" applyFont="1" applyFill="1" applyAlignment="1" applyProtection="1"/>
    <xf numFmtId="168" fontId="1" fillId="5" borderId="0" xfId="61" applyNumberFormat="1" applyFont="1" applyFill="1" applyAlignment="1">
      <alignment horizontal="center"/>
    </xf>
    <xf numFmtId="168" fontId="29" fillId="0" borderId="18" xfId="61" applyNumberFormat="1" applyFont="1" applyBorder="1" applyAlignment="1">
      <alignment horizontal="left" indent="1"/>
    </xf>
    <xf numFmtId="168" fontId="29" fillId="0" borderId="18" xfId="61" applyNumberFormat="1" applyFont="1" applyBorder="1" applyAlignment="1">
      <alignment horizontal="center"/>
    </xf>
    <xf numFmtId="168" fontId="29" fillId="0" borderId="18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horizontal="left" indent="1"/>
    </xf>
    <xf numFmtId="168" fontId="29" fillId="0" borderId="0" xfId="61" applyNumberFormat="1" applyFont="1" applyBorder="1" applyAlignment="1">
      <alignment horizontal="center"/>
    </xf>
    <xf numFmtId="168" fontId="11" fillId="0" borderId="0" xfId="61" applyNumberFormat="1" applyFont="1" applyFill="1" applyAlignment="1">
      <alignment horizontal="center"/>
    </xf>
    <xf numFmtId="168" fontId="29" fillId="0" borderId="0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vertical="center"/>
    </xf>
    <xf numFmtId="168" fontId="62" fillId="0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Alignment="1" applyProtection="1">
      <alignment horizontal="center" vertical="center"/>
    </xf>
    <xf numFmtId="168" fontId="0" fillId="0" borderId="0" xfId="61" applyNumberFormat="1" applyFont="1" applyFill="1" applyAlignment="1">
      <alignment horizontal="center" vertical="center"/>
    </xf>
    <xf numFmtId="168" fontId="0" fillId="0" borderId="0" xfId="61" applyNumberFormat="1" applyFont="1" applyFill="1" applyBorder="1" applyAlignment="1">
      <alignment horizontal="center" vertical="center"/>
    </xf>
    <xf numFmtId="168" fontId="28" fillId="0" borderId="0" xfId="61" applyNumberFormat="1" applyFont="1" applyFill="1" applyAlignment="1">
      <alignment horizontal="center"/>
    </xf>
    <xf numFmtId="168" fontId="28" fillId="0" borderId="0" xfId="61" applyNumberFormat="1" applyFont="1" applyFill="1" applyBorder="1" applyAlignment="1">
      <alignment horizontal="center" vertical="center"/>
    </xf>
    <xf numFmtId="175" fontId="28" fillId="6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Border="1" applyAlignment="1" applyProtection="1">
      <alignment horizontal="center" vertical="center"/>
    </xf>
    <xf numFmtId="168" fontId="11" fillId="0" borderId="20" xfId="61" applyNumberFormat="1" applyFont="1" applyFill="1" applyBorder="1"/>
    <xf numFmtId="168" fontId="16" fillId="0" borderId="20" xfId="61" applyNumberFormat="1" applyFont="1" applyFill="1" applyBorder="1" applyAlignment="1">
      <alignment horizontal="center" vertical="center"/>
    </xf>
    <xf numFmtId="168" fontId="29" fillId="0" borderId="20" xfId="61" applyNumberFormat="1" applyFont="1" applyFill="1" applyBorder="1" applyAlignment="1" applyProtection="1">
      <alignment horizontal="center" vertical="center"/>
    </xf>
    <xf numFmtId="168" fontId="29" fillId="0" borderId="20" xfId="61" applyNumberFormat="1" applyFont="1" applyBorder="1" applyAlignment="1">
      <alignment horizontal="center"/>
    </xf>
    <xf numFmtId="168" fontId="29" fillId="0" borderId="17" xfId="61" applyNumberFormat="1" applyFont="1" applyBorder="1" applyAlignment="1">
      <alignment horizontal="left"/>
    </xf>
    <xf numFmtId="168" fontId="0" fillId="5" borderId="0" xfId="61" applyNumberFormat="1" applyFont="1" applyFill="1" applyAlignment="1" applyProtection="1">
      <alignment horizontal="center" vertical="center"/>
    </xf>
    <xf numFmtId="0" fontId="0" fillId="0" borderId="0" xfId="0"/>
    <xf numFmtId="0" fontId="1" fillId="0" borderId="0" xfId="0" applyFont="1" applyFill="1"/>
    <xf numFmtId="10" fontId="47" fillId="0" borderId="0" xfId="55" applyNumberFormat="1" applyFont="1" applyFill="1" applyAlignment="1" applyProtection="1"/>
    <xf numFmtId="17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0" fontId="61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3" fillId="0" borderId="0" xfId="0" applyFont="1" applyFill="1" applyAlignment="1" applyProtection="1">
      <alignment horizontal="left" indent="1"/>
      <protection locked="0"/>
    </xf>
    <xf numFmtId="9" fontId="0" fillId="4" borderId="0" xfId="55" applyNumberFormat="1" applyFont="1" applyFill="1" applyAlignment="1" applyProtection="1"/>
    <xf numFmtId="176" fontId="8" fillId="21" borderId="1" xfId="61" applyNumberFormat="1" applyFont="1" applyFill="1" applyBorder="1" applyAlignment="1">
      <alignment horizontal="center"/>
    </xf>
    <xf numFmtId="176" fontId="29" fillId="6" borderId="1" xfId="6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 wrapText="1" indent="1"/>
    </xf>
    <xf numFmtId="168" fontId="28" fillId="0" borderId="0" xfId="0" applyNumberFormat="1" applyFont="1" applyFill="1" applyAlignment="1">
      <alignment horizontal="left" indent="1"/>
    </xf>
    <xf numFmtId="168" fontId="29" fillId="0" borderId="0" xfId="0" applyNumberFormat="1" applyFont="1" applyFill="1" applyAlignment="1">
      <alignment horizontal="left" indent="1"/>
    </xf>
    <xf numFmtId="168" fontId="11" fillId="0" borderId="7" xfId="61" applyNumberFormat="1" applyFont="1" applyFill="1" applyBorder="1"/>
    <xf numFmtId="168" fontId="28" fillId="0" borderId="7" xfId="61" applyNumberFormat="1" applyFont="1" applyBorder="1" applyAlignment="1">
      <alignment horizontal="center"/>
    </xf>
    <xf numFmtId="168" fontId="29" fillId="0" borderId="0" xfId="61" applyNumberFormat="1" applyFont="1" applyFill="1" applyAlignment="1" applyProtection="1">
      <alignment horizontal="center"/>
    </xf>
    <xf numFmtId="168" fontId="63" fillId="3" borderId="0" xfId="0" applyNumberFormat="1" applyFont="1" applyFill="1" applyAlignment="1">
      <alignment horizontal="left" vertical="center" indent="7"/>
    </xf>
    <xf numFmtId="0" fontId="45" fillId="0" borderId="0" xfId="0" applyFont="1" applyFill="1"/>
    <xf numFmtId="168" fontId="63" fillId="3" borderId="0" xfId="0" applyNumberFormat="1" applyFont="1" applyFill="1" applyAlignment="1">
      <alignment vertical="center"/>
    </xf>
    <xf numFmtId="168" fontId="1" fillId="5" borderId="0" xfId="61" applyNumberFormat="1" applyFont="1" applyFill="1" applyBorder="1" applyAlignment="1">
      <alignment horizontal="center"/>
    </xf>
    <xf numFmtId="168" fontId="29" fillId="0" borderId="23" xfId="61" applyNumberFormat="1" applyFont="1" applyBorder="1" applyAlignment="1">
      <alignment horizontal="center"/>
    </xf>
    <xf numFmtId="168" fontId="11" fillId="0" borderId="22" xfId="61" applyNumberFormat="1" applyFont="1" applyFill="1" applyBorder="1"/>
    <xf numFmtId="175" fontId="28" fillId="6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/>
    <xf numFmtId="168" fontId="0" fillId="5" borderId="22" xfId="61" applyNumberFormat="1" applyFont="1" applyFill="1" applyBorder="1" applyAlignment="1">
      <alignment horizontal="center"/>
    </xf>
    <xf numFmtId="168" fontId="1" fillId="5" borderId="22" xfId="61" applyNumberFormat="1" applyFont="1" applyFill="1" applyBorder="1" applyAlignment="1">
      <alignment horizontal="center"/>
    </xf>
    <xf numFmtId="168" fontId="29" fillId="0" borderId="24" xfId="61" applyNumberFormat="1" applyFont="1" applyFill="1" applyBorder="1" applyAlignment="1">
      <alignment horizontal="center" vertical="center"/>
    </xf>
    <xf numFmtId="168" fontId="29" fillId="0" borderId="22" xfId="61" applyNumberFormat="1" applyFont="1" applyFill="1" applyBorder="1" applyAlignment="1">
      <alignment horizontal="center" vertical="center"/>
    </xf>
    <xf numFmtId="168" fontId="0" fillId="0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 applyAlignment="1">
      <alignment horizontal="center" vertical="center"/>
    </xf>
    <xf numFmtId="168" fontId="47" fillId="0" borderId="0" xfId="61" applyNumberFormat="1" applyFont="1" applyFill="1" applyBorder="1" applyAlignment="1" applyProtection="1"/>
    <xf numFmtId="168" fontId="0" fillId="5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/>
    <xf numFmtId="168" fontId="29" fillId="0" borderId="24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wrapText="1" indent="1"/>
    </xf>
    <xf numFmtId="15" fontId="28" fillId="20" borderId="4" xfId="0" applyNumberFormat="1" applyFont="1" applyFill="1" applyBorder="1" applyAlignment="1">
      <alignment horizontal="center" vertical="center"/>
    </xf>
    <xf numFmtId="15" fontId="28" fillId="20" borderId="5" xfId="0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20" borderId="4" xfId="0" applyNumberFormat="1" applyFont="1" applyFill="1" applyBorder="1" applyAlignment="1" applyProtection="1">
      <alignment horizontal="center" vertical="center"/>
    </xf>
    <xf numFmtId="0" fontId="13" fillId="20" borderId="5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6" borderId="4" xfId="0" applyNumberFormat="1" applyFont="1" applyFill="1" applyBorder="1" applyAlignment="1" applyProtection="1">
      <alignment horizontal="center" vertical="center"/>
    </xf>
    <xf numFmtId="0" fontId="13" fillId="6" borderId="5" xfId="0" applyNumberFormat="1" applyFont="1" applyFill="1" applyBorder="1" applyAlignment="1" applyProtection="1">
      <alignment horizontal="center" vertical="center"/>
    </xf>
    <xf numFmtId="15" fontId="0" fillId="0" borderId="4" xfId="0" applyNumberFormat="1" applyFont="1" applyBorder="1" applyAlignment="1">
      <alignment horizontal="left" vertical="center" indent="1"/>
    </xf>
    <xf numFmtId="15" fontId="28" fillId="0" borderId="5" xfId="0" applyNumberFormat="1" applyFont="1" applyBorder="1" applyAlignment="1">
      <alignment horizontal="left" vertical="center" indent="1"/>
    </xf>
    <xf numFmtId="168" fontId="27" fillId="3" borderId="0" xfId="0" applyNumberFormat="1" applyFont="1" applyFill="1" applyAlignment="1">
      <alignment horizontal="left" indent="7"/>
    </xf>
    <xf numFmtId="15" fontId="0" fillId="5" borderId="4" xfId="0" applyNumberFormat="1" applyFont="1" applyFill="1" applyBorder="1" applyAlignment="1">
      <alignment horizontal="left" vertical="center" indent="1"/>
    </xf>
    <xf numFmtId="15" fontId="28" fillId="5" borderId="5" xfId="0" applyNumberFormat="1" applyFont="1" applyFill="1" applyBorder="1" applyAlignment="1">
      <alignment horizontal="left" vertical="center" indent="1"/>
    </xf>
    <xf numFmtId="15" fontId="28" fillId="5" borderId="4" xfId="0" applyNumberFormat="1" applyFont="1" applyFill="1" applyBorder="1" applyAlignment="1">
      <alignment horizontal="left" vertical="center" indent="1"/>
    </xf>
    <xf numFmtId="15" fontId="28" fillId="5" borderId="6" xfId="0" applyNumberFormat="1" applyFont="1" applyFill="1" applyBorder="1" applyAlignment="1">
      <alignment horizontal="left" vertical="center" indent="1"/>
    </xf>
    <xf numFmtId="15" fontId="28" fillId="0" borderId="6" xfId="0" applyNumberFormat="1" applyFont="1" applyBorder="1" applyAlignment="1">
      <alignment horizontal="left" vertical="center" indent="1"/>
    </xf>
    <xf numFmtId="15" fontId="28" fillId="0" borderId="4" xfId="0" applyNumberFormat="1" applyFont="1" applyBorder="1" applyAlignment="1">
      <alignment horizontal="left" vertical="center" indent="1"/>
    </xf>
  </cellXfs>
  <cellStyles count="62">
    <cellStyle name="20% - Accent1" xfId="27" builtinId="30" hidden="1"/>
    <cellStyle name="20% - Accent2" xfId="31" builtinId="34" hidden="1"/>
    <cellStyle name="20% - Accent3" xfId="35" builtinId="38" hidden="1"/>
    <cellStyle name="20% - Accent4" xfId="39" builtinId="42" hidden="1"/>
    <cellStyle name="20% - Accent5" xfId="43" builtinId="46" hidden="1"/>
    <cellStyle name="20% - Accent6" xfId="47" builtinId="50" hidden="1"/>
    <cellStyle name="40% - Accent1" xfId="28" builtinId="31" hidden="1"/>
    <cellStyle name="40% - Accent2" xfId="32" builtinId="35" hidden="1"/>
    <cellStyle name="40% - Accent3" xfId="36" builtinId="39" hidden="1"/>
    <cellStyle name="40% - Accent4" xfId="40" builtinId="43" hidden="1"/>
    <cellStyle name="40% - Accent5" xfId="44" builtinId="47" hidden="1"/>
    <cellStyle name="40% - Accent6" xfId="48" builtinId="51" hidden="1"/>
    <cellStyle name="60% - Accent1" xfId="29" builtinId="32" hidden="1"/>
    <cellStyle name="60% - Accent2" xfId="33" builtinId="36" hidden="1"/>
    <cellStyle name="60% - Accent3" xfId="37" builtinId="40" hidden="1"/>
    <cellStyle name="60% - Accent4" xfId="41" builtinId="44" hidden="1"/>
    <cellStyle name="60% - Accent5" xfId="45" builtinId="48" hidden="1"/>
    <cellStyle name="60% - Accent6" xfId="49" builtinId="52" hidden="1"/>
    <cellStyle name="Accent1" xfId="26" builtinId="29" hidden="1"/>
    <cellStyle name="Accent2" xfId="30" builtinId="33" hidden="1"/>
    <cellStyle name="Accent3" xfId="34" builtinId="37" hidden="1"/>
    <cellStyle name="Accent4" xfId="38" builtinId="41" hidden="1"/>
    <cellStyle name="Accent5" xfId="42" builtinId="45" hidden="1"/>
    <cellStyle name="Accent6" xfId="46" builtinId="49" hidden="1"/>
    <cellStyle name="Assumptions Right Number" xfId="57" xr:uid="{00000000-0005-0000-0000-000018000000}"/>
    <cellStyle name="Bad" xfId="15" builtinId="27" hidden="1"/>
    <cellStyle name="Calculation" xfId="19" builtinId="22" hidden="1"/>
    <cellStyle name="Check Cell" xfId="21" builtinId="23" hidden="1"/>
    <cellStyle name="Comma" xfId="5" builtinId="3" hidden="1"/>
    <cellStyle name="Comma" xfId="61" builtinId="3"/>
    <cellStyle name="Comma [0]" xfId="6" builtinId="6" hidden="1"/>
    <cellStyle name="Currency" xfId="7" builtinId="4" hidden="1"/>
    <cellStyle name="Currency [0]" xfId="8" builtinId="7" hidden="1"/>
    <cellStyle name="Explanatory Text" xfId="24" builtinId="53" hidden="1"/>
    <cellStyle name="External_Link_$" xfId="3" xr:uid="{00000000-0005-0000-0000-000022000000}"/>
    <cellStyle name="Followed Hyperlink" xfId="50" builtinId="9" hidden="1"/>
    <cellStyle name="Good" xfId="14" builtinId="26" hidden="1"/>
    <cellStyle name="Heading 1" xfId="10" builtinId="16" hidden="1"/>
    <cellStyle name="Heading 2" xfId="11" builtinId="17" hidden="1"/>
    <cellStyle name="Heading 3" xfId="12" builtinId="18" hidden="1"/>
    <cellStyle name="Heading 4" xfId="13" builtinId="19" hidden="1"/>
    <cellStyle name="Hyperlink" xfId="2" builtinId="8" hidden="1"/>
    <cellStyle name="Hyperlink" xfId="51" builtinId="8" hidden="1"/>
    <cellStyle name="Hyperlink" xfId="52" builtinId="8"/>
    <cellStyle name="Hyperlink 2" xfId="58" xr:uid="{00000000-0005-0000-0000-00002C000000}"/>
    <cellStyle name="Input" xfId="17" builtinId="20" hidden="1"/>
    <cellStyle name="Internal_Link_$" xfId="4" xr:uid="{00000000-0005-0000-0000-00002E000000}"/>
    <cellStyle name="Linked Cell" xfId="20" builtinId="24" hidden="1"/>
    <cellStyle name="Neutral" xfId="16" builtinId="28" hidden="1" customBuiltin="1"/>
    <cellStyle name="Normal" xfId="0" builtinId="0" customBuiltin="1"/>
    <cellStyle name="Normal 2" xfId="59" xr:uid="{00000000-0005-0000-0000-000032000000}"/>
    <cellStyle name="Note" xfId="23" builtinId="10" hidden="1"/>
    <cellStyle name="Output" xfId="18" builtinId="21" hidden="1"/>
    <cellStyle name="Percent" xfId="1" builtinId="5" hidden="1"/>
    <cellStyle name="Percent" xfId="55" builtinId="5"/>
    <cellStyle name="Percent 2" xfId="60" xr:uid="{00000000-0005-0000-0000-000037000000}"/>
    <cellStyle name="Presentation Heading 3" xfId="54" xr:uid="{00000000-0005-0000-0000-000038000000}"/>
    <cellStyle name="Presentation Normal" xfId="53" xr:uid="{00000000-0005-0000-0000-000039000000}"/>
    <cellStyle name="Presentation Number" xfId="56" xr:uid="{00000000-0005-0000-0000-00003A000000}"/>
    <cellStyle name="Title" xfId="9" builtinId="15" hidden="1"/>
    <cellStyle name="Total" xfId="25" builtinId="25" hidden="1"/>
    <cellStyle name="Warning Text" xfId="22" builtinId="11" hidden="1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3B3C3E"/>
      <color rgb="FFFFCCFF"/>
      <color rgb="FF3366FF"/>
      <color rgb="FF7DCCE0"/>
      <color rgb="FF26BCD7"/>
      <color rgb="FFFF99FF"/>
      <color rgb="FFFFFFCC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3</xdr:col>
      <xdr:colOff>342901</xdr:colOff>
      <xdr:row>5</xdr:row>
      <xdr:rowOff>11529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6" cy="754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8</xdr:row>
      <xdr:rowOff>12113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1698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130289</xdr:colOff>
      <xdr:row>16</xdr:row>
      <xdr:rowOff>133350</xdr:rowOff>
    </xdr:from>
    <xdr:to>
      <xdr:col>11</xdr:col>
      <xdr:colOff>34349</xdr:colOff>
      <xdr:row>41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39" y="3362325"/>
          <a:ext cx="5609535" cy="416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101F1-240D-4FEF-8F9A-FDA82B50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DE278-E571-40CF-8ACC-0239A8A4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984E7-C818-4BFC-B7FC-10F8145F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soesterh/AppData/Local/Microsoft/Windows/INetCache/Content.Outlook/E01U4PL9/JGN%20NPV%20Model%20(7%20Options)%20-%20Matraville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ome Page"/>
      <sheetName val="Model Diagram"/>
      <sheetName val="Validation &amp; Checks"/>
      <sheetName val="Model Start--&gt;"/>
      <sheetName val="Input|Assumptions"/>
      <sheetName val="NPV Calc|Option-1"/>
      <sheetName val="NPV Calc|Option-2"/>
      <sheetName val="NPV Calc|Option-3"/>
      <sheetName val="NPV Calc|Option-4"/>
      <sheetName val="NPV Calc|Option-5"/>
      <sheetName val="NPV Calc|Option-6"/>
      <sheetName val="NPV Calc|Option-7"/>
      <sheetName val="Option Comparison"/>
      <sheetName val="Working"/>
    </sheetNames>
    <sheetDataSet>
      <sheetData sheetId="0" refreshError="1"/>
      <sheetData sheetId="1" refreshError="1"/>
      <sheetData sheetId="2" refreshError="1"/>
      <sheetData sheetId="3" refreshError="1">
        <row r="87">
          <cell r="G87" t="str">
            <v>Mid_Year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N95"/>
  <sheetViews>
    <sheetView showGridLines="0" tabSelected="1" zoomScale="85" zoomScaleNormal="85" workbookViewId="0">
      <selection activeCell="I5" sqref="I5"/>
    </sheetView>
  </sheetViews>
  <sheetFormatPr defaultColWidth="0" defaultRowHeight="0" customHeight="1" zeroHeight="1" x14ac:dyDescent="0.2"/>
  <cols>
    <col min="1" max="2" width="2.33203125" style="10" customWidth="1"/>
    <col min="3" max="3" width="10.6640625" style="10" customWidth="1"/>
    <col min="4" max="4" width="14.33203125" style="10" customWidth="1"/>
    <col min="5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3" ht="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x14ac:dyDescent="0.2">
      <c r="A2" s="9"/>
      <c r="B2" s="9"/>
      <c r="C2" s="9"/>
      <c r="D2" s="244" t="s">
        <v>159</v>
      </c>
      <c r="E2" s="245"/>
      <c r="F2" s="246"/>
      <c r="G2" s="64"/>
      <c r="H2" s="64"/>
      <c r="I2" s="64"/>
      <c r="J2" s="64"/>
      <c r="K2" s="64"/>
      <c r="L2" s="64"/>
      <c r="M2" s="64"/>
    </row>
    <row r="3" spans="1:13" ht="4.5" customHeight="1" x14ac:dyDescent="0.25">
      <c r="A3" s="9"/>
      <c r="B3" s="9"/>
      <c r="C3" s="9"/>
      <c r="D3" s="9"/>
      <c r="E3" s="61"/>
      <c r="F3" s="62"/>
      <c r="G3" s="62"/>
      <c r="H3" s="62"/>
      <c r="I3" s="62"/>
      <c r="J3" s="62"/>
      <c r="K3" s="62"/>
      <c r="L3" s="62"/>
      <c r="M3" s="62"/>
    </row>
    <row r="4" spans="1:13" ht="15" customHeight="1" x14ac:dyDescent="0.25">
      <c r="A4" s="9"/>
      <c r="B4" s="9"/>
      <c r="C4" s="9"/>
      <c r="D4" s="280" t="str">
        <f ca="1">RIGHT(CELL("filename",D3),LEN(CELL("filename",D3))-FIND("]",CELL("filename",D3)))</f>
        <v>Home Page</v>
      </c>
      <c r="E4" s="280" t="str">
        <f ca="1">RIGHT(CELL("filename",E3),LEN(CELL("filename",E3))-FIND("]",CELL("filename",E3)))</f>
        <v>Home Page</v>
      </c>
      <c r="F4" s="280" t="str">
        <f ca="1">RIGHT(CELL("filename",F3),LEN(CELL("filename",F3))-FIND("]",CELL("filename",F3)))</f>
        <v>Home Page</v>
      </c>
      <c r="G4" s="280" t="str">
        <f ca="1">RIGHT(CELL("filename",G3),LEN(CELL("filename",G3))-FIND("]",CELL("filename",G3)))</f>
        <v>Home Page</v>
      </c>
      <c r="H4" s="280" t="str">
        <f ca="1">RIGHT(CELL("filename",H3),LEN(CELL("filename",H3))-FIND("]",CELL("filename",H3)))</f>
        <v>Home Page</v>
      </c>
    </row>
    <row r="5" spans="1:13" ht="9" customHeight="1" x14ac:dyDescent="0.2">
      <c r="A5" s="9"/>
      <c r="B5" s="9"/>
      <c r="C5" s="9"/>
      <c r="D5" s="9"/>
      <c r="J5" s="9"/>
    </row>
    <row r="6" spans="1:13" ht="20.25" customHeight="1" x14ac:dyDescent="0.2">
      <c r="A6" s="9"/>
      <c r="B6" s="269"/>
      <c r="C6" s="269"/>
      <c r="D6" s="269"/>
      <c r="E6" s="63" t="s">
        <v>41</v>
      </c>
      <c r="F6" s="9"/>
      <c r="G6" s="9"/>
      <c r="H6" s="9"/>
      <c r="I6" s="9"/>
      <c r="J6" s="9"/>
      <c r="K6" s="9"/>
      <c r="L6" s="9"/>
    </row>
    <row r="7" spans="1:13" ht="6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s="52" customFormat="1" ht="11.25" customHeight="1" x14ac:dyDescent="0.2">
      <c r="B8" s="15" t="s">
        <v>27</v>
      </c>
      <c r="C8" s="53"/>
    </row>
    <row r="9" spans="1:13" ht="11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16.5" customHeight="1" thickBot="1" x14ac:dyDescent="0.35">
      <c r="A10" s="9"/>
      <c r="B10" s="14"/>
      <c r="C10" s="95" t="s">
        <v>12</v>
      </c>
      <c r="D10" s="95"/>
      <c r="E10" s="122" t="s">
        <v>73</v>
      </c>
      <c r="F10" s="95" t="s">
        <v>13</v>
      </c>
      <c r="G10" s="95"/>
      <c r="H10" s="96"/>
      <c r="I10" s="97"/>
      <c r="J10" s="97"/>
      <c r="K10" s="97"/>
      <c r="L10" s="97"/>
    </row>
    <row r="11" spans="1:13" ht="10.5" customHeight="1" x14ac:dyDescent="0.2">
      <c r="A11" s="9"/>
      <c r="B11" s="9"/>
      <c r="C11" s="9"/>
      <c r="D11" s="9"/>
      <c r="E11" s="123"/>
      <c r="F11" s="9"/>
      <c r="G11" s="9"/>
      <c r="H11" s="9"/>
      <c r="I11" s="9"/>
      <c r="J11" s="9"/>
      <c r="K11" s="9"/>
      <c r="L11" s="9"/>
    </row>
    <row r="12" spans="1:13" ht="15" customHeight="1" x14ac:dyDescent="0.2">
      <c r="A12" s="9"/>
      <c r="B12" s="57"/>
      <c r="C12" s="125" t="str">
        <f t="array" ref="C12">MySheetName.MySheetName(E12+1)</f>
        <v>Model Start--&gt;</v>
      </c>
      <c r="D12" s="58"/>
      <c r="E12" s="124">
        <v>1</v>
      </c>
      <c r="F12" s="56" t="s">
        <v>43</v>
      </c>
      <c r="G12" s="56"/>
      <c r="H12" s="56"/>
      <c r="I12" s="56"/>
      <c r="J12" s="56"/>
      <c r="K12" s="56"/>
      <c r="L12" s="56"/>
    </row>
    <row r="13" spans="1:13" ht="15" customHeight="1" x14ac:dyDescent="0.2">
      <c r="A13" s="9"/>
      <c r="B13" s="57"/>
      <c r="C13" s="125" t="str">
        <f t="array" ref="C13">MySheetName.MySheetName(E13+1)</f>
        <v>Input|Assumptions</v>
      </c>
      <c r="D13" s="58"/>
      <c r="E13" s="124">
        <f>E12+1</f>
        <v>2</v>
      </c>
      <c r="F13" s="56" t="s">
        <v>42</v>
      </c>
      <c r="G13" s="56"/>
      <c r="H13" s="56"/>
      <c r="I13" s="56"/>
      <c r="J13" s="56"/>
      <c r="K13" s="56"/>
      <c r="L13" s="56"/>
    </row>
    <row r="14" spans="1:13" ht="15" customHeight="1" x14ac:dyDescent="0.2">
      <c r="A14" s="9"/>
      <c r="B14" s="57"/>
      <c r="C14" s="125" t="str">
        <f t="array" ref="C14">MySheetName.MySheetName(E14+1)</f>
        <v>NPV Calc|Option-1</v>
      </c>
      <c r="D14" s="58"/>
      <c r="E14" s="124">
        <f t="shared" ref="E14:E22" si="0">E13+1</f>
        <v>3</v>
      </c>
      <c r="F14" s="135" t="s">
        <v>162</v>
      </c>
      <c r="G14" s="56"/>
      <c r="H14" s="56"/>
      <c r="I14" s="56"/>
      <c r="J14" s="56"/>
      <c r="K14" s="56"/>
      <c r="L14" s="56"/>
    </row>
    <row r="15" spans="1:13" ht="15" customHeight="1" x14ac:dyDescent="0.2">
      <c r="A15" s="9"/>
      <c r="B15" s="57"/>
      <c r="C15" s="125" t="str">
        <f t="array" ref="C15">MySheetName.MySheetName(E15+1)</f>
        <v>NPV Calc|Option-2</v>
      </c>
      <c r="D15" s="58"/>
      <c r="E15" s="124">
        <f t="shared" si="0"/>
        <v>4</v>
      </c>
      <c r="F15" s="135" t="s">
        <v>160</v>
      </c>
      <c r="G15" s="56"/>
      <c r="H15" s="56"/>
      <c r="I15" s="56"/>
      <c r="J15" s="56"/>
      <c r="K15" s="56"/>
      <c r="L15" s="56"/>
    </row>
    <row r="16" spans="1:13" ht="15" customHeight="1" x14ac:dyDescent="0.2">
      <c r="A16" s="9"/>
      <c r="B16" s="57"/>
      <c r="C16" s="125" t="str">
        <f t="array" ref="C16">MySheetName.MySheetName(E16+1)</f>
        <v>NPV Calc|Option-3</v>
      </c>
      <c r="D16" s="59"/>
      <c r="E16" s="124">
        <f t="shared" si="0"/>
        <v>5</v>
      </c>
      <c r="F16" s="135" t="s">
        <v>161</v>
      </c>
      <c r="G16" s="56"/>
      <c r="H16" s="56"/>
      <c r="I16" s="56"/>
      <c r="J16" s="56"/>
      <c r="K16" s="56"/>
      <c r="L16" s="56"/>
    </row>
    <row r="17" spans="1:12" ht="15" customHeight="1" x14ac:dyDescent="0.2">
      <c r="A17" s="11"/>
      <c r="B17" s="57"/>
      <c r="C17" s="125" t="str">
        <f t="array" ref="C17">MySheetName.MySheetName(E17+1)</f>
        <v>Option Comparison</v>
      </c>
      <c r="D17" s="58"/>
      <c r="E17" s="124">
        <f t="shared" si="0"/>
        <v>6</v>
      </c>
      <c r="F17" s="135" t="s">
        <v>156</v>
      </c>
      <c r="G17" s="56"/>
      <c r="H17" s="56"/>
      <c r="I17" s="56"/>
      <c r="J17" s="56"/>
      <c r="K17" s="56"/>
      <c r="L17" s="56"/>
    </row>
    <row r="18" spans="1:12" ht="15" customHeight="1" x14ac:dyDescent="0.2">
      <c r="A18" s="9"/>
      <c r="B18" s="57"/>
      <c r="C18" s="125" t="str">
        <f t="array" ref="C18">MySheetName.MySheetName(E18+1)</f>
        <v>Invalid sheet number</v>
      </c>
      <c r="D18" s="58"/>
      <c r="E18" s="124">
        <f t="shared" si="0"/>
        <v>7</v>
      </c>
      <c r="F18" s="135" t="s">
        <v>33</v>
      </c>
      <c r="G18" s="56"/>
      <c r="H18" s="56"/>
      <c r="I18" s="56"/>
      <c r="J18" s="56"/>
      <c r="K18" s="56"/>
      <c r="L18" s="56"/>
    </row>
    <row r="19" spans="1:12" ht="15" customHeight="1" x14ac:dyDescent="0.2">
      <c r="A19" s="9"/>
      <c r="B19" s="57"/>
      <c r="C19" s="125" t="str">
        <f t="array" ref="C19">MySheetName.MySheetName(E19+1)</f>
        <v>Invalid sheet number</v>
      </c>
      <c r="D19" s="58"/>
      <c r="E19" s="124">
        <f t="shared" si="0"/>
        <v>8</v>
      </c>
      <c r="F19" s="135" t="s">
        <v>33</v>
      </c>
      <c r="G19" s="56"/>
      <c r="H19" s="56"/>
      <c r="I19" s="56"/>
      <c r="J19" s="56"/>
      <c r="K19" s="56"/>
      <c r="L19" s="56"/>
    </row>
    <row r="20" spans="1:12" ht="15" customHeight="1" x14ac:dyDescent="0.2">
      <c r="A20" s="9"/>
      <c r="B20" s="57"/>
      <c r="C20" s="125" t="str">
        <f t="array" ref="C20">MySheetName.MySheetName(E20+1)</f>
        <v>Invalid sheet number</v>
      </c>
      <c r="D20" s="58"/>
      <c r="E20" s="124">
        <f t="shared" si="0"/>
        <v>9</v>
      </c>
      <c r="F20" s="135" t="s">
        <v>33</v>
      </c>
      <c r="G20" s="56"/>
      <c r="H20" s="56"/>
      <c r="I20" s="56"/>
      <c r="J20" s="56"/>
      <c r="K20" s="56"/>
      <c r="L20" s="56"/>
    </row>
    <row r="21" spans="1:12" ht="15" customHeight="1" x14ac:dyDescent="0.2">
      <c r="A21" s="9"/>
      <c r="B21" s="57"/>
      <c r="C21" s="125" t="str">
        <f t="array" ref="C21">MySheetName.MySheetName(E21+1)</f>
        <v>Invalid sheet number</v>
      </c>
      <c r="D21" s="58"/>
      <c r="E21" s="124">
        <f t="shared" si="0"/>
        <v>10</v>
      </c>
      <c r="F21" s="56" t="s">
        <v>33</v>
      </c>
      <c r="G21" s="56"/>
      <c r="H21" s="56"/>
      <c r="I21" s="56"/>
      <c r="J21" s="56"/>
      <c r="K21" s="56"/>
      <c r="L21" s="56"/>
    </row>
    <row r="22" spans="1:12" ht="15" customHeight="1" x14ac:dyDescent="0.2">
      <c r="A22" s="9"/>
      <c r="B22" s="57"/>
      <c r="C22" s="125" t="str">
        <f t="array" ref="C22">MySheetName.MySheetName(E22+1)</f>
        <v>Invalid sheet number</v>
      </c>
      <c r="D22" s="58"/>
      <c r="E22" s="124">
        <f t="shared" si="0"/>
        <v>11</v>
      </c>
      <c r="F22" s="56" t="s">
        <v>33</v>
      </c>
      <c r="G22" s="56"/>
      <c r="H22" s="56"/>
      <c r="I22" s="56"/>
      <c r="J22" s="56"/>
      <c r="K22" s="56"/>
      <c r="L22" s="56"/>
    </row>
    <row r="23" spans="1:12" ht="10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52" customFormat="1" ht="11.25" customHeight="1" x14ac:dyDescent="0.2">
      <c r="B24" s="15" t="s">
        <v>28</v>
      </c>
      <c r="C24" s="53"/>
    </row>
    <row r="25" spans="1:12" ht="11.2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6.5" customHeight="1" thickBot="1" x14ac:dyDescent="0.35">
      <c r="A26" s="9"/>
      <c r="B26" s="9"/>
      <c r="C26" s="95" t="s">
        <v>14</v>
      </c>
      <c r="D26" s="95"/>
      <c r="E26" s="95"/>
      <c r="F26" s="95" t="s">
        <v>13</v>
      </c>
      <c r="G26" s="95"/>
      <c r="H26" s="96"/>
      <c r="I26" s="97"/>
      <c r="J26" s="97"/>
      <c r="K26" s="97"/>
      <c r="L26" s="97"/>
    </row>
    <row r="27" spans="1:12" ht="11.25" hidden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" hidden="1" x14ac:dyDescent="0.25">
      <c r="A28" s="9"/>
      <c r="B28" s="9"/>
      <c r="C28" s="270" t="s">
        <v>1</v>
      </c>
      <c r="D28" s="271"/>
      <c r="E28" s="65" t="s">
        <v>35</v>
      </c>
      <c r="F28" s="56" t="s">
        <v>15</v>
      </c>
      <c r="G28" s="68"/>
      <c r="H28" s="66"/>
      <c r="I28" s="66"/>
      <c r="J28" s="66"/>
      <c r="K28" s="66"/>
      <c r="L28" s="66"/>
    </row>
    <row r="29" spans="1:12" ht="15" hidden="1" x14ac:dyDescent="0.25">
      <c r="A29" s="9"/>
      <c r="B29" s="9"/>
      <c r="C29" s="274" t="s">
        <v>16</v>
      </c>
      <c r="D29" s="275"/>
      <c r="E29" s="65" t="s">
        <v>35</v>
      </c>
      <c r="F29" s="56" t="s">
        <v>17</v>
      </c>
      <c r="G29" s="68"/>
      <c r="H29" s="66"/>
      <c r="I29" s="66"/>
      <c r="J29" s="66"/>
      <c r="K29" s="66"/>
      <c r="L29" s="66"/>
    </row>
    <row r="30" spans="1:12" ht="15" hidden="1" x14ac:dyDescent="0.25">
      <c r="A30" s="9"/>
      <c r="B30" s="9"/>
      <c r="C30" s="276" t="s">
        <v>18</v>
      </c>
      <c r="D30" s="277"/>
      <c r="E30" s="65" t="s">
        <v>35</v>
      </c>
      <c r="F30" s="56" t="s">
        <v>55</v>
      </c>
      <c r="G30" s="68"/>
      <c r="H30" s="66"/>
      <c r="I30" s="66"/>
      <c r="J30" s="66"/>
      <c r="K30" s="66"/>
      <c r="L30" s="66"/>
    </row>
    <row r="31" spans="1:12" ht="15" hidden="1" x14ac:dyDescent="0.25">
      <c r="A31" s="9"/>
      <c r="B31" s="9"/>
      <c r="C31" s="272" t="s">
        <v>24</v>
      </c>
      <c r="D31" s="273"/>
      <c r="E31" s="65" t="s">
        <v>35</v>
      </c>
      <c r="F31" s="56" t="s">
        <v>25</v>
      </c>
      <c r="G31" s="68"/>
      <c r="H31" s="66"/>
      <c r="I31" s="66"/>
      <c r="J31" s="66"/>
      <c r="K31" s="66"/>
      <c r="L31" s="66"/>
    </row>
    <row r="32" spans="1:12" ht="15" hidden="1" x14ac:dyDescent="0.25">
      <c r="A32" s="9"/>
      <c r="B32" s="9"/>
      <c r="C32" s="267" t="s">
        <v>19</v>
      </c>
      <c r="D32" s="268"/>
      <c r="E32" s="65" t="s">
        <v>35</v>
      </c>
      <c r="F32" s="56" t="s">
        <v>20</v>
      </c>
      <c r="G32" s="68"/>
      <c r="H32" s="66"/>
      <c r="I32" s="67"/>
      <c r="J32" s="66"/>
      <c r="K32" s="66"/>
      <c r="L32" s="66"/>
    </row>
    <row r="33" spans="1:12" ht="11.25" hidden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2" customFormat="1" ht="11.25" customHeight="1" x14ac:dyDescent="0.2">
      <c r="B34" s="15" t="s">
        <v>26</v>
      </c>
      <c r="C34" s="1"/>
    </row>
    <row r="35" spans="1:12" ht="11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6.5" customHeight="1" thickBot="1" x14ac:dyDescent="0.35">
      <c r="A36" s="9"/>
      <c r="B36" s="14"/>
      <c r="C36" s="95" t="s">
        <v>21</v>
      </c>
      <c r="D36" s="266" t="s">
        <v>22</v>
      </c>
      <c r="E36" s="266"/>
      <c r="F36" s="98" t="s">
        <v>4</v>
      </c>
      <c r="G36" s="266" t="s">
        <v>8</v>
      </c>
      <c r="H36" s="266"/>
      <c r="I36" s="95" t="s">
        <v>34</v>
      </c>
      <c r="J36" s="96"/>
      <c r="K36" s="96"/>
      <c r="L36" s="96"/>
    </row>
    <row r="37" spans="1:12" ht="11.25" hidden="1" x14ac:dyDescent="0.2">
      <c r="A37" s="9"/>
      <c r="B37" s="9"/>
      <c r="C37" s="9"/>
      <c r="D37" s="9"/>
      <c r="E37" s="9"/>
      <c r="F37" s="9"/>
      <c r="G37" s="12"/>
      <c r="H37" s="60"/>
      <c r="I37" s="9"/>
      <c r="J37" s="9"/>
      <c r="K37" s="9"/>
      <c r="L37" s="9"/>
    </row>
    <row r="38" spans="1:12" ht="15" customHeight="1" x14ac:dyDescent="0.2">
      <c r="A38" s="9"/>
      <c r="B38" s="9"/>
      <c r="C38" s="71" t="s">
        <v>36</v>
      </c>
      <c r="D38" s="281" t="s">
        <v>138</v>
      </c>
      <c r="E38" s="282"/>
      <c r="F38" s="71">
        <v>43525</v>
      </c>
      <c r="G38" s="264" t="s">
        <v>11</v>
      </c>
      <c r="H38" s="265"/>
      <c r="I38" s="283" t="s">
        <v>23</v>
      </c>
      <c r="J38" s="284"/>
      <c r="K38" s="284"/>
      <c r="L38" s="282"/>
    </row>
    <row r="39" spans="1:12" ht="6" customHeight="1" x14ac:dyDescent="0.25">
      <c r="A39" s="9"/>
      <c r="B39" s="9"/>
      <c r="C39" s="62"/>
      <c r="D39" s="72"/>
      <c r="E39" s="72"/>
      <c r="F39" s="62"/>
      <c r="G39" s="69"/>
      <c r="H39" s="73"/>
      <c r="I39" s="62"/>
      <c r="J39" s="62"/>
      <c r="K39" s="62"/>
      <c r="L39" s="62"/>
    </row>
    <row r="40" spans="1:12" ht="15" customHeight="1" x14ac:dyDescent="0.2">
      <c r="A40" s="9"/>
      <c r="B40" s="9"/>
      <c r="C40" s="70" t="s">
        <v>37</v>
      </c>
      <c r="D40" s="278" t="s">
        <v>139</v>
      </c>
      <c r="E40" s="279"/>
      <c r="F40" s="70">
        <v>43957</v>
      </c>
      <c r="G40" s="264" t="s">
        <v>80</v>
      </c>
      <c r="H40" s="265"/>
      <c r="I40" s="278" t="s">
        <v>140</v>
      </c>
      <c r="J40" s="285"/>
      <c r="K40" s="285"/>
      <c r="L40" s="279"/>
    </row>
    <row r="41" spans="1:12" ht="15" customHeight="1" x14ac:dyDescent="0.2">
      <c r="A41" s="9"/>
      <c r="B41" s="9"/>
      <c r="C41" s="70"/>
      <c r="D41" s="286"/>
      <c r="E41" s="279"/>
      <c r="F41" s="70"/>
      <c r="G41" s="264" t="s">
        <v>11</v>
      </c>
      <c r="H41" s="265"/>
      <c r="I41" s="286"/>
      <c r="J41" s="285"/>
      <c r="K41" s="285"/>
      <c r="L41" s="279"/>
    </row>
    <row r="42" spans="1:12" ht="15" customHeight="1" x14ac:dyDescent="0.2">
      <c r="A42" s="9"/>
      <c r="B42" s="9"/>
      <c r="C42" s="70"/>
      <c r="D42" s="286"/>
      <c r="E42" s="279"/>
      <c r="F42" s="70"/>
      <c r="G42" s="264" t="s">
        <v>11</v>
      </c>
      <c r="H42" s="265"/>
      <c r="I42" s="286"/>
      <c r="J42" s="285"/>
      <c r="K42" s="285"/>
      <c r="L42" s="279"/>
    </row>
    <row r="43" spans="1:12" ht="6" customHeight="1" x14ac:dyDescent="0.25">
      <c r="B43" s="9"/>
      <c r="C43" s="62"/>
      <c r="D43" s="72"/>
      <c r="E43" s="72"/>
      <c r="F43" s="62"/>
      <c r="G43" s="69"/>
      <c r="H43" s="73"/>
      <c r="I43" s="62"/>
      <c r="J43" s="62"/>
      <c r="K43" s="62"/>
      <c r="L43" s="62"/>
    </row>
    <row r="44" spans="1:12" ht="15" customHeight="1" x14ac:dyDescent="0.2">
      <c r="B44" s="9"/>
      <c r="C44" s="70" t="s">
        <v>38</v>
      </c>
      <c r="D44" s="286"/>
      <c r="E44" s="279"/>
      <c r="F44" s="70"/>
      <c r="G44" s="264" t="s">
        <v>11</v>
      </c>
      <c r="H44" s="265"/>
      <c r="I44" s="286"/>
      <c r="J44" s="285"/>
      <c r="K44" s="285"/>
      <c r="L44" s="279"/>
    </row>
    <row r="45" spans="1:12" ht="15" customHeight="1" x14ac:dyDescent="0.2">
      <c r="B45" s="9"/>
      <c r="C45" s="70"/>
      <c r="D45" s="286"/>
      <c r="E45" s="279"/>
      <c r="F45" s="70"/>
      <c r="G45" s="264" t="s">
        <v>11</v>
      </c>
      <c r="H45" s="265"/>
      <c r="I45" s="286"/>
      <c r="J45" s="285"/>
      <c r="K45" s="285"/>
      <c r="L45" s="279"/>
    </row>
    <row r="46" spans="1:12" ht="15" customHeight="1" x14ac:dyDescent="0.2">
      <c r="B46" s="9"/>
      <c r="C46" s="70"/>
      <c r="D46" s="286"/>
      <c r="E46" s="279"/>
      <c r="F46" s="70"/>
      <c r="G46" s="264" t="s">
        <v>11</v>
      </c>
      <c r="H46" s="265"/>
      <c r="I46" s="286"/>
      <c r="J46" s="285"/>
      <c r="K46" s="285"/>
      <c r="L46" s="279"/>
    </row>
    <row r="47" spans="1:12" ht="6" customHeight="1" x14ac:dyDescent="0.25">
      <c r="B47" s="9"/>
      <c r="C47" s="62"/>
      <c r="D47" s="72"/>
      <c r="E47" s="72"/>
      <c r="F47" s="62"/>
      <c r="G47" s="69"/>
      <c r="H47" s="73"/>
      <c r="I47" s="62"/>
      <c r="J47" s="62"/>
      <c r="K47" s="62"/>
      <c r="L47" s="62"/>
    </row>
    <row r="48" spans="1:12" ht="15" customHeight="1" x14ac:dyDescent="0.2">
      <c r="B48" s="9"/>
      <c r="C48" s="70" t="s">
        <v>39</v>
      </c>
      <c r="D48" s="286"/>
      <c r="E48" s="279"/>
      <c r="F48" s="70"/>
      <c r="G48" s="264" t="s">
        <v>11</v>
      </c>
      <c r="H48" s="265"/>
      <c r="I48" s="286"/>
      <c r="J48" s="285"/>
      <c r="K48" s="285"/>
      <c r="L48" s="279"/>
    </row>
    <row r="49" spans="1:12" ht="15" customHeight="1" x14ac:dyDescent="0.2">
      <c r="B49" s="9"/>
      <c r="C49" s="70"/>
      <c r="D49" s="286"/>
      <c r="E49" s="279"/>
      <c r="F49" s="70"/>
      <c r="G49" s="264" t="s">
        <v>11</v>
      </c>
      <c r="H49" s="265"/>
      <c r="I49" s="286"/>
      <c r="J49" s="285"/>
      <c r="K49" s="285"/>
      <c r="L49" s="279"/>
    </row>
    <row r="50" spans="1:12" ht="15" customHeight="1" x14ac:dyDescent="0.2">
      <c r="B50" s="9"/>
      <c r="C50" s="70"/>
      <c r="D50" s="286"/>
      <c r="E50" s="279"/>
      <c r="F50" s="70"/>
      <c r="G50" s="264" t="s">
        <v>11</v>
      </c>
      <c r="H50" s="265"/>
      <c r="I50" s="286"/>
      <c r="J50" s="285"/>
      <c r="K50" s="285"/>
      <c r="L50" s="279"/>
    </row>
    <row r="51" spans="1:12" ht="6" customHeight="1" x14ac:dyDescent="0.25">
      <c r="B51" s="9"/>
      <c r="C51" s="62"/>
      <c r="D51" s="72"/>
      <c r="E51" s="72"/>
      <c r="F51" s="62"/>
      <c r="G51" s="69"/>
      <c r="H51" s="73"/>
      <c r="I51" s="62"/>
      <c r="J51" s="62"/>
      <c r="K51" s="62"/>
      <c r="L51" s="62"/>
    </row>
    <row r="52" spans="1:12" ht="15" customHeight="1" x14ac:dyDescent="0.2">
      <c r="B52" s="9"/>
      <c r="C52" s="70" t="s">
        <v>40</v>
      </c>
      <c r="D52" s="286"/>
      <c r="E52" s="279"/>
      <c r="F52" s="70"/>
      <c r="G52" s="264" t="s">
        <v>11</v>
      </c>
      <c r="H52" s="265"/>
      <c r="I52" s="286"/>
      <c r="J52" s="285"/>
      <c r="K52" s="285"/>
      <c r="L52" s="279"/>
    </row>
    <row r="53" spans="1:12" ht="15" customHeight="1" x14ac:dyDescent="0.2">
      <c r="B53" s="9"/>
      <c r="C53" s="70"/>
      <c r="D53" s="286"/>
      <c r="E53" s="279"/>
      <c r="F53" s="70"/>
      <c r="G53" s="264" t="s">
        <v>11</v>
      </c>
      <c r="H53" s="265"/>
      <c r="I53" s="286"/>
      <c r="J53" s="285"/>
      <c r="K53" s="285"/>
      <c r="L53" s="279"/>
    </row>
    <row r="54" spans="1:12" ht="15" customHeight="1" x14ac:dyDescent="0.2">
      <c r="B54" s="9"/>
      <c r="C54" s="70"/>
      <c r="D54" s="286"/>
      <c r="E54" s="279"/>
      <c r="F54" s="70"/>
      <c r="G54" s="264" t="s">
        <v>11</v>
      </c>
      <c r="H54" s="265"/>
      <c r="I54" s="286"/>
      <c r="J54" s="285"/>
      <c r="K54" s="285"/>
      <c r="L54" s="279"/>
    </row>
    <row r="55" spans="1:12" ht="6" customHeight="1" x14ac:dyDescent="0.25">
      <c r="B55" s="9"/>
      <c r="C55" s="62"/>
      <c r="D55" s="72"/>
      <c r="E55" s="72"/>
      <c r="F55" s="62"/>
      <c r="G55" s="69"/>
      <c r="H55" s="73"/>
      <c r="I55" s="62"/>
      <c r="J55" s="62"/>
      <c r="K55" s="62"/>
      <c r="L55" s="62"/>
    </row>
    <row r="56" spans="1:12" ht="15" customHeight="1" x14ac:dyDescent="0.2">
      <c r="B56" s="9"/>
      <c r="C56" s="70" t="s">
        <v>40</v>
      </c>
      <c r="D56" s="286"/>
      <c r="E56" s="279"/>
      <c r="F56" s="70"/>
      <c r="G56" s="264" t="s">
        <v>11</v>
      </c>
      <c r="H56" s="265"/>
      <c r="I56" s="286"/>
      <c r="J56" s="285"/>
      <c r="K56" s="285"/>
      <c r="L56" s="279"/>
    </row>
    <row r="57" spans="1:12" ht="15" customHeight="1" x14ac:dyDescent="0.2">
      <c r="B57" s="9"/>
      <c r="C57" s="70"/>
      <c r="D57" s="286"/>
      <c r="E57" s="279"/>
      <c r="F57" s="70"/>
      <c r="G57" s="264" t="s">
        <v>11</v>
      </c>
      <c r="H57" s="265"/>
      <c r="I57" s="286"/>
      <c r="J57" s="285"/>
      <c r="K57" s="285"/>
      <c r="L57" s="279"/>
    </row>
    <row r="58" spans="1:12" ht="15" customHeight="1" x14ac:dyDescent="0.2">
      <c r="B58" s="9"/>
      <c r="C58" s="70"/>
      <c r="D58" s="286"/>
      <c r="E58" s="279"/>
      <c r="F58" s="70"/>
      <c r="G58" s="264" t="s">
        <v>11</v>
      </c>
      <c r="H58" s="265"/>
      <c r="I58" s="286"/>
      <c r="J58" s="285"/>
      <c r="K58" s="285"/>
      <c r="L58" s="279"/>
    </row>
    <row r="59" spans="1:12" ht="15" customHeight="1" x14ac:dyDescent="0.2"/>
    <row r="60" spans="1:12" s="52" customFormat="1" ht="11.25" customHeight="1" x14ac:dyDescent="0.2">
      <c r="B60" s="15" t="s">
        <v>44</v>
      </c>
      <c r="C60" s="53"/>
    </row>
    <row r="61" spans="1:12" ht="11.2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6.5" customHeight="1" thickBot="1" x14ac:dyDescent="0.35">
      <c r="A62" s="9"/>
      <c r="B62" s="9"/>
      <c r="C62" s="95" t="s">
        <v>49</v>
      </c>
      <c r="D62" s="98" t="s">
        <v>58</v>
      </c>
      <c r="E62" s="95"/>
      <c r="F62" s="95" t="s">
        <v>13</v>
      </c>
      <c r="G62" s="95"/>
      <c r="H62" s="96"/>
      <c r="I62" s="97"/>
      <c r="J62" s="97"/>
      <c r="K62" s="97"/>
      <c r="L62" s="97"/>
    </row>
    <row r="63" spans="1:12" ht="11.25" hidden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" hidden="1" x14ac:dyDescent="0.25">
      <c r="A64" s="9"/>
      <c r="B64" s="9"/>
      <c r="C64" s="76"/>
      <c r="D64" s="109" t="s">
        <v>59</v>
      </c>
      <c r="E64" s="65" t="s">
        <v>35</v>
      </c>
      <c r="F64" s="56" t="s">
        <v>45</v>
      </c>
      <c r="G64" s="68"/>
      <c r="H64" s="66"/>
      <c r="I64" s="66"/>
      <c r="J64" s="66"/>
      <c r="K64" s="66"/>
      <c r="L64" s="66"/>
    </row>
    <row r="65" spans="1:12" ht="15" hidden="1" x14ac:dyDescent="0.25">
      <c r="A65" s="9"/>
      <c r="B65" s="9"/>
      <c r="C65" s="77"/>
      <c r="D65" s="109" t="s">
        <v>65</v>
      </c>
      <c r="E65" s="65" t="s">
        <v>35</v>
      </c>
      <c r="F65" s="56" t="s">
        <v>46</v>
      </c>
      <c r="G65" s="68"/>
      <c r="H65" s="66"/>
      <c r="I65" s="66"/>
      <c r="J65" s="66"/>
      <c r="K65" s="66"/>
      <c r="L65" s="66"/>
    </row>
    <row r="66" spans="1:12" ht="15" hidden="1" x14ac:dyDescent="0.25">
      <c r="A66" s="9"/>
      <c r="B66" s="9"/>
      <c r="C66" s="78"/>
      <c r="D66" s="109" t="s">
        <v>66</v>
      </c>
      <c r="E66" s="65" t="s">
        <v>35</v>
      </c>
      <c r="F66" s="56" t="s">
        <v>47</v>
      </c>
      <c r="G66" s="68"/>
      <c r="H66" s="66"/>
      <c r="I66" s="66"/>
      <c r="J66" s="66"/>
      <c r="K66" s="66"/>
      <c r="L66" s="66"/>
    </row>
    <row r="67" spans="1:12" ht="15" hidden="1" x14ac:dyDescent="0.25">
      <c r="A67" s="9"/>
      <c r="B67" s="9"/>
      <c r="C67" s="79"/>
      <c r="D67" s="109" t="s">
        <v>67</v>
      </c>
      <c r="E67" s="65" t="s">
        <v>35</v>
      </c>
      <c r="F67" s="56" t="s">
        <v>48</v>
      </c>
      <c r="G67" s="68"/>
      <c r="H67" s="66"/>
      <c r="I67" s="66"/>
      <c r="J67" s="66"/>
      <c r="K67" s="66"/>
      <c r="L67" s="66"/>
    </row>
    <row r="68" spans="1:12" ht="11.25" hidden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" hidden="1" x14ac:dyDescent="0.25">
      <c r="A69" s="9"/>
      <c r="B69" s="9"/>
      <c r="C69" s="80"/>
      <c r="D69" s="109" t="s">
        <v>68</v>
      </c>
      <c r="E69" s="65" t="s">
        <v>35</v>
      </c>
      <c r="F69" s="56" t="s">
        <v>50</v>
      </c>
      <c r="G69" s="68"/>
      <c r="H69" s="66"/>
      <c r="I69" s="66"/>
      <c r="J69" s="66"/>
      <c r="K69" s="66"/>
      <c r="L69" s="66"/>
    </row>
    <row r="70" spans="1:12" ht="15" hidden="1" x14ac:dyDescent="0.25">
      <c r="A70" s="9"/>
      <c r="B70" s="9"/>
      <c r="C70" s="81"/>
      <c r="D70" s="109" t="s">
        <v>69</v>
      </c>
      <c r="E70" s="65" t="s">
        <v>35</v>
      </c>
      <c r="F70" s="56" t="s">
        <v>51</v>
      </c>
      <c r="G70" s="68"/>
      <c r="H70" s="66"/>
      <c r="I70" s="66"/>
      <c r="J70" s="66"/>
      <c r="K70" s="66"/>
      <c r="L70" s="66"/>
    </row>
    <row r="71" spans="1:12" ht="15" hidden="1" x14ac:dyDescent="0.25">
      <c r="A71" s="9"/>
      <c r="B71" s="9"/>
      <c r="C71" s="82"/>
      <c r="D71" s="109" t="s">
        <v>70</v>
      </c>
      <c r="E71" s="65" t="s">
        <v>35</v>
      </c>
      <c r="F71" s="56" t="s">
        <v>52</v>
      </c>
      <c r="G71" s="68"/>
      <c r="H71" s="66"/>
      <c r="I71" s="66"/>
      <c r="J71" s="66"/>
      <c r="K71" s="66"/>
      <c r="L71" s="66"/>
    </row>
    <row r="72" spans="1:12" ht="15" hidden="1" x14ac:dyDescent="0.25">
      <c r="A72" s="9"/>
      <c r="B72" s="9"/>
      <c r="C72" s="83"/>
      <c r="D72" s="109" t="s">
        <v>71</v>
      </c>
      <c r="E72" s="65" t="s">
        <v>35</v>
      </c>
      <c r="F72" s="56" t="s">
        <v>53</v>
      </c>
      <c r="G72" s="68"/>
      <c r="H72" s="66"/>
      <c r="I72" s="66"/>
      <c r="J72" s="66"/>
      <c r="K72" s="66"/>
      <c r="L72" s="66"/>
    </row>
    <row r="73" spans="1:12" ht="11.25" hidden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52" customFormat="1" ht="11.25" customHeight="1" x14ac:dyDescent="0.2">
      <c r="B74" s="15" t="s">
        <v>6</v>
      </c>
      <c r="C74" s="53"/>
    </row>
    <row r="75" spans="1:12" ht="15" customHeight="1" x14ac:dyDescent="0.2"/>
    <row r="76" spans="1:12" ht="15" customHeight="1" x14ac:dyDescent="0.2"/>
    <row r="77" spans="1:12" ht="15" customHeight="1" x14ac:dyDescent="0.2"/>
    <row r="78" spans="1:12" ht="15" hidden="1" customHeight="1" x14ac:dyDescent="0.2"/>
    <row r="79" spans="1:12" ht="15" hidden="1" customHeight="1" x14ac:dyDescent="0.2"/>
    <row r="80" spans="1:12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0" hidden="1" customHeight="1" x14ac:dyDescent="0.2"/>
  </sheetData>
  <mergeCells count="57">
    <mergeCell ref="D58:E58"/>
    <mergeCell ref="G58:H58"/>
    <mergeCell ref="I58:L58"/>
    <mergeCell ref="D56:E56"/>
    <mergeCell ref="G56:H56"/>
    <mergeCell ref="I56:L56"/>
    <mergeCell ref="D57:E57"/>
    <mergeCell ref="G57:H57"/>
    <mergeCell ref="I57:L57"/>
    <mergeCell ref="D53:E53"/>
    <mergeCell ref="G53:H53"/>
    <mergeCell ref="I53:L53"/>
    <mergeCell ref="D54:E54"/>
    <mergeCell ref="G54:H54"/>
    <mergeCell ref="I54:L54"/>
    <mergeCell ref="D50:E50"/>
    <mergeCell ref="G50:H50"/>
    <mergeCell ref="I50:L50"/>
    <mergeCell ref="D52:E52"/>
    <mergeCell ref="G52:H52"/>
    <mergeCell ref="I52:L52"/>
    <mergeCell ref="D48:E48"/>
    <mergeCell ref="G48:H48"/>
    <mergeCell ref="I48:L48"/>
    <mergeCell ref="D49:E49"/>
    <mergeCell ref="G49:H49"/>
    <mergeCell ref="I49:L49"/>
    <mergeCell ref="I40:L40"/>
    <mergeCell ref="D45:E45"/>
    <mergeCell ref="I45:L45"/>
    <mergeCell ref="D46:E46"/>
    <mergeCell ref="I46:L46"/>
    <mergeCell ref="D41:E41"/>
    <mergeCell ref="I41:L41"/>
    <mergeCell ref="D42:E42"/>
    <mergeCell ref="I42:L42"/>
    <mergeCell ref="D44:E44"/>
    <mergeCell ref="I44:L44"/>
    <mergeCell ref="G40:H40"/>
    <mergeCell ref="G41:H41"/>
    <mergeCell ref="G42:H42"/>
    <mergeCell ref="G44:H44"/>
    <mergeCell ref="G45:H45"/>
    <mergeCell ref="D4:H4"/>
    <mergeCell ref="D36:E36"/>
    <mergeCell ref="D38:E38"/>
    <mergeCell ref="I38:L38"/>
    <mergeCell ref="G38:H38"/>
    <mergeCell ref="G46:H46"/>
    <mergeCell ref="G36:H36"/>
    <mergeCell ref="C32:D32"/>
    <mergeCell ref="B6:D6"/>
    <mergeCell ref="C28:D28"/>
    <mergeCell ref="C31:D31"/>
    <mergeCell ref="C29:D29"/>
    <mergeCell ref="C30:D30"/>
    <mergeCell ref="D40:E40"/>
  </mergeCells>
  <conditionalFormatting sqref="A8">
    <cfRule type="expression" dxfId="58" priority="16">
      <formula>#REF!&lt;&gt;"OK"</formula>
    </cfRule>
  </conditionalFormatting>
  <conditionalFormatting sqref="A24">
    <cfRule type="expression" dxfId="57" priority="15">
      <formula>#REF!&lt;&gt;"OK"</formula>
    </cfRule>
  </conditionalFormatting>
  <conditionalFormatting sqref="A74">
    <cfRule type="expression" dxfId="56" priority="9">
      <formula>#REF!&lt;&gt;"OK"</formula>
    </cfRule>
  </conditionalFormatting>
  <conditionalFormatting sqref="A34">
    <cfRule type="expression" dxfId="55" priority="8">
      <formula>#REF!&lt;&gt;"OK"</formula>
    </cfRule>
  </conditionalFormatting>
  <conditionalFormatting sqref="A60">
    <cfRule type="expression" dxfId="54" priority="5">
      <formula>#REF!&lt;&gt;"OK"</formula>
    </cfRule>
  </conditionalFormatting>
  <dataValidations count="1">
    <dataValidation type="list" allowBlank="1" showInputMessage="1" showErrorMessage="1" sqref="G38 G56:G58 G44:G46 G48:G50 G52:G54 G40:G42" xr:uid="{00000000-0002-0000-0100-000000000000}">
      <formula1>Sheet_Range</formula1>
    </dataValidation>
  </dataValidations>
  <hyperlinks>
    <hyperlink ref="C12" location="'Model Diagram'!$A$1" tooltip="Go To Model Diagram" display="Model Diagram" xr:uid="{00000000-0004-0000-0100-000000000000}"/>
    <hyperlink ref="C13:C22" location="'Model Diagram'!$A$1" tooltip="Go To Model Diagram" display="Model Diagram" xr:uid="{4127AAEB-2F51-4B3C-BD75-1DC6FF4711F8}"/>
  </hyperlink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 tint="4.9989318521683403E-2"/>
    <pageSetUpPr fitToPage="1"/>
  </sheetPr>
  <dimension ref="A1:N63"/>
  <sheetViews>
    <sheetView showGridLines="0" zoomScaleNormal="100" workbookViewId="0">
      <selection activeCell="E11" sqref="E11"/>
    </sheetView>
  </sheetViews>
  <sheetFormatPr defaultColWidth="0" defaultRowHeight="0" customHeight="1" zeroHeight="1" x14ac:dyDescent="0.2"/>
  <cols>
    <col min="1" max="2" width="2.33203125" style="10" customWidth="1"/>
    <col min="3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4" ht="17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.25" customHeight="1" x14ac:dyDescent="0.2">
      <c r="A2" s="9"/>
      <c r="B2" s="9"/>
      <c r="C2" s="9"/>
      <c r="D2" s="9"/>
      <c r="E2" s="9"/>
      <c r="F2" s="9"/>
      <c r="G2" s="9"/>
      <c r="L2" s="9"/>
      <c r="M2" s="9"/>
    </row>
    <row r="3" spans="1:14" ht="17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7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7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7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2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s="23" customFormat="1" ht="11.25" customHeight="1" x14ac:dyDescent="0.2">
      <c r="B9" s="55" t="s">
        <v>62</v>
      </c>
      <c r="C9" s="24"/>
    </row>
    <row r="10" spans="1:14" s="28" customFormat="1" ht="15.75" x14ac:dyDescent="0.25">
      <c r="A10" s="9"/>
      <c r="B10" s="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8" customFormat="1" ht="15.75" x14ac:dyDescent="0.25">
      <c r="A11" s="9"/>
      <c r="B11" s="9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8" customFormat="1" ht="20.25" x14ac:dyDescent="0.25">
      <c r="A12" s="9"/>
      <c r="B12" s="86"/>
      <c r="C12" s="86" t="s">
        <v>61</v>
      </c>
      <c r="D12" s="54"/>
      <c r="E12" s="54"/>
      <c r="F12" s="54"/>
      <c r="G12" s="54"/>
      <c r="H12" s="54"/>
      <c r="M12" s="54"/>
      <c r="N12" s="54"/>
    </row>
    <row r="13" spans="1:14" s="28" customFormat="1" ht="15.75" x14ac:dyDescent="0.25">
      <c r="A13" s="9"/>
      <c r="B13" s="9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28" customFormat="1" ht="15.75" x14ac:dyDescent="0.25">
      <c r="A14" s="9"/>
      <c r="B14" s="9"/>
      <c r="C14" s="104" t="s">
        <v>63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28" customFormat="1" ht="15.75" x14ac:dyDescent="0.25">
      <c r="A15" s="9"/>
      <c r="B15" s="9"/>
      <c r="C15" s="10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108" customFormat="1" ht="11.25" customHeight="1" x14ac:dyDescent="0.2">
      <c r="A16" s="105"/>
      <c r="B16" s="105"/>
      <c r="C16" s="106" t="s">
        <v>64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s="28" customFormat="1" ht="15.75" x14ac:dyDescent="0.25">
      <c r="A17" s="9"/>
      <c r="B17" s="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s="28" customFormat="1" ht="15.75" x14ac:dyDescent="0.25">
      <c r="A18" s="9"/>
      <c r="B18" s="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28" customFormat="1" ht="15.75" x14ac:dyDescent="0.25">
      <c r="A19" s="9"/>
      <c r="B19" s="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28" customFormat="1" ht="15.75" x14ac:dyDescent="0.25">
      <c r="A20" s="9"/>
      <c r="B20" s="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28" customFormat="1" ht="15.75" x14ac:dyDescent="0.25">
      <c r="A21" s="9"/>
      <c r="B21" s="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28" customFormat="1" ht="15.75" x14ac:dyDescent="0.25">
      <c r="A22" s="9"/>
      <c r="B22" s="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28" customFormat="1" ht="15.75" x14ac:dyDescent="0.25">
      <c r="A23" s="9"/>
      <c r="B23" s="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28" customFormat="1" ht="15.75" x14ac:dyDescent="0.25">
      <c r="A24" s="9"/>
      <c r="B24" s="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s="28" customFormat="1" ht="15.75" x14ac:dyDescent="0.25">
      <c r="A25" s="9"/>
      <c r="B25" s="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s="28" customFormat="1" ht="15.75" x14ac:dyDescent="0.25">
      <c r="A26" s="27"/>
      <c r="B26" s="2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s="28" customFormat="1" ht="15.75" x14ac:dyDescent="0.25">
      <c r="A27" s="11"/>
      <c r="B27" s="2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28" customFormat="1" ht="15.75" x14ac:dyDescent="0.25">
      <c r="A28" s="25"/>
      <c r="B28" s="2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s="28" customFormat="1" ht="11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8" customFormat="1" ht="11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28" customFormat="1" ht="11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28" customFormat="1" ht="11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28" customFormat="1" ht="11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28" customFormat="1" ht="11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28" customFormat="1" ht="11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28" customFormat="1" ht="11.25" x14ac:dyDescent="0.2">
      <c r="A36" s="9"/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N36" s="9"/>
    </row>
    <row r="37" spans="1:14" s="28" customFormat="1" ht="11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28" customFormat="1" ht="11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28" customFormat="1" ht="11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28" customFormat="1" ht="11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28" customFormat="1" ht="11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28" customFormat="1" ht="11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23" customFormat="1" ht="11.25" customHeight="1" x14ac:dyDescent="0.2">
      <c r="B43" s="15" t="s">
        <v>6</v>
      </c>
      <c r="C43" s="24"/>
    </row>
    <row r="44" spans="1:14" ht="15" hidden="1" customHeight="1" x14ac:dyDescent="0.2">
      <c r="A44" s="9"/>
      <c r="B44" s="9"/>
      <c r="C44" s="9"/>
      <c r="D44" s="9"/>
      <c r="E44" s="9"/>
      <c r="F44" s="9"/>
      <c r="G44" s="9"/>
      <c r="H44" s="13"/>
      <c r="I44" s="9"/>
      <c r="J44" s="9"/>
      <c r="K44" s="9"/>
      <c r="L44" s="9"/>
      <c r="M44" s="9"/>
    </row>
    <row r="45" spans="1:14" ht="15" hidden="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" hidden="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5" hidden="1" customHeight="1" x14ac:dyDescent="0.2">
      <c r="A47" s="9"/>
      <c r="B47" s="9"/>
      <c r="C47" s="9"/>
      <c r="D47" s="9"/>
      <c r="E47" s="13"/>
      <c r="F47" s="9"/>
      <c r="G47" s="9"/>
      <c r="H47" s="9"/>
      <c r="I47" s="9"/>
      <c r="J47" s="13"/>
      <c r="K47" s="9"/>
      <c r="L47" s="9"/>
      <c r="M47" s="9"/>
    </row>
    <row r="48" spans="1:14" ht="15" hidden="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" hidden="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" hidden="1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" hidden="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" hidden="1" customHeight="1" x14ac:dyDescent="0.2"/>
    <row r="53" spans="1:13" ht="15" hidden="1" customHeight="1" x14ac:dyDescent="0.2"/>
    <row r="54" spans="1:13" ht="15" hidden="1" customHeight="1" x14ac:dyDescent="0.2"/>
    <row r="55" spans="1:13" ht="15" hidden="1" customHeight="1" x14ac:dyDescent="0.2"/>
    <row r="56" spans="1:13" ht="15" hidden="1" customHeight="1" x14ac:dyDescent="0.2"/>
    <row r="57" spans="1:13" ht="15" hidden="1" customHeight="1" x14ac:dyDescent="0.2"/>
    <row r="58" spans="1:13" ht="0" hidden="1" customHeight="1" x14ac:dyDescent="0.2"/>
    <row r="59" spans="1:13" ht="0" hidden="1" customHeight="1" x14ac:dyDescent="0.2"/>
    <row r="60" spans="1:13" ht="0" hidden="1" customHeight="1" x14ac:dyDescent="0.2"/>
    <row r="61" spans="1:13" ht="0" hidden="1" customHeight="1" x14ac:dyDescent="0.2"/>
    <row r="62" spans="1:13" ht="0" hidden="1" customHeight="1" x14ac:dyDescent="0.2"/>
    <row r="63" spans="1:13" ht="0" hidden="1" customHeight="1" x14ac:dyDescent="0.2"/>
  </sheetData>
  <conditionalFormatting sqref="F18">
    <cfRule type="cellIs" dxfId="53" priority="6" operator="equal">
      <formula>"Check"</formula>
    </cfRule>
    <cfRule type="cellIs" dxfId="52" priority="7" operator="equal">
      <formula>"Ok"</formula>
    </cfRule>
  </conditionalFormatting>
  <conditionalFormatting sqref="A9">
    <cfRule type="expression" dxfId="51" priority="10">
      <formula>#REF!&lt;&gt;"OK"</formula>
    </cfRule>
  </conditionalFormatting>
  <conditionalFormatting sqref="A43">
    <cfRule type="expression" dxfId="50" priority="5">
      <formula>#REF!&lt;&gt;"OK"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99"/>
  </sheetPr>
  <dimension ref="A1:JY45"/>
  <sheetViews>
    <sheetView showGridLines="0" topLeftCell="B1" zoomScaleNormal="100" workbookViewId="0">
      <selection activeCell="C10" sqref="C10"/>
    </sheetView>
  </sheetViews>
  <sheetFormatPr defaultColWidth="11.5" defaultRowHeight="11.25" outlineLevelRow="1" outlineLevelCol="1" x14ac:dyDescent="0.2"/>
  <cols>
    <col min="1" max="2" width="1.6640625" style="17" customWidth="1"/>
    <col min="3" max="3" width="42" style="17" customWidth="1"/>
    <col min="4" max="4" width="17.83203125" style="17" customWidth="1"/>
    <col min="5" max="5" width="9" style="17" customWidth="1"/>
    <col min="6" max="6" width="10.6640625" style="17" customWidth="1"/>
    <col min="7" max="7" width="8.83203125" style="17" customWidth="1"/>
    <col min="8" max="8" width="6.83203125" style="17" customWidth="1"/>
    <col min="9" max="9" width="10.6640625" style="17" customWidth="1"/>
    <col min="10" max="10" width="10.6640625" style="17" customWidth="1" outlineLevel="1"/>
    <col min="11" max="32" width="10.6640625" style="17" customWidth="1"/>
    <col min="33" max="16384" width="11.5" style="17"/>
  </cols>
  <sheetData>
    <row r="1" spans="1:285" s="19" customFormat="1" ht="15" customHeight="1" x14ac:dyDescent="0.25">
      <c r="A1" s="20"/>
      <c r="B1" s="20"/>
      <c r="C1" s="35" t="str">
        <f>'Home Page'!D2</f>
        <v>Inlet Piping Rectification - Westfield Belconnen</v>
      </c>
      <c r="D1" s="21"/>
      <c r="E1" s="21"/>
      <c r="F1" s="21"/>
      <c r="H1" s="18"/>
      <c r="I1" s="18"/>
      <c r="K1" s="40" t="s">
        <v>29</v>
      </c>
      <c r="L1" s="48" t="s">
        <v>1</v>
      </c>
      <c r="M1" s="47" t="s">
        <v>16</v>
      </c>
      <c r="N1" s="46" t="s">
        <v>18</v>
      </c>
      <c r="O1" s="49" t="s">
        <v>24</v>
      </c>
      <c r="Q1" s="18"/>
      <c r="R1" s="18"/>
      <c r="S1" s="18"/>
      <c r="T1" s="18"/>
      <c r="U1" s="18"/>
      <c r="V1" s="18"/>
      <c r="W1" s="18"/>
      <c r="X1" s="18"/>
      <c r="Y1" s="18"/>
    </row>
    <row r="2" spans="1:285" s="19" customFormat="1" ht="15" customHeight="1" thickBot="1" x14ac:dyDescent="0.25">
      <c r="A2" s="20"/>
      <c r="B2" s="20"/>
      <c r="C2" s="36" t="str">
        <f ca="1">RIGHT(CELL("filename",C1),LEN(CELL("filename",C1))-FIND("]",CELL("filename",C1)))</f>
        <v>Input|Assumptions</v>
      </c>
      <c r="D2" s="18"/>
      <c r="E2" s="18"/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85" s="29" customFormat="1" ht="12" thickBot="1" x14ac:dyDescent="0.25">
      <c r="C3" s="30"/>
      <c r="D3" s="37"/>
      <c r="E3" s="31"/>
      <c r="F3" s="31"/>
      <c r="G3" s="31"/>
      <c r="H3" s="50" t="s">
        <v>5</v>
      </c>
      <c r="I3" s="37">
        <f>J3-1</f>
        <v>2021</v>
      </c>
      <c r="J3" s="120">
        <v>2022</v>
      </c>
      <c r="K3" s="37">
        <f>J3+1</f>
        <v>2023</v>
      </c>
      <c r="L3" s="37">
        <f t="shared" ref="L3:AH4" si="0">K3+1</f>
        <v>2024</v>
      </c>
      <c r="M3" s="37">
        <f t="shared" si="0"/>
        <v>2025</v>
      </c>
      <c r="N3" s="37">
        <f t="shared" si="0"/>
        <v>2026</v>
      </c>
      <c r="O3" s="37">
        <f t="shared" si="0"/>
        <v>2027</v>
      </c>
      <c r="P3" s="37">
        <f t="shared" si="0"/>
        <v>2028</v>
      </c>
      <c r="Q3" s="37">
        <f t="shared" si="0"/>
        <v>2029</v>
      </c>
      <c r="R3" s="37">
        <f t="shared" si="0"/>
        <v>2030</v>
      </c>
      <c r="S3" s="37">
        <f t="shared" si="0"/>
        <v>2031</v>
      </c>
      <c r="T3" s="37">
        <f t="shared" si="0"/>
        <v>2032</v>
      </c>
      <c r="U3" s="37">
        <f t="shared" si="0"/>
        <v>2033</v>
      </c>
      <c r="V3" s="37">
        <f t="shared" si="0"/>
        <v>2034</v>
      </c>
      <c r="W3" s="37">
        <f t="shared" si="0"/>
        <v>2035</v>
      </c>
      <c r="X3" s="37">
        <f t="shared" si="0"/>
        <v>2036</v>
      </c>
      <c r="Y3" s="37">
        <f t="shared" si="0"/>
        <v>2037</v>
      </c>
      <c r="Z3" s="37">
        <f t="shared" si="0"/>
        <v>2038</v>
      </c>
      <c r="AA3" s="37">
        <f t="shared" si="0"/>
        <v>2039</v>
      </c>
      <c r="AB3" s="37">
        <f t="shared" si="0"/>
        <v>2040</v>
      </c>
      <c r="AC3" s="37">
        <f t="shared" si="0"/>
        <v>2041</v>
      </c>
      <c r="AD3" s="37">
        <f t="shared" si="0"/>
        <v>2042</v>
      </c>
      <c r="AE3" s="37">
        <f t="shared" si="0"/>
        <v>2043</v>
      </c>
      <c r="AF3" s="37">
        <f t="shared" si="0"/>
        <v>2044</v>
      </c>
      <c r="AG3" s="37">
        <f t="shared" si="0"/>
        <v>2045</v>
      </c>
      <c r="AH3" s="37">
        <f t="shared" si="0"/>
        <v>2046</v>
      </c>
      <c r="AI3" s="37">
        <f t="shared" ref="AI3:AO4" si="1">AH3+1</f>
        <v>2047</v>
      </c>
      <c r="AJ3" s="37">
        <f t="shared" si="1"/>
        <v>2048</v>
      </c>
      <c r="AK3" s="37">
        <f t="shared" si="1"/>
        <v>2049</v>
      </c>
      <c r="AL3" s="37">
        <f t="shared" si="1"/>
        <v>2050</v>
      </c>
      <c r="AM3" s="37">
        <f t="shared" si="1"/>
        <v>2051</v>
      </c>
      <c r="AN3" s="37">
        <f t="shared" si="1"/>
        <v>2052</v>
      </c>
      <c r="AO3" s="37">
        <f t="shared" si="1"/>
        <v>2053</v>
      </c>
    </row>
    <row r="4" spans="1:285" s="29" customFormat="1" x14ac:dyDescent="0.2">
      <c r="C4" s="30"/>
      <c r="D4" s="37"/>
      <c r="E4" s="31"/>
      <c r="F4" s="31"/>
      <c r="G4" s="31"/>
      <c r="H4" s="50" t="s">
        <v>32</v>
      </c>
      <c r="I4" s="121">
        <v>1</v>
      </c>
      <c r="J4" s="51">
        <f>I4+1</f>
        <v>2</v>
      </c>
      <c r="K4" s="51">
        <f>J4+1</f>
        <v>3</v>
      </c>
      <c r="L4" s="51">
        <f t="shared" si="0"/>
        <v>4</v>
      </c>
      <c r="M4" s="51">
        <f t="shared" si="0"/>
        <v>5</v>
      </c>
      <c r="N4" s="51">
        <f t="shared" si="0"/>
        <v>6</v>
      </c>
      <c r="O4" s="51">
        <f t="shared" si="0"/>
        <v>7</v>
      </c>
      <c r="P4" s="51">
        <f t="shared" si="0"/>
        <v>8</v>
      </c>
      <c r="Q4" s="51">
        <f t="shared" si="0"/>
        <v>9</v>
      </c>
      <c r="R4" s="51">
        <f t="shared" si="0"/>
        <v>10</v>
      </c>
      <c r="S4" s="51">
        <f t="shared" si="0"/>
        <v>11</v>
      </c>
      <c r="T4" s="51">
        <f t="shared" si="0"/>
        <v>12</v>
      </c>
      <c r="U4" s="51">
        <f t="shared" si="0"/>
        <v>13</v>
      </c>
      <c r="V4" s="51">
        <f t="shared" si="0"/>
        <v>14</v>
      </c>
      <c r="W4" s="51">
        <f t="shared" si="0"/>
        <v>15</v>
      </c>
      <c r="X4" s="51">
        <f t="shared" si="0"/>
        <v>16</v>
      </c>
      <c r="Y4" s="51">
        <f t="shared" si="0"/>
        <v>17</v>
      </c>
      <c r="Z4" s="51">
        <f t="shared" si="0"/>
        <v>18</v>
      </c>
      <c r="AA4" s="51">
        <f t="shared" si="0"/>
        <v>19</v>
      </c>
      <c r="AB4" s="51">
        <f t="shared" si="0"/>
        <v>20</v>
      </c>
      <c r="AC4" s="51">
        <f t="shared" si="0"/>
        <v>21</v>
      </c>
      <c r="AD4" s="51">
        <f t="shared" si="0"/>
        <v>22</v>
      </c>
      <c r="AE4" s="51">
        <f t="shared" si="0"/>
        <v>23</v>
      </c>
      <c r="AF4" s="51">
        <f t="shared" si="0"/>
        <v>24</v>
      </c>
      <c r="AG4" s="51">
        <f t="shared" si="0"/>
        <v>25</v>
      </c>
      <c r="AH4" s="51">
        <f t="shared" si="0"/>
        <v>26</v>
      </c>
      <c r="AI4" s="51">
        <f t="shared" si="1"/>
        <v>27</v>
      </c>
      <c r="AJ4" s="51">
        <f t="shared" si="1"/>
        <v>28</v>
      </c>
      <c r="AK4" s="51">
        <f t="shared" si="1"/>
        <v>29</v>
      </c>
      <c r="AL4" s="51">
        <f t="shared" si="1"/>
        <v>30</v>
      </c>
      <c r="AM4" s="51">
        <f t="shared" si="1"/>
        <v>31</v>
      </c>
      <c r="AN4" s="51">
        <f t="shared" si="1"/>
        <v>32</v>
      </c>
      <c r="AO4" s="51">
        <f t="shared" si="1"/>
        <v>33</v>
      </c>
    </row>
    <row r="5" spans="1:285" s="3" customFormat="1" ht="3" customHeight="1" x14ac:dyDescent="0.2">
      <c r="D5" s="38"/>
      <c r="E5" s="8"/>
      <c r="F5" s="8"/>
      <c r="G5" s="8"/>
      <c r="H5" s="8"/>
      <c r="I5" s="8"/>
      <c r="J5" s="8"/>
    </row>
    <row r="6" spans="1:285" s="41" customFormat="1" ht="9" customHeight="1" x14ac:dyDescent="0.2">
      <c r="B6" s="41" t="s">
        <v>0</v>
      </c>
      <c r="D6" s="42"/>
      <c r="E6" s="43"/>
      <c r="F6" s="43"/>
      <c r="G6" s="43"/>
      <c r="H6" s="43"/>
      <c r="I6" s="43"/>
      <c r="J6" s="43"/>
    </row>
    <row r="7" spans="1:285" s="3" customFormat="1" ht="3" customHeight="1" x14ac:dyDescent="0.2">
      <c r="D7" s="38"/>
      <c r="E7" s="8"/>
      <c r="F7" s="8"/>
      <c r="G7" s="8"/>
      <c r="H7" s="8"/>
      <c r="I7" s="8"/>
      <c r="J7" s="8"/>
    </row>
    <row r="8" spans="1:285" s="7" customFormat="1" ht="12" x14ac:dyDescent="0.2">
      <c r="B8" s="55" t="s">
        <v>54</v>
      </c>
      <c r="C8" s="22"/>
      <c r="D8" s="88"/>
      <c r="E8" s="89"/>
      <c r="F8" s="89"/>
      <c r="G8" s="89"/>
      <c r="H8" s="89"/>
      <c r="I8" s="90"/>
      <c r="J8" s="89"/>
      <c r="K8" s="91"/>
      <c r="L8" s="89"/>
      <c r="P8" s="92"/>
      <c r="Q8" s="88"/>
      <c r="R8" s="88"/>
      <c r="S8" s="88"/>
      <c r="T8" s="88"/>
    </row>
    <row r="9" spans="1:285" s="4" customFormat="1" outlineLevel="1" x14ac:dyDescent="0.2">
      <c r="B9" s="75"/>
      <c r="P9" s="5"/>
    </row>
    <row r="10" spans="1:285" s="4" customFormat="1" outlineLevel="1" x14ac:dyDescent="0.2">
      <c r="B10" s="75"/>
      <c r="C10" s="93" t="str">
        <f ca="1">"Sheet purpose | "&amp;C2&amp;" - "&amp;INDEX('Home Page'!$F$12:$F$22,MATCH($C$2,'Home Page'!$C$12:$C$22,0))</f>
        <v>Sheet purpose | Input|Assumptions - Provides a list of checks within the model, including lookup tables (name ranges)</v>
      </c>
      <c r="P10" s="5"/>
    </row>
    <row r="11" spans="1:285" s="4" customFormat="1" x14ac:dyDescent="0.2">
      <c r="A11" s="6"/>
      <c r="B11" s="6"/>
      <c r="C11" s="6"/>
      <c r="D11" s="6"/>
      <c r="E11" s="6"/>
      <c r="F11" s="6"/>
      <c r="G11" s="6"/>
      <c r="H11" s="6"/>
      <c r="I11" s="74"/>
      <c r="J11" s="6"/>
      <c r="P11" s="5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</row>
    <row r="12" spans="1:285" s="32" customFormat="1" x14ac:dyDescent="0.2">
      <c r="B12" s="33" t="s">
        <v>74</v>
      </c>
      <c r="D12" s="39"/>
      <c r="E12" s="34"/>
      <c r="F12" s="34"/>
      <c r="G12" s="34"/>
      <c r="H12" s="34"/>
      <c r="I12" s="34"/>
      <c r="J12" s="34"/>
      <c r="K12" s="34"/>
      <c r="L12" s="34"/>
    </row>
    <row r="13" spans="1:285" outlineLevel="1" x14ac:dyDescent="0.2"/>
    <row r="14" spans="1:285" s="117" customFormat="1" ht="11.25" customHeight="1" outlineLevel="1" x14ac:dyDescent="0.2">
      <c r="A14" s="110"/>
      <c r="B14" s="110"/>
      <c r="C14" s="111" t="s">
        <v>72</v>
      </c>
      <c r="D14" s="112"/>
      <c r="E14" s="112"/>
      <c r="F14" s="112"/>
      <c r="G14" s="112"/>
      <c r="H14" s="102"/>
      <c r="I14" s="102"/>
      <c r="J14" s="102"/>
      <c r="K14" s="113"/>
      <c r="L14" s="114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285" s="119" customFormat="1" ht="11.25" customHeight="1" outlineLevel="1" x14ac:dyDescent="0.2">
      <c r="A15" s="16"/>
      <c r="B15" s="16"/>
      <c r="C15" s="44"/>
      <c r="D15" s="45"/>
      <c r="E15" s="45"/>
      <c r="F15" s="45"/>
      <c r="G15" s="45"/>
      <c r="H15" s="85"/>
      <c r="I15" s="85"/>
      <c r="J15" s="85"/>
      <c r="K15" s="87"/>
      <c r="L15" s="101"/>
      <c r="M15" s="100"/>
      <c r="N15" s="100"/>
      <c r="O15" s="100"/>
      <c r="P15" s="100"/>
      <c r="Q15" s="100"/>
      <c r="R15" s="100"/>
      <c r="S15" s="100"/>
      <c r="T15" s="100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285" s="119" customFormat="1" outlineLevel="1" x14ac:dyDescent="0.2">
      <c r="A16" s="16"/>
      <c r="B16" s="16"/>
      <c r="C16" s="103" t="s">
        <v>76</v>
      </c>
      <c r="D16" s="84" t="s">
        <v>2</v>
      </c>
      <c r="E16" s="84" t="s">
        <v>3</v>
      </c>
      <c r="F16" s="84" t="s">
        <v>7</v>
      </c>
      <c r="G16" s="45"/>
      <c r="H16" s="85"/>
      <c r="I16" s="84" t="s">
        <v>108</v>
      </c>
      <c r="J16" s="84" t="s">
        <v>109</v>
      </c>
      <c r="K16" s="84" t="s">
        <v>110</v>
      </c>
      <c r="L16" s="84" t="s">
        <v>111</v>
      </c>
      <c r="M16" s="84" t="s">
        <v>112</v>
      </c>
      <c r="N16" s="84" t="s">
        <v>113</v>
      </c>
      <c r="O16" s="84" t="s">
        <v>114</v>
      </c>
      <c r="P16" s="84" t="s">
        <v>115</v>
      </c>
      <c r="Q16" s="84" t="s">
        <v>116</v>
      </c>
      <c r="R16" s="84" t="s">
        <v>117</v>
      </c>
      <c r="S16" s="84" t="s">
        <v>118</v>
      </c>
      <c r="T16" s="84" t="s">
        <v>119</v>
      </c>
      <c r="U16" s="84" t="s">
        <v>120</v>
      </c>
      <c r="V16" s="84" t="s">
        <v>121</v>
      </c>
      <c r="W16" s="84" t="s">
        <v>122</v>
      </c>
      <c r="X16" s="84" t="s">
        <v>123</v>
      </c>
      <c r="Y16" s="84" t="s">
        <v>124</v>
      </c>
      <c r="Z16" s="84" t="s">
        <v>125</v>
      </c>
      <c r="AA16" s="84" t="s">
        <v>126</v>
      </c>
      <c r="AB16" s="84" t="s">
        <v>127</v>
      </c>
      <c r="AC16" s="84" t="s">
        <v>128</v>
      </c>
      <c r="AD16" s="84" t="s">
        <v>129</v>
      </c>
      <c r="AE16" s="84" t="s">
        <v>130</v>
      </c>
      <c r="AF16" s="84" t="s">
        <v>131</v>
      </c>
      <c r="AG16" s="84" t="s">
        <v>132</v>
      </c>
      <c r="AH16" s="84" t="s">
        <v>133</v>
      </c>
      <c r="AI16" s="84" t="s">
        <v>134</v>
      </c>
      <c r="AJ16" s="84" t="s">
        <v>135</v>
      </c>
      <c r="AK16" s="84" t="s">
        <v>136</v>
      </c>
      <c r="AL16" s="84" t="s">
        <v>137</v>
      </c>
      <c r="AM16" s="84" t="s">
        <v>142</v>
      </c>
      <c r="AN16" s="84" t="s">
        <v>143</v>
      </c>
      <c r="AO16" s="84" t="s">
        <v>144</v>
      </c>
    </row>
    <row r="17" spans="1:41" s="119" customFormat="1" outlineLevel="1" x14ac:dyDescent="0.2">
      <c r="A17" s="16"/>
      <c r="B17" s="16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s="119" customFormat="1" outlineLevel="1" x14ac:dyDescent="0.2">
      <c r="A18" s="16"/>
      <c r="B18" s="16"/>
      <c r="C18" s="234" t="s">
        <v>145</v>
      </c>
      <c r="D18" s="100" t="s">
        <v>141</v>
      </c>
      <c r="E18" s="129" t="s">
        <v>10</v>
      </c>
      <c r="F18" s="17" t="s">
        <v>94</v>
      </c>
      <c r="G18" s="85"/>
      <c r="H18" s="85"/>
      <c r="I18" s="130">
        <v>2.4498899036147659E-2</v>
      </c>
      <c r="J18" s="130">
        <v>2.4498899036147659E-2</v>
      </c>
      <c r="K18" s="130">
        <v>2.4498899036147659E-2</v>
      </c>
      <c r="L18" s="130">
        <v>2.4498899036147659E-2</v>
      </c>
      <c r="M18" s="130">
        <v>2.4498899036147659E-2</v>
      </c>
      <c r="N18" s="130">
        <v>2.4498899036147659E-2</v>
      </c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</row>
    <row r="19" spans="1:41" s="119" customFormat="1" outlineLevel="1" x14ac:dyDescent="0.2">
      <c r="A19" s="16"/>
      <c r="B19" s="16"/>
      <c r="C19" s="238" t="s">
        <v>146</v>
      </c>
      <c r="D19" s="100" t="s">
        <v>141</v>
      </c>
      <c r="E19" s="129" t="s">
        <v>10</v>
      </c>
      <c r="F19" s="17" t="s">
        <v>94</v>
      </c>
      <c r="G19" s="85"/>
      <c r="H19" s="85"/>
      <c r="I19" s="235">
        <v>0.58499999999999996</v>
      </c>
      <c r="J19" s="235">
        <v>0.58499999999999996</v>
      </c>
      <c r="K19" s="235">
        <v>0.58499999999999996</v>
      </c>
      <c r="L19" s="235">
        <v>0.58499999999999996</v>
      </c>
      <c r="M19" s="235">
        <v>0.58499999999999996</v>
      </c>
      <c r="N19" s="235">
        <v>0.58499999999999996</v>
      </c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</row>
    <row r="20" spans="1:41" s="119" customFormat="1" outlineLevel="1" x14ac:dyDescent="0.2">
      <c r="A20" s="16"/>
      <c r="B20" s="16"/>
      <c r="C20" s="234" t="s">
        <v>147</v>
      </c>
      <c r="D20" s="100" t="s">
        <v>141</v>
      </c>
      <c r="E20" s="129" t="s">
        <v>10</v>
      </c>
      <c r="F20" s="17" t="s">
        <v>94</v>
      </c>
      <c r="G20" s="85"/>
      <c r="H20" s="85"/>
      <c r="I20" s="235">
        <v>0.4</v>
      </c>
      <c r="J20" s="235">
        <v>0.4</v>
      </c>
      <c r="K20" s="235">
        <v>0.4</v>
      </c>
      <c r="L20" s="235">
        <v>0.4</v>
      </c>
      <c r="M20" s="235">
        <v>0.4</v>
      </c>
      <c r="N20" s="235">
        <v>0.4</v>
      </c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</row>
    <row r="21" spans="1:41" s="119" customFormat="1" outlineLevel="1" x14ac:dyDescent="0.2">
      <c r="A21" s="16"/>
      <c r="B21" s="16"/>
      <c r="C21" s="234" t="s">
        <v>148</v>
      </c>
      <c r="D21" s="100" t="s">
        <v>141</v>
      </c>
      <c r="E21" s="129" t="s">
        <v>10</v>
      </c>
      <c r="F21" s="17" t="s">
        <v>94</v>
      </c>
      <c r="G21" s="85"/>
      <c r="H21" s="85"/>
      <c r="I21" s="235">
        <v>0.6</v>
      </c>
      <c r="J21" s="235">
        <v>0.6</v>
      </c>
      <c r="K21" s="235">
        <v>0.6</v>
      </c>
      <c r="L21" s="235">
        <v>0.6</v>
      </c>
      <c r="M21" s="235">
        <v>0.6</v>
      </c>
      <c r="N21" s="235">
        <v>0.6</v>
      </c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</row>
    <row r="22" spans="1:41" s="119" customFormat="1" outlineLevel="1" x14ac:dyDescent="0.2">
      <c r="A22" s="16"/>
      <c r="B22" s="16"/>
      <c r="C22" s="234" t="s">
        <v>149</v>
      </c>
      <c r="D22" s="100" t="s">
        <v>141</v>
      </c>
      <c r="E22" s="129" t="s">
        <v>10</v>
      </c>
      <c r="F22" s="17" t="s">
        <v>94</v>
      </c>
      <c r="G22" s="85"/>
      <c r="H22" s="85"/>
      <c r="I22" s="130">
        <v>4.6647659588486164E-2</v>
      </c>
      <c r="J22" s="130">
        <v>4.6647659588486164E-2</v>
      </c>
      <c r="K22" s="130">
        <v>4.6647659588486164E-2</v>
      </c>
      <c r="L22" s="130">
        <v>4.6647659588486164E-2</v>
      </c>
      <c r="M22" s="130">
        <v>4.6647659588486164E-2</v>
      </c>
      <c r="N22" s="130">
        <v>4.6647659588486164E-2</v>
      </c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</row>
    <row r="23" spans="1:41" s="119" customFormat="1" outlineLevel="1" x14ac:dyDescent="0.2">
      <c r="A23" s="16"/>
      <c r="B23" s="16"/>
      <c r="C23" s="234" t="s">
        <v>150</v>
      </c>
      <c r="D23" s="100" t="s">
        <v>141</v>
      </c>
      <c r="E23" s="129" t="s">
        <v>10</v>
      </c>
      <c r="F23" s="17" t="s">
        <v>94</v>
      </c>
      <c r="G23" s="85"/>
      <c r="H23" s="85"/>
      <c r="I23" s="130">
        <v>4.6888319150432609E-2</v>
      </c>
      <c r="J23" s="130">
        <v>4.6888319150432609E-2</v>
      </c>
      <c r="K23" s="130">
        <v>4.4667100685053265E-2</v>
      </c>
      <c r="L23" s="130">
        <v>4.2445882219673936E-2</v>
      </c>
      <c r="M23" s="130">
        <v>4.0224663754294607E-2</v>
      </c>
      <c r="N23" s="130">
        <v>3.800344528891527E-2</v>
      </c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</row>
    <row r="24" spans="1:41" s="119" customFormat="1" outlineLevel="1" x14ac:dyDescent="0.2">
      <c r="A24" s="16"/>
      <c r="B24" s="16"/>
      <c r="C24" s="233" t="s">
        <v>152</v>
      </c>
      <c r="D24" s="100" t="s">
        <v>141</v>
      </c>
      <c r="E24" s="129" t="s">
        <v>10</v>
      </c>
      <c r="F24" s="17" t="s">
        <v>94</v>
      </c>
      <c r="G24" s="85"/>
      <c r="H24" s="85"/>
      <c r="I24" s="130">
        <v>0.35619277549884776</v>
      </c>
      <c r="J24" s="130">
        <f>I24</f>
        <v>0.35619277549884776</v>
      </c>
      <c r="K24" s="130">
        <f t="shared" ref="K24:N25" si="2">J24</f>
        <v>0.35619277549884776</v>
      </c>
      <c r="L24" s="130">
        <f t="shared" si="2"/>
        <v>0.35619277549884776</v>
      </c>
      <c r="M24" s="130">
        <f t="shared" si="2"/>
        <v>0.35619277549884776</v>
      </c>
      <c r="N24" s="130">
        <f t="shared" si="2"/>
        <v>0.35619277549884776</v>
      </c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</row>
    <row r="25" spans="1:41" s="119" customFormat="1" outlineLevel="1" x14ac:dyDescent="0.2">
      <c r="A25" s="16"/>
      <c r="B25" s="16"/>
      <c r="C25" s="233" t="s">
        <v>151</v>
      </c>
      <c r="D25" s="100" t="s">
        <v>141</v>
      </c>
      <c r="E25" s="129" t="s">
        <v>10</v>
      </c>
      <c r="F25" s="17" t="s">
        <v>94</v>
      </c>
      <c r="G25" s="85"/>
      <c r="H25" s="85"/>
      <c r="I25" s="130">
        <v>0.30351243756861301</v>
      </c>
      <c r="J25" s="130">
        <f>I25</f>
        <v>0.30351243756861301</v>
      </c>
      <c r="K25" s="130">
        <f t="shared" si="2"/>
        <v>0.30351243756861301</v>
      </c>
      <c r="L25" s="130">
        <f t="shared" si="2"/>
        <v>0.30351243756861301</v>
      </c>
      <c r="M25" s="130">
        <f t="shared" si="2"/>
        <v>0.30351243756861301</v>
      </c>
      <c r="N25" s="130">
        <f t="shared" si="2"/>
        <v>0.30351243756861301</v>
      </c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</row>
    <row r="26" spans="1:41" s="119" customFormat="1" ht="12.75" outlineLevel="1" x14ac:dyDescent="0.2">
      <c r="A26" s="16"/>
      <c r="B26" s="16"/>
      <c r="C26" s="232"/>
      <c r="D26" s="85"/>
      <c r="E26" s="85"/>
      <c r="F26" s="85"/>
      <c r="G26" s="85"/>
      <c r="H26" s="85"/>
      <c r="I26" s="85"/>
      <c r="J26" s="85"/>
      <c r="K26" s="85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</row>
    <row r="27" spans="1:41" s="119" customFormat="1" outlineLevel="1" x14ac:dyDescent="0.2">
      <c r="A27" s="16"/>
      <c r="B27" s="16"/>
      <c r="C27" s="239" t="s">
        <v>95</v>
      </c>
      <c r="D27" s="85"/>
      <c r="E27" s="85"/>
      <c r="F27" s="85"/>
      <c r="G27" s="85"/>
      <c r="H27" s="85"/>
      <c r="I27" s="131">
        <f t="shared" ref="I27:N27" si="3">I20*I22+I21*I23</f>
        <v>4.6792055325654031E-2</v>
      </c>
      <c r="J27" s="131">
        <f t="shared" si="3"/>
        <v>4.6792055325654031E-2</v>
      </c>
      <c r="K27" s="131">
        <f t="shared" si="3"/>
        <v>4.5459324246426423E-2</v>
      </c>
      <c r="L27" s="131">
        <f t="shared" si="3"/>
        <v>4.412659316719883E-2</v>
      </c>
      <c r="M27" s="131">
        <f t="shared" si="3"/>
        <v>4.2793862087971229E-2</v>
      </c>
      <c r="N27" s="131">
        <f t="shared" si="3"/>
        <v>4.1461131008743629E-2</v>
      </c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</row>
    <row r="28" spans="1:41" s="119" customFormat="1" outlineLevel="1" x14ac:dyDescent="0.2">
      <c r="A28" s="16"/>
      <c r="B28" s="16"/>
      <c r="C28" s="239" t="s">
        <v>96</v>
      </c>
      <c r="D28" s="85"/>
      <c r="E28" s="85"/>
      <c r="F28" s="85"/>
      <c r="G28" s="85"/>
      <c r="H28" s="85"/>
      <c r="I28" s="131">
        <f t="shared" ref="I28:N28" si="4">I22*I20+I23*I21*(1-I25*(1-I19))</f>
        <v>4.3248489503982149E-2</v>
      </c>
      <c r="J28" s="131">
        <f t="shared" si="4"/>
        <v>4.3248489503982149E-2</v>
      </c>
      <c r="K28" s="131">
        <f t="shared" si="4"/>
        <v>4.208362611502367E-2</v>
      </c>
      <c r="L28" s="131">
        <f t="shared" si="4"/>
        <v>4.0918762726065198E-2</v>
      </c>
      <c r="M28" s="131">
        <f t="shared" si="4"/>
        <v>3.9753899337106727E-2</v>
      </c>
      <c r="N28" s="131">
        <f t="shared" si="4"/>
        <v>3.8589035948148248E-2</v>
      </c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</row>
    <row r="29" spans="1:41" s="119" customFormat="1" outlineLevel="1" x14ac:dyDescent="0.2">
      <c r="A29" s="16"/>
      <c r="B29" s="16"/>
      <c r="C29" s="239" t="s">
        <v>97</v>
      </c>
      <c r="D29" s="85"/>
      <c r="E29" s="85"/>
      <c r="F29" s="85"/>
      <c r="G29" s="85"/>
      <c r="H29" s="85"/>
      <c r="I29" s="131">
        <f t="shared" ref="I29:N29" si="5">(1+I28)/(1+I18)-1</f>
        <v>1.8301230470305185E-2</v>
      </c>
      <c r="J29" s="131">
        <f t="shared" si="5"/>
        <v>1.8301230470305185E-2</v>
      </c>
      <c r="K29" s="131">
        <f t="shared" si="5"/>
        <v>1.7164222524221229E-2</v>
      </c>
      <c r="L29" s="131">
        <f t="shared" si="5"/>
        <v>1.602721457813705E-2</v>
      </c>
      <c r="M29" s="131">
        <f t="shared" si="5"/>
        <v>1.4890206632053093E-2</v>
      </c>
      <c r="N29" s="131">
        <f t="shared" si="5"/>
        <v>1.3753198685968915E-2</v>
      </c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</row>
    <row r="30" spans="1:41" s="119" customFormat="1" outlineLevel="1" x14ac:dyDescent="0.2">
      <c r="A30" s="16"/>
      <c r="B30" s="16"/>
      <c r="C30" s="239" t="s">
        <v>98</v>
      </c>
      <c r="D30" s="85"/>
      <c r="E30" s="85"/>
      <c r="F30" s="85"/>
      <c r="G30" s="85"/>
      <c r="H30" s="85"/>
      <c r="I30" s="131">
        <f t="shared" ref="I30:N30" si="6">I22*(1/(1-I24*(1-I19)))*I20+I23*I21</f>
        <v>5.0028675354593197E-2</v>
      </c>
      <c r="J30" s="131">
        <f t="shared" si="6"/>
        <v>5.0028675354593197E-2</v>
      </c>
      <c r="K30" s="131">
        <f t="shared" si="6"/>
        <v>4.8695944275365596E-2</v>
      </c>
      <c r="L30" s="131">
        <f t="shared" si="6"/>
        <v>4.7363213196137996E-2</v>
      </c>
      <c r="M30" s="131">
        <f t="shared" si="6"/>
        <v>4.6030482116910396E-2</v>
      </c>
      <c r="N30" s="131">
        <f t="shared" si="6"/>
        <v>4.4697751037682795E-2</v>
      </c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</row>
    <row r="31" spans="1:41" s="119" customFormat="1" outlineLevel="1" x14ac:dyDescent="0.2">
      <c r="A31" s="16"/>
      <c r="B31" s="16"/>
      <c r="C31" s="240" t="s">
        <v>99</v>
      </c>
      <c r="D31" s="85"/>
      <c r="E31" s="85"/>
      <c r="F31" s="85"/>
      <c r="G31" s="85"/>
      <c r="H31" s="85"/>
      <c r="I31" s="132">
        <f>(1+I30)/(1+I18)-1</f>
        <v>2.4919281360344936E-2</v>
      </c>
      <c r="J31" s="132">
        <f>(1+J30)/(1+J18)-1</f>
        <v>2.4919281360344936E-2</v>
      </c>
      <c r="K31" s="132">
        <f>(1+K30)/(1+K18)-1</f>
        <v>2.3618419953386649E-2</v>
      </c>
      <c r="L31" s="132">
        <f>(1+L30)/(1+L18)-1</f>
        <v>2.2317558546427918E-2</v>
      </c>
      <c r="M31" s="132">
        <f>(1+M30)/(1+M18)-1</f>
        <v>2.1016697139469631E-2</v>
      </c>
      <c r="N31" s="132">
        <f t="shared" ref="N31:AO31" si="7">M31</f>
        <v>2.1016697139469631E-2</v>
      </c>
      <c r="O31" s="132">
        <f t="shared" si="7"/>
        <v>2.1016697139469631E-2</v>
      </c>
      <c r="P31" s="132">
        <f t="shared" si="7"/>
        <v>2.1016697139469631E-2</v>
      </c>
      <c r="Q31" s="132">
        <f t="shared" si="7"/>
        <v>2.1016697139469631E-2</v>
      </c>
      <c r="R31" s="132">
        <f t="shared" si="7"/>
        <v>2.1016697139469631E-2</v>
      </c>
      <c r="S31" s="132">
        <f t="shared" si="7"/>
        <v>2.1016697139469631E-2</v>
      </c>
      <c r="T31" s="132">
        <f t="shared" si="7"/>
        <v>2.1016697139469631E-2</v>
      </c>
      <c r="U31" s="132">
        <f t="shared" si="7"/>
        <v>2.1016697139469631E-2</v>
      </c>
      <c r="V31" s="132">
        <f t="shared" si="7"/>
        <v>2.1016697139469631E-2</v>
      </c>
      <c r="W31" s="132">
        <f t="shared" si="7"/>
        <v>2.1016697139469631E-2</v>
      </c>
      <c r="X31" s="132">
        <f t="shared" si="7"/>
        <v>2.1016697139469631E-2</v>
      </c>
      <c r="Y31" s="132">
        <f t="shared" si="7"/>
        <v>2.1016697139469631E-2</v>
      </c>
      <c r="Z31" s="132">
        <f t="shared" si="7"/>
        <v>2.1016697139469631E-2</v>
      </c>
      <c r="AA31" s="132">
        <f t="shared" si="7"/>
        <v>2.1016697139469631E-2</v>
      </c>
      <c r="AB31" s="132">
        <f t="shared" si="7"/>
        <v>2.1016697139469631E-2</v>
      </c>
      <c r="AC31" s="132">
        <f t="shared" si="7"/>
        <v>2.1016697139469631E-2</v>
      </c>
      <c r="AD31" s="132">
        <f t="shared" si="7"/>
        <v>2.1016697139469631E-2</v>
      </c>
      <c r="AE31" s="132">
        <f t="shared" si="7"/>
        <v>2.1016697139469631E-2</v>
      </c>
      <c r="AF31" s="132">
        <f t="shared" si="7"/>
        <v>2.1016697139469631E-2</v>
      </c>
      <c r="AG31" s="132">
        <f t="shared" si="7"/>
        <v>2.1016697139469631E-2</v>
      </c>
      <c r="AH31" s="132">
        <f t="shared" si="7"/>
        <v>2.1016697139469631E-2</v>
      </c>
      <c r="AI31" s="132">
        <f t="shared" si="7"/>
        <v>2.1016697139469631E-2</v>
      </c>
      <c r="AJ31" s="132">
        <f t="shared" si="7"/>
        <v>2.1016697139469631E-2</v>
      </c>
      <c r="AK31" s="132">
        <f t="shared" si="7"/>
        <v>2.1016697139469631E-2</v>
      </c>
      <c r="AL31" s="132">
        <f t="shared" si="7"/>
        <v>2.1016697139469631E-2</v>
      </c>
      <c r="AM31" s="132">
        <f t="shared" si="7"/>
        <v>2.1016697139469631E-2</v>
      </c>
      <c r="AN31" s="132">
        <f t="shared" si="7"/>
        <v>2.1016697139469631E-2</v>
      </c>
      <c r="AO31" s="132">
        <f t="shared" si="7"/>
        <v>2.1016697139469631E-2</v>
      </c>
    </row>
    <row r="32" spans="1:41" s="119" customFormat="1" outlineLevel="1" x14ac:dyDescent="0.2">
      <c r="A32" s="16"/>
      <c r="B32" s="16"/>
      <c r="C32" s="85"/>
      <c r="D32" s="85"/>
      <c r="E32" s="85"/>
      <c r="F32" s="85"/>
      <c r="G32" s="85"/>
      <c r="H32" s="85"/>
      <c r="I32" s="85"/>
      <c r="J32" s="227">
        <f>J31</f>
        <v>2.4919281360344936E-2</v>
      </c>
      <c r="K32" s="227">
        <f t="shared" ref="K32:AO32" si="8">K31</f>
        <v>2.3618419953386649E-2</v>
      </c>
      <c r="L32" s="227">
        <f t="shared" si="8"/>
        <v>2.2317558546427918E-2</v>
      </c>
      <c r="M32" s="227">
        <f t="shared" si="8"/>
        <v>2.1016697139469631E-2</v>
      </c>
      <c r="N32" s="227">
        <f t="shared" si="8"/>
        <v>2.1016697139469631E-2</v>
      </c>
      <c r="O32" s="227">
        <f t="shared" si="8"/>
        <v>2.1016697139469631E-2</v>
      </c>
      <c r="P32" s="227">
        <f t="shared" si="8"/>
        <v>2.1016697139469631E-2</v>
      </c>
      <c r="Q32" s="227">
        <f t="shared" si="8"/>
        <v>2.1016697139469631E-2</v>
      </c>
      <c r="R32" s="227">
        <f t="shared" si="8"/>
        <v>2.1016697139469631E-2</v>
      </c>
      <c r="S32" s="227">
        <f t="shared" si="8"/>
        <v>2.1016697139469631E-2</v>
      </c>
      <c r="T32" s="227">
        <f t="shared" si="8"/>
        <v>2.1016697139469631E-2</v>
      </c>
      <c r="U32" s="227">
        <f t="shared" si="8"/>
        <v>2.1016697139469631E-2</v>
      </c>
      <c r="V32" s="227">
        <f t="shared" si="8"/>
        <v>2.1016697139469631E-2</v>
      </c>
      <c r="W32" s="227">
        <f t="shared" si="8"/>
        <v>2.1016697139469631E-2</v>
      </c>
      <c r="X32" s="227">
        <f t="shared" si="8"/>
        <v>2.1016697139469631E-2</v>
      </c>
      <c r="Y32" s="227">
        <f t="shared" si="8"/>
        <v>2.1016697139469631E-2</v>
      </c>
      <c r="Z32" s="227">
        <f t="shared" si="8"/>
        <v>2.1016697139469631E-2</v>
      </c>
      <c r="AA32" s="227">
        <f t="shared" si="8"/>
        <v>2.1016697139469631E-2</v>
      </c>
      <c r="AB32" s="227">
        <f t="shared" si="8"/>
        <v>2.1016697139469631E-2</v>
      </c>
      <c r="AC32" s="227">
        <f t="shared" si="8"/>
        <v>2.1016697139469631E-2</v>
      </c>
      <c r="AD32" s="227">
        <f t="shared" si="8"/>
        <v>2.1016697139469631E-2</v>
      </c>
      <c r="AE32" s="227">
        <f t="shared" si="8"/>
        <v>2.1016697139469631E-2</v>
      </c>
      <c r="AF32" s="227">
        <f t="shared" si="8"/>
        <v>2.1016697139469631E-2</v>
      </c>
      <c r="AG32" s="227">
        <f t="shared" si="8"/>
        <v>2.1016697139469631E-2</v>
      </c>
      <c r="AH32" s="227">
        <f t="shared" si="8"/>
        <v>2.1016697139469631E-2</v>
      </c>
      <c r="AI32" s="227">
        <f t="shared" si="8"/>
        <v>2.1016697139469631E-2</v>
      </c>
      <c r="AJ32" s="227">
        <f t="shared" si="8"/>
        <v>2.1016697139469631E-2</v>
      </c>
      <c r="AK32" s="227">
        <f t="shared" si="8"/>
        <v>2.1016697139469631E-2</v>
      </c>
      <c r="AL32" s="227">
        <f t="shared" si="8"/>
        <v>2.1016697139469631E-2</v>
      </c>
      <c r="AM32" s="227">
        <f t="shared" si="8"/>
        <v>2.1016697139469631E-2</v>
      </c>
      <c r="AN32" s="227">
        <f t="shared" si="8"/>
        <v>2.1016697139469631E-2</v>
      </c>
      <c r="AO32" s="227">
        <f t="shared" si="8"/>
        <v>2.1016697139469631E-2</v>
      </c>
    </row>
    <row r="33" spans="1:41" s="119" customFormat="1" outlineLevel="1" x14ac:dyDescent="0.2">
      <c r="A33" s="16"/>
      <c r="B33" s="16"/>
      <c r="C33" s="85"/>
      <c r="D33" s="85"/>
      <c r="E33" s="85"/>
      <c r="F33" s="85"/>
      <c r="G33" s="85"/>
      <c r="H33" s="85"/>
      <c r="I33" s="85"/>
      <c r="J33" s="85"/>
      <c r="K33" s="127"/>
      <c r="L33" s="126"/>
      <c r="M33" s="128"/>
      <c r="N33" s="128"/>
      <c r="O33" s="126"/>
      <c r="P33" s="126"/>
      <c r="Q33" s="128"/>
      <c r="R33" s="126"/>
      <c r="S33" s="126"/>
      <c r="T33" s="126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  <c r="AK33" s="230"/>
      <c r="AL33" s="230"/>
      <c r="AM33" s="230"/>
      <c r="AN33" s="230"/>
      <c r="AO33" s="230"/>
    </row>
    <row r="34" spans="1:41" outlineLevel="1" x14ac:dyDescent="0.2">
      <c r="A34" s="16"/>
      <c r="B34" s="16"/>
      <c r="C34" s="103" t="s">
        <v>77</v>
      </c>
      <c r="D34" s="84" t="s">
        <v>2</v>
      </c>
      <c r="E34" s="84" t="s">
        <v>3</v>
      </c>
      <c r="F34" s="84" t="s">
        <v>7</v>
      </c>
      <c r="G34" s="45"/>
      <c r="H34" s="85"/>
      <c r="I34" s="84"/>
      <c r="J34" s="84" t="str">
        <f>J16</f>
        <v>RY22</v>
      </c>
      <c r="K34" s="84" t="str">
        <f t="shared" ref="K34:AO34" si="9">K16</f>
        <v>RY23</v>
      </c>
      <c r="L34" s="84" t="str">
        <f t="shared" si="9"/>
        <v>RY24</v>
      </c>
      <c r="M34" s="84" t="str">
        <f t="shared" si="9"/>
        <v>RY25</v>
      </c>
      <c r="N34" s="84" t="str">
        <f t="shared" si="9"/>
        <v>RY26</v>
      </c>
      <c r="O34" s="84" t="str">
        <f t="shared" si="9"/>
        <v>RY27</v>
      </c>
      <c r="P34" s="84" t="str">
        <f t="shared" si="9"/>
        <v>RY28</v>
      </c>
      <c r="Q34" s="84" t="str">
        <f t="shared" si="9"/>
        <v>RY29</v>
      </c>
      <c r="R34" s="84" t="str">
        <f t="shared" si="9"/>
        <v>RY30</v>
      </c>
      <c r="S34" s="84" t="str">
        <f t="shared" si="9"/>
        <v>RY31</v>
      </c>
      <c r="T34" s="84" t="str">
        <f t="shared" si="9"/>
        <v>RY32</v>
      </c>
      <c r="U34" s="84" t="str">
        <f t="shared" si="9"/>
        <v>RY33</v>
      </c>
      <c r="V34" s="84" t="str">
        <f t="shared" si="9"/>
        <v>RY34</v>
      </c>
      <c r="W34" s="84" t="str">
        <f t="shared" si="9"/>
        <v>RY35</v>
      </c>
      <c r="X34" s="84" t="str">
        <f t="shared" si="9"/>
        <v>RY36</v>
      </c>
      <c r="Y34" s="84" t="str">
        <f t="shared" si="9"/>
        <v>RY37</v>
      </c>
      <c r="Z34" s="84" t="str">
        <f t="shared" si="9"/>
        <v>RY38</v>
      </c>
      <c r="AA34" s="84" t="str">
        <f t="shared" si="9"/>
        <v>RY39</v>
      </c>
      <c r="AB34" s="84" t="str">
        <f t="shared" si="9"/>
        <v>RY40</v>
      </c>
      <c r="AC34" s="84" t="str">
        <f t="shared" si="9"/>
        <v>RY41</v>
      </c>
      <c r="AD34" s="84" t="str">
        <f t="shared" si="9"/>
        <v>RY42</v>
      </c>
      <c r="AE34" s="84" t="str">
        <f t="shared" si="9"/>
        <v>RY43</v>
      </c>
      <c r="AF34" s="84" t="str">
        <f t="shared" si="9"/>
        <v>RY44</v>
      </c>
      <c r="AG34" s="84" t="str">
        <f t="shared" si="9"/>
        <v>RY45</v>
      </c>
      <c r="AH34" s="84" t="str">
        <f t="shared" si="9"/>
        <v>RY46</v>
      </c>
      <c r="AI34" s="84" t="str">
        <f t="shared" si="9"/>
        <v>RY47</v>
      </c>
      <c r="AJ34" s="84" t="str">
        <f t="shared" si="9"/>
        <v>RY48</v>
      </c>
      <c r="AK34" s="84" t="str">
        <f t="shared" si="9"/>
        <v>RY49</v>
      </c>
      <c r="AL34" s="84" t="str">
        <f t="shared" si="9"/>
        <v>RY50</v>
      </c>
      <c r="AM34" s="84" t="str">
        <f t="shared" si="9"/>
        <v>RY51</v>
      </c>
      <c r="AN34" s="84" t="str">
        <f t="shared" si="9"/>
        <v>RY52</v>
      </c>
      <c r="AO34" s="84" t="str">
        <f t="shared" si="9"/>
        <v>RY53</v>
      </c>
    </row>
    <row r="35" spans="1:41" outlineLevel="1" x14ac:dyDescent="0.2">
      <c r="A35" s="16"/>
      <c r="B35" s="16"/>
      <c r="C35" s="44"/>
      <c r="D35" s="45"/>
      <c r="E35" s="45"/>
      <c r="I35" s="226"/>
      <c r="J35" s="226"/>
      <c r="K35" s="128"/>
      <c r="L35" s="128"/>
      <c r="M35" s="128"/>
      <c r="N35" s="128"/>
      <c r="O35" s="128"/>
      <c r="P35" s="128"/>
      <c r="Q35" s="128"/>
      <c r="R35" s="128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</row>
    <row r="36" spans="1:41" outlineLevel="1" x14ac:dyDescent="0.2">
      <c r="A36" s="16"/>
      <c r="B36" s="16"/>
      <c r="C36" s="44" t="s">
        <v>75</v>
      </c>
      <c r="D36" s="45" t="s">
        <v>9</v>
      </c>
      <c r="E36" s="17" t="s">
        <v>94</v>
      </c>
      <c r="F36" s="17" t="s">
        <v>94</v>
      </c>
      <c r="I36" s="226">
        <v>1</v>
      </c>
      <c r="J36" s="228">
        <f>I36/(1+J32)</f>
        <v>0.97568659131159063</v>
      </c>
      <c r="K36" s="228">
        <f t="shared" ref="K36:AN36" si="10">J36/(1+K32)</f>
        <v>0.95317412454928396</v>
      </c>
      <c r="L36" s="228">
        <f t="shared" si="10"/>
        <v>0.93236599193752001</v>
      </c>
      <c r="M36" s="228">
        <f t="shared" si="10"/>
        <v>0.91317408868011873</v>
      </c>
      <c r="N36" s="228">
        <f t="shared" si="10"/>
        <v>0.89437723324066298</v>
      </c>
      <c r="O36" s="228">
        <f t="shared" si="10"/>
        <v>0.87596729392026007</v>
      </c>
      <c r="P36" s="228">
        <f t="shared" si="10"/>
        <v>0.85793630640361995</v>
      </c>
      <c r="Q36" s="228">
        <f t="shared" si="10"/>
        <v>0.84027647031361619</v>
      </c>
      <c r="R36" s="228">
        <f t="shared" si="10"/>
        <v>0.82298014583676826</v>
      </c>
      <c r="S36" s="228">
        <f t="shared" si="10"/>
        <v>0.80603985041818582</v>
      </c>
      <c r="T36" s="228">
        <f t="shared" si="10"/>
        <v>0.7894482555245439</v>
      </c>
      <c r="U36" s="228">
        <f t="shared" si="10"/>
        <v>0.77319818347368929</v>
      </c>
      <c r="V36" s="228">
        <f t="shared" si="10"/>
        <v>0.75728260432950723</v>
      </c>
      <c r="W36" s="228">
        <f t="shared" si="10"/>
        <v>0.7416946328607037</v>
      </c>
      <c r="X36" s="228">
        <f t="shared" si="10"/>
        <v>0.72642752556218881</v>
      </c>
      <c r="Y36" s="228">
        <f t="shared" si="10"/>
        <v>0.71147467773777229</v>
      </c>
      <c r="Z36" s="228">
        <f t="shared" si="10"/>
        <v>0.69682962064290876</v>
      </c>
      <c r="AA36" s="228">
        <f t="shared" si="10"/>
        <v>0.68248601868625725</v>
      </c>
      <c r="AB36" s="228">
        <f t="shared" si="10"/>
        <v>0.66843766668884408</v>
      </c>
      <c r="AC36" s="228">
        <f t="shared" si="10"/>
        <v>0.65467848719964306</v>
      </c>
      <c r="AD36" s="228">
        <f t="shared" si="10"/>
        <v>0.6412025278664123</v>
      </c>
      <c r="AE36" s="228">
        <f t="shared" si="10"/>
        <v>0.62800395886065008</v>
      </c>
      <c r="AF36" s="228">
        <f t="shared" si="10"/>
        <v>0.61507707035555514</v>
      </c>
      <c r="AG36" s="228">
        <f t="shared" si="10"/>
        <v>0.60241627005590137</v>
      </c>
      <c r="AH36" s="228">
        <f t="shared" si="10"/>
        <v>0.59001608077875733</v>
      </c>
      <c r="AI36" s="228">
        <f t="shared" si="10"/>
        <v>0.57787113808400514</v>
      </c>
      <c r="AJ36" s="228">
        <f t="shared" si="10"/>
        <v>0.56597618795363214</v>
      </c>
      <c r="AK36" s="228">
        <f t="shared" si="10"/>
        <v>0.55432608451879262</v>
      </c>
      <c r="AL36" s="228">
        <f t="shared" si="10"/>
        <v>0.54291578783365613</v>
      </c>
      <c r="AM36" s="228">
        <f t="shared" si="10"/>
        <v>0.53174036169507866</v>
      </c>
      <c r="AN36" s="228">
        <f t="shared" si="10"/>
        <v>0.52079497150715404</v>
      </c>
      <c r="AO36" s="228">
        <f>AN36/(1+AO32)</f>
        <v>0.51007488218972197</v>
      </c>
    </row>
    <row r="38" spans="1:41" s="32" customFormat="1" x14ac:dyDescent="0.2">
      <c r="B38" s="33" t="s">
        <v>6</v>
      </c>
      <c r="D38" s="39"/>
      <c r="E38" s="34"/>
      <c r="F38" s="34"/>
      <c r="G38" s="34"/>
      <c r="H38" s="34"/>
      <c r="I38" s="34"/>
      <c r="J38" s="34"/>
      <c r="K38" s="34"/>
      <c r="L38" s="34"/>
    </row>
    <row r="43" spans="1:41" x14ac:dyDescent="0.2">
      <c r="I43" s="133"/>
    </row>
    <row r="45" spans="1:41" x14ac:dyDescent="0.2">
      <c r="I45" s="134"/>
    </row>
  </sheetData>
  <phoneticPr fontId="13" type="noConversion"/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CCFFCC"/>
  </sheetPr>
  <dimension ref="A1:JY108"/>
  <sheetViews>
    <sheetView showGridLines="0" zoomScaleNormal="100" workbookViewId="0">
      <selection activeCell="C49" sqref="C49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25.5" style="189" customWidth="1"/>
    <col min="4" max="4" width="52.33203125" style="189" customWidth="1"/>
    <col min="5" max="6" width="15.83203125" style="189" customWidth="1"/>
    <col min="7" max="7" width="10.6640625" style="189" customWidth="1"/>
    <col min="8" max="8" width="7" style="189" customWidth="1"/>
    <col min="9" max="9" width="14" style="189" customWidth="1"/>
    <col min="10" max="10" width="10.6640625" style="189" customWidth="1" outlineLevel="1"/>
    <col min="11" max="32" width="10.6640625" style="189" customWidth="1"/>
    <col min="33" max="41" width="12.332031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Inlet Piping Rectification - Westfield Belconnen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Calc|Option-1</v>
      </c>
      <c r="D2" s="147"/>
      <c r="E2" s="147"/>
      <c r="F2" s="14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236">
        <f>K3-1</f>
        <v>2021</v>
      </c>
      <c r="K3" s="237">
        <f>Base_Year</f>
        <v>2022</v>
      </c>
      <c r="L3" s="236">
        <f>K3+1</f>
        <v>2023</v>
      </c>
      <c r="M3" s="236">
        <f t="shared" ref="M3:AB4" si="0">L3+1</f>
        <v>2024</v>
      </c>
      <c r="N3" s="236">
        <f t="shared" si="0"/>
        <v>2025</v>
      </c>
      <c r="O3" s="236">
        <f t="shared" si="0"/>
        <v>2026</v>
      </c>
      <c r="P3" s="236">
        <f t="shared" si="0"/>
        <v>2027</v>
      </c>
      <c r="Q3" s="236">
        <f t="shared" si="0"/>
        <v>2028</v>
      </c>
      <c r="R3" s="236">
        <f t="shared" si="0"/>
        <v>2029</v>
      </c>
      <c r="S3" s="236">
        <f t="shared" si="0"/>
        <v>2030</v>
      </c>
      <c r="T3" s="236">
        <f t="shared" si="0"/>
        <v>2031</v>
      </c>
      <c r="U3" s="236">
        <f t="shared" si="0"/>
        <v>2032</v>
      </c>
      <c r="V3" s="236">
        <f t="shared" si="0"/>
        <v>2033</v>
      </c>
      <c r="W3" s="236">
        <f t="shared" si="0"/>
        <v>2034</v>
      </c>
      <c r="X3" s="236">
        <f t="shared" si="0"/>
        <v>2035</v>
      </c>
      <c r="Y3" s="236">
        <f t="shared" si="0"/>
        <v>2036</v>
      </c>
      <c r="Z3" s="236">
        <f t="shared" si="0"/>
        <v>2037</v>
      </c>
      <c r="AA3" s="236">
        <f t="shared" si="0"/>
        <v>2038</v>
      </c>
      <c r="AB3" s="236">
        <f t="shared" si="0"/>
        <v>2039</v>
      </c>
      <c r="AC3" s="236">
        <f t="shared" ref="AC3:AI4" si="1">AB3+1</f>
        <v>2040</v>
      </c>
      <c r="AD3" s="236">
        <f t="shared" si="1"/>
        <v>2041</v>
      </c>
      <c r="AE3" s="236">
        <f t="shared" si="1"/>
        <v>2042</v>
      </c>
      <c r="AF3" s="236">
        <f t="shared" si="1"/>
        <v>2043</v>
      </c>
      <c r="AG3" s="236">
        <f t="shared" si="1"/>
        <v>2044</v>
      </c>
      <c r="AH3" s="236">
        <f t="shared" si="1"/>
        <v>2045</v>
      </c>
      <c r="AI3" s="236">
        <f t="shared" si="1"/>
        <v>2046</v>
      </c>
      <c r="AJ3" s="236">
        <f t="shared" ref="AJ3:AO4" si="2">AI3+1</f>
        <v>2047</v>
      </c>
      <c r="AK3" s="236">
        <f t="shared" si="2"/>
        <v>2048</v>
      </c>
      <c r="AL3" s="236">
        <f t="shared" si="2"/>
        <v>2049</v>
      </c>
      <c r="AM3" s="236">
        <f t="shared" si="2"/>
        <v>2050</v>
      </c>
      <c r="AN3" s="236">
        <f t="shared" si="2"/>
        <v>2051</v>
      </c>
      <c r="AO3" s="236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Calc|Option-1 - Maintain Status Quo - Reduce Pressure of Internal Ring Main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>
      <c r="U13" s="192"/>
    </row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106</v>
      </c>
      <c r="G16" s="195" t="s">
        <v>106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192"/>
      <c r="P17" s="192"/>
      <c r="U17" s="192"/>
      <c r="Z17" s="192"/>
      <c r="AE17" s="192"/>
      <c r="AJ17" s="192"/>
      <c r="AO17" s="192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hidden="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hidden="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hidden="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idden="1" outlineLevel="1" x14ac:dyDescent="0.2">
      <c r="A23" s="197"/>
      <c r="B23" s="197"/>
      <c r="C23" s="199"/>
      <c r="D23" s="200"/>
      <c r="E23" s="200"/>
      <c r="F23" s="200"/>
      <c r="G23" s="201"/>
      <c r="H23" s="139"/>
      <c r="I23" s="139"/>
      <c r="J23" s="136"/>
      <c r="K23" s="252"/>
      <c r="L23" s="136"/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hidden="1" customHeight="1" outlineLevel="1" x14ac:dyDescent="0.2">
      <c r="A24" s="197"/>
      <c r="B24" s="197"/>
      <c r="C24" s="193"/>
      <c r="D24" s="200"/>
      <c r="E24" s="200"/>
      <c r="F24" s="200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hidden="1" customHeight="1" outlineLevel="1" x14ac:dyDescent="0.2">
      <c r="A25" s="197"/>
      <c r="B25" s="197"/>
      <c r="C25" s="193"/>
      <c r="D25" s="200"/>
      <c r="E25" s="200"/>
      <c r="F25" s="200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hidden="1" customHeight="1" outlineLevel="1" x14ac:dyDescent="0.2">
      <c r="A26" s="197"/>
      <c r="B26" s="197"/>
      <c r="C26" s="193"/>
      <c r="D26" s="200"/>
      <c r="E26" s="200"/>
      <c r="F26" s="200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hidden="1" customHeight="1" outlineLevel="1" x14ac:dyDescent="0.2">
      <c r="A27" s="197"/>
      <c r="B27" s="197"/>
      <c r="C27" s="193"/>
      <c r="D27" s="200"/>
      <c r="E27" s="200"/>
      <c r="F27" s="200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hidden="1" customHeight="1" outlineLevel="1" x14ac:dyDescent="0.2">
      <c r="A28" s="197"/>
      <c r="B28" s="197"/>
      <c r="C28" s="193"/>
      <c r="D28" s="200"/>
      <c r="E28" s="200"/>
      <c r="F28" s="200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hidden="1" customHeight="1" outlineLevel="1" x14ac:dyDescent="0.2">
      <c r="A29" s="197"/>
      <c r="B29" s="197"/>
      <c r="C29" s="193"/>
      <c r="D29" s="200"/>
      <c r="E29" s="200"/>
      <c r="F29" s="200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hidden="1" customHeight="1" outlineLevel="1" x14ac:dyDescent="0.2">
      <c r="A30" s="197"/>
      <c r="B30" s="197"/>
      <c r="C30" s="193"/>
      <c r="D30" s="200"/>
      <c r="E30" s="200"/>
      <c r="F30" s="200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hidden="1" customHeight="1" outlineLevel="1" x14ac:dyDescent="0.2">
      <c r="A31" s="197"/>
      <c r="B31" s="197"/>
      <c r="C31" s="193"/>
      <c r="D31" s="200"/>
      <c r="E31" s="200"/>
      <c r="F31" s="200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hidden="1" customHeight="1" outlineLevel="1" x14ac:dyDescent="0.2">
      <c r="A32" s="197"/>
      <c r="B32" s="197"/>
      <c r="C32" s="193"/>
      <c r="D32" s="200"/>
      <c r="E32" s="200"/>
      <c r="F32" s="200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hidden="1" outlineLevel="1" x14ac:dyDescent="0.2">
      <c r="C33" s="193"/>
      <c r="D33" s="200"/>
      <c r="E33" s="200"/>
      <c r="F33" s="200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hidden="1" outlineLevel="1" x14ac:dyDescent="0.2">
      <c r="C34" s="193"/>
      <c r="D34" s="200"/>
      <c r="E34" s="200"/>
      <c r="F34" s="200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hidden="1" outlineLevel="1" x14ac:dyDescent="0.2">
      <c r="C35" s="193"/>
      <c r="D35" s="200"/>
      <c r="E35" s="200"/>
      <c r="F35" s="200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hidden="1" customHeight="1" outlineLevel="1" x14ac:dyDescent="0.2">
      <c r="A36" s="197"/>
      <c r="B36" s="197"/>
      <c r="C36" s="193"/>
      <c r="D36" s="200"/>
      <c r="E36" s="200"/>
      <c r="F36" s="200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hidden="1" customHeight="1" outlineLevel="1" x14ac:dyDescent="0.2">
      <c r="A37" s="197"/>
      <c r="B37" s="197"/>
      <c r="C37" s="193"/>
      <c r="D37" s="200"/>
      <c r="E37" s="200"/>
      <c r="F37" s="200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hidden="1" outlineLevel="1" x14ac:dyDescent="0.2">
      <c r="K38" s="249"/>
      <c r="P38" s="249"/>
      <c r="U38" s="249"/>
      <c r="Z38" s="249"/>
      <c r="AE38" s="249"/>
      <c r="AJ38" s="249"/>
      <c r="AO38" s="249"/>
    </row>
    <row r="39" spans="1:41" hidden="1" outlineLevel="1" x14ac:dyDescent="0.2">
      <c r="C39" s="203" t="s">
        <v>82</v>
      </c>
      <c r="D39" s="204" t="s">
        <v>9</v>
      </c>
      <c r="E39" s="204" t="s">
        <v>92</v>
      </c>
      <c r="F39" s="204" t="s">
        <v>158</v>
      </c>
      <c r="G39" s="99" t="str">
        <f>'[1]Validation &amp; Checks'!G87</f>
        <v>Mid_Year</v>
      </c>
      <c r="H39" s="139"/>
      <c r="I39" s="139"/>
      <c r="J39" s="142">
        <f>SUM(J23:J37)</f>
        <v>0</v>
      </c>
      <c r="K39" s="254">
        <f t="shared" ref="K39:AI39" si="5">SUM(K23:K37)</f>
        <v>0</v>
      </c>
      <c r="L39" s="142">
        <f t="shared" si="5"/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hidden="1" outlineLevel="1" x14ac:dyDescent="0.2">
      <c r="C40" s="206" t="s">
        <v>100</v>
      </c>
      <c r="D40" s="207" t="s">
        <v>9</v>
      </c>
      <c r="E40" s="207" t="s">
        <v>92</v>
      </c>
      <c r="F40" s="207" t="s">
        <v>94</v>
      </c>
      <c r="G40" s="208" t="s">
        <v>94</v>
      </c>
      <c r="H40" s="139"/>
      <c r="I40" s="141">
        <f>SUM(J40:AO40)</f>
        <v>0</v>
      </c>
      <c r="J40" s="144">
        <f>J$39*J$16</f>
        <v>0</v>
      </c>
      <c r="K40" s="255">
        <f t="shared" ref="K40:AO40" si="7">K$39*K$16</f>
        <v>0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hidden="1" outlineLevel="1" x14ac:dyDescent="0.2">
      <c r="C41" s="206"/>
      <c r="D41" s="207"/>
      <c r="E41" s="207"/>
      <c r="F41" s="207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hidden="1" outlineLevel="1" x14ac:dyDescent="0.2">
      <c r="C42" s="210"/>
      <c r="D42" s="207"/>
      <c r="E42" s="207"/>
      <c r="F42" s="207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hidden="1" outlineLevel="1" x14ac:dyDescent="0.2">
      <c r="A43" s="211"/>
      <c r="D43" s="208"/>
      <c r="E43" s="208"/>
      <c r="F43" s="208"/>
      <c r="G43" s="208"/>
      <c r="I43" s="211"/>
    </row>
    <row r="44" spans="1:41" collapsed="1" x14ac:dyDescent="0.2"/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0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6"/>
      <c r="R49" s="136"/>
      <c r="S49" s="136"/>
      <c r="T49" s="136"/>
      <c r="U49" s="252"/>
      <c r="V49" s="136"/>
      <c r="W49" s="136"/>
      <c r="X49" s="136"/>
      <c r="Y49" s="136"/>
      <c r="Z49" s="252"/>
      <c r="AA49" s="136"/>
      <c r="AB49" s="136"/>
      <c r="AC49" s="136"/>
      <c r="AD49" s="136"/>
      <c r="AE49" s="253"/>
      <c r="AF49" s="136"/>
      <c r="AG49" s="136"/>
      <c r="AH49" s="136"/>
      <c r="AI49" s="136"/>
      <c r="AJ49" s="252"/>
      <c r="AK49" s="136"/>
      <c r="AL49" s="136"/>
      <c r="AM49" s="136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0"/>
      <c r="G50" s="201"/>
      <c r="H50" s="139"/>
      <c r="I50" s="139"/>
      <c r="J50" s="136"/>
      <c r="K50" s="252"/>
      <c r="L50" s="136"/>
      <c r="M50" s="136"/>
      <c r="N50" s="136"/>
      <c r="O50" s="136"/>
      <c r="P50" s="252"/>
      <c r="Q50" s="136"/>
      <c r="R50" s="136"/>
      <c r="S50" s="136"/>
      <c r="T50" s="136"/>
      <c r="U50" s="252"/>
      <c r="V50" s="136"/>
      <c r="W50" s="136"/>
      <c r="X50" s="136"/>
      <c r="Y50" s="136"/>
      <c r="Z50" s="252"/>
      <c r="AA50" s="136"/>
      <c r="AB50" s="136"/>
      <c r="AC50" s="136"/>
      <c r="AD50" s="136"/>
      <c r="AE50" s="253"/>
      <c r="AF50" s="136"/>
      <c r="AG50" s="136"/>
      <c r="AH50" s="136"/>
      <c r="AI50" s="136"/>
      <c r="AJ50" s="252"/>
      <c r="AK50" s="136"/>
      <c r="AL50" s="136"/>
      <c r="AM50" s="136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0"/>
      <c r="G51" s="201"/>
      <c r="H51" s="139"/>
      <c r="I51" s="139"/>
      <c r="J51" s="136"/>
      <c r="K51" s="253"/>
      <c r="L51" s="136"/>
      <c r="M51" s="136"/>
      <c r="N51" s="136"/>
      <c r="O51" s="136"/>
      <c r="P51" s="252"/>
      <c r="Q51" s="136"/>
      <c r="R51" s="136"/>
      <c r="S51" s="136"/>
      <c r="T51" s="136"/>
      <c r="U51" s="252"/>
      <c r="V51" s="136"/>
      <c r="W51" s="136"/>
      <c r="X51" s="136"/>
      <c r="Y51" s="136"/>
      <c r="Z51" s="252"/>
      <c r="AA51" s="136"/>
      <c r="AB51" s="136"/>
      <c r="AC51" s="136"/>
      <c r="AD51" s="136"/>
      <c r="AE51" s="252"/>
      <c r="AF51" s="136"/>
      <c r="AG51" s="136"/>
      <c r="AH51" s="136"/>
      <c r="AI51" s="136"/>
      <c r="AJ51" s="252"/>
      <c r="AK51" s="136"/>
      <c r="AL51" s="136"/>
      <c r="AM51" s="136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0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3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0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0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0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0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0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0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0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0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0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0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0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4" t="s">
        <v>158</v>
      </c>
      <c r="G65" s="99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7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7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7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7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0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0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0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0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0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0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0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0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0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0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0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0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0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0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0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153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43" t="s">
        <v>92</v>
      </c>
      <c r="F92" s="200" t="s">
        <v>94</v>
      </c>
      <c r="G92" s="200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43" t="s">
        <v>92</v>
      </c>
      <c r="F93" s="200" t="s">
        <v>94</v>
      </c>
      <c r="G93" s="200" t="s">
        <v>94</v>
      </c>
      <c r="H93" s="139"/>
      <c r="I93" s="141">
        <f>NPV('Input|Assumptions'!$I$31,'NPV Calc|Option-1'!J$91:AO$91)*(1+'Input|Assumptions'!$I$31)^0.5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7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/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7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8" spans="1:41" x14ac:dyDescent="0.2">
      <c r="Z98" s="192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158</v>
      </c>
      <c r="G101" s="201" t="s">
        <v>93</v>
      </c>
      <c r="H101" s="139"/>
      <c r="I101" s="139"/>
      <c r="J101" s="212">
        <f t="shared" ref="J101:AI101" si="17">J39+J65</f>
        <v>0</v>
      </c>
      <c r="K101" s="256">
        <f t="shared" si="17"/>
        <v>0</v>
      </c>
      <c r="L101" s="212">
        <f t="shared" si="17"/>
        <v>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158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158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21">K102-K101</f>
        <v>0</v>
      </c>
      <c r="L103" s="214">
        <f t="shared" si="21"/>
        <v>0</v>
      </c>
      <c r="M103" s="214">
        <f t="shared" si="21"/>
        <v>0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242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0"/>
      <c r="H105" s="139"/>
      <c r="I105" s="141">
        <f>SUM(J105:AO105)</f>
        <v>0</v>
      </c>
      <c r="J105" s="142">
        <f t="shared" ref="J105:AO105" si="23">J$103*J$16</f>
        <v>0</v>
      </c>
      <c r="K105" s="254">
        <f t="shared" si="23"/>
        <v>0</v>
      </c>
      <c r="L105" s="142">
        <f t="shared" si="23"/>
        <v>0</v>
      </c>
      <c r="M105" s="142">
        <f t="shared" si="23"/>
        <v>0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254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7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7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49" priority="16" stopIfTrue="1" operator="equal">
      <formula>"Check"</formula>
    </cfRule>
  </conditionalFormatting>
  <conditionalFormatting sqref="A43">
    <cfRule type="containsText" dxfId="48" priority="15" stopIfTrue="1" operator="containsText" text="Ok">
      <formula>NOT(ISERROR(SEARCH("Ok",A43)))</formula>
    </cfRule>
  </conditionalFormatting>
  <conditionalFormatting sqref="I43">
    <cfRule type="cellIs" dxfId="47" priority="14" stopIfTrue="1" operator="equal">
      <formula>"Check"</formula>
    </cfRule>
  </conditionalFormatting>
  <conditionalFormatting sqref="I43">
    <cfRule type="containsText" dxfId="46" priority="13" stopIfTrue="1" operator="containsText" text="Ok">
      <formula>NOT(ISERROR(SEARCH("Ok",I43)))</formula>
    </cfRule>
  </conditionalFormatting>
  <conditionalFormatting sqref="A69">
    <cfRule type="cellIs" dxfId="45" priority="12" stopIfTrue="1" operator="equal">
      <formula>"Check"</formula>
    </cfRule>
  </conditionalFormatting>
  <conditionalFormatting sqref="A69">
    <cfRule type="containsText" dxfId="44" priority="11" stopIfTrue="1" operator="containsText" text="Ok">
      <formula>NOT(ISERROR(SEARCH("Ok",A69)))</formula>
    </cfRule>
  </conditionalFormatting>
  <conditionalFormatting sqref="I69">
    <cfRule type="cellIs" dxfId="43" priority="10" stopIfTrue="1" operator="equal">
      <formula>"Check"</formula>
    </cfRule>
  </conditionalFormatting>
  <conditionalFormatting sqref="I69">
    <cfRule type="containsText" dxfId="42" priority="9" stopIfTrue="1" operator="containsText" text="Ok">
      <formula>NOT(ISERROR(SEARCH("Ok",I69)))</formula>
    </cfRule>
  </conditionalFormatting>
  <conditionalFormatting sqref="A95">
    <cfRule type="cellIs" dxfId="41" priority="8" stopIfTrue="1" operator="equal">
      <formula>"Check"</formula>
    </cfRule>
  </conditionalFormatting>
  <conditionalFormatting sqref="A95">
    <cfRule type="containsText" dxfId="40" priority="7" stopIfTrue="1" operator="containsText" text="Ok">
      <formula>NOT(ISERROR(SEARCH("Ok",A95)))</formula>
    </cfRule>
  </conditionalFormatting>
  <conditionalFormatting sqref="I95">
    <cfRule type="cellIs" dxfId="39" priority="6" stopIfTrue="1" operator="equal">
      <formula>"Check"</formula>
    </cfRule>
  </conditionalFormatting>
  <conditionalFormatting sqref="I95">
    <cfRule type="containsText" dxfId="38" priority="5" stopIfTrue="1" operator="containsText" text="Ok">
      <formula>NOT(ISERROR(SEARCH("Ok",I95)))</formula>
    </cfRule>
  </conditionalFormatting>
  <conditionalFormatting sqref="A108">
    <cfRule type="cellIs" dxfId="37" priority="4" stopIfTrue="1" operator="equal">
      <formula>"Check"</formula>
    </cfRule>
  </conditionalFormatting>
  <conditionalFormatting sqref="A108">
    <cfRule type="containsText" dxfId="36" priority="3" stopIfTrue="1" operator="containsText" text="Ok">
      <formula>NOT(ISERROR(SEARCH("Ok",A108)))</formula>
    </cfRule>
  </conditionalFormatting>
  <conditionalFormatting sqref="I108">
    <cfRule type="cellIs" dxfId="35" priority="2" stopIfTrue="1" operator="equal">
      <formula>"Check"</formula>
    </cfRule>
  </conditionalFormatting>
  <conditionalFormatting sqref="I108">
    <cfRule type="containsText" dxfId="34" priority="1" stopIfTrue="1" operator="containsText" text="Ok">
      <formula>NOT(ISERROR(SEARCH("Ok",I108)))</formula>
    </cfRule>
  </conditionalFormatting>
  <hyperlinks>
    <hyperlink ref="D16" location="'Input|Economics'!A1" display="Calculated" xr:uid="{00000000-0004-0000-0800-000003000000}"/>
  </hyperlinks>
  <pageMargins left="0.7" right="0.7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EC6-BEFE-477E-ABC2-754822112306}">
  <sheetPr codeName="Sheet15">
    <tabColor rgb="FFCCFFCC"/>
  </sheetPr>
  <dimension ref="A1:JY108"/>
  <sheetViews>
    <sheetView showGridLines="0" topLeftCell="A22" zoomScaleNormal="100" workbookViewId="0">
      <selection activeCell="L25" sqref="L25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3" style="189" customWidth="1"/>
    <col min="4" max="4" width="50.5" style="189" customWidth="1"/>
    <col min="5" max="5" width="15.83203125" style="189" customWidth="1"/>
    <col min="6" max="8" width="10.6640625" style="189" customWidth="1"/>
    <col min="9" max="9" width="12.5" style="189" customWidth="1"/>
    <col min="10" max="10" width="10.6640625" style="189" customWidth="1" outlineLevel="1"/>
    <col min="11" max="11" width="12" style="189" customWidth="1"/>
    <col min="12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Inlet Piping Rectification - Westfield Belconnen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Calc|Option-2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Calc|Option-2 - Upgrade Secondary Boundary Regulator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t="26.25" customHeight="1" outlineLevel="1" x14ac:dyDescent="0.2">
      <c r="A23" s="197"/>
      <c r="B23" s="197"/>
      <c r="C23" s="263" t="s">
        <v>160</v>
      </c>
      <c r="D23" s="200" t="s">
        <v>157</v>
      </c>
      <c r="E23" s="200" t="s">
        <v>92</v>
      </c>
      <c r="F23" s="200" t="s">
        <v>158</v>
      </c>
      <c r="G23" s="201" t="s">
        <v>93</v>
      </c>
      <c r="H23" s="139"/>
      <c r="I23" s="139"/>
      <c r="J23" s="136">
        <v>612231</v>
      </c>
      <c r="K23" s="252">
        <v>9491</v>
      </c>
      <c r="L23" s="136"/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customHeight="1" outlineLevel="1" x14ac:dyDescent="0.2">
      <c r="A24" s="197"/>
      <c r="B24" s="197"/>
      <c r="C24" s="199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outlineLevel="1" x14ac:dyDescent="0.2">
      <c r="K38" s="249"/>
      <c r="P38" s="249"/>
      <c r="U38" s="249"/>
      <c r="Z38" s="249"/>
      <c r="AE38" s="249"/>
      <c r="AJ38" s="249"/>
      <c r="AO38" s="249"/>
    </row>
    <row r="39" spans="1:41" outlineLevel="1" x14ac:dyDescent="0.2">
      <c r="C39" s="203" t="s">
        <v>82</v>
      </c>
      <c r="D39" s="204" t="s">
        <v>9</v>
      </c>
      <c r="E39" s="204" t="s">
        <v>92</v>
      </c>
      <c r="F39" s="205" t="s">
        <v>158</v>
      </c>
      <c r="G39" s="204" t="s">
        <v>93</v>
      </c>
      <c r="H39" s="139"/>
      <c r="I39" s="139"/>
      <c r="J39" s="142">
        <f>SUM(J23:J37)</f>
        <v>612231</v>
      </c>
      <c r="K39" s="254">
        <f t="shared" ref="K39:AI39" si="5">SUM(K23:K37)</f>
        <v>9491</v>
      </c>
      <c r="L39" s="142">
        <f t="shared" si="5"/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621491.2414381383</v>
      </c>
      <c r="J40" s="144">
        <f>J$39*J$16</f>
        <v>612231</v>
      </c>
      <c r="K40" s="255">
        <f t="shared" ref="K40:AO40" si="7">K$39*K$16</f>
        <v>9260.241438138306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outlineLevel="1" x14ac:dyDescent="0.2">
      <c r="A43" s="211"/>
      <c r="D43" s="208"/>
      <c r="E43" s="208"/>
      <c r="F43" s="208"/>
      <c r="G43" s="208"/>
      <c r="I43" s="211"/>
    </row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158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 t="str">
        <f>IF(COUNTA($I69:$AI69)=COUNTIF($I69:$AI69,"OK"),"OK","Check")</f>
        <v>OK</v>
      </c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258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259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47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47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1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L90" s="192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158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Calc|Option-2'!J$91:AO$91)*(1+'Input|Assumptions'!$I$31)^0.5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 t="shared" ref="J99:AO99" si="16">"RY"&amp;RIGHT(J$3,2)</f>
        <v>RY21</v>
      </c>
      <c r="K99" s="248" t="str">
        <f t="shared" si="16"/>
        <v>RY22</v>
      </c>
      <c r="L99" s="191" t="str">
        <f t="shared" si="16"/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158</v>
      </c>
      <c r="G101" s="201" t="s">
        <v>93</v>
      </c>
      <c r="H101" s="139"/>
      <c r="I101" s="139"/>
      <c r="J101" s="212">
        <f t="shared" ref="J101:AO101" si="17">J39+J65</f>
        <v>612231</v>
      </c>
      <c r="K101" s="256">
        <f t="shared" si="17"/>
        <v>9491</v>
      </c>
      <c r="L101" s="212">
        <f t="shared" si="17"/>
        <v>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si="17"/>
        <v>0</v>
      </c>
      <c r="AK101" s="213">
        <f t="shared" si="17"/>
        <v>0</v>
      </c>
      <c r="AL101" s="213">
        <f t="shared" si="17"/>
        <v>0</v>
      </c>
      <c r="AM101" s="213">
        <f t="shared" si="17"/>
        <v>0</v>
      </c>
      <c r="AN101" s="212">
        <f t="shared" si="17"/>
        <v>0</v>
      </c>
      <c r="AO101" s="256">
        <f t="shared" si="17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158</v>
      </c>
      <c r="G102" s="201" t="s">
        <v>93</v>
      </c>
      <c r="H102" s="139"/>
      <c r="I102" s="139"/>
      <c r="J102" s="212">
        <f t="shared" ref="J102:AO102" si="18">J91</f>
        <v>0</v>
      </c>
      <c r="K102" s="256">
        <f t="shared" si="18"/>
        <v>0</v>
      </c>
      <c r="L102" s="214">
        <f t="shared" si="18"/>
        <v>0</v>
      </c>
      <c r="M102" s="214">
        <f t="shared" si="18"/>
        <v>0</v>
      </c>
      <c r="N102" s="214">
        <f t="shared" si="18"/>
        <v>0</v>
      </c>
      <c r="O102" s="214">
        <f t="shared" si="18"/>
        <v>0</v>
      </c>
      <c r="P102" s="256">
        <f t="shared" si="18"/>
        <v>0</v>
      </c>
      <c r="Q102" s="214">
        <f t="shared" si="18"/>
        <v>0</v>
      </c>
      <c r="R102" s="214">
        <f t="shared" si="18"/>
        <v>0</v>
      </c>
      <c r="S102" s="214">
        <f t="shared" si="18"/>
        <v>0</v>
      </c>
      <c r="T102" s="214">
        <f t="shared" si="18"/>
        <v>0</v>
      </c>
      <c r="U102" s="256">
        <f t="shared" si="18"/>
        <v>0</v>
      </c>
      <c r="V102" s="214">
        <f t="shared" si="18"/>
        <v>0</v>
      </c>
      <c r="W102" s="214">
        <f t="shared" si="18"/>
        <v>0</v>
      </c>
      <c r="X102" s="214">
        <f t="shared" si="18"/>
        <v>0</v>
      </c>
      <c r="Y102" s="214">
        <f t="shared" si="18"/>
        <v>0</v>
      </c>
      <c r="Z102" s="256">
        <f t="shared" si="18"/>
        <v>0</v>
      </c>
      <c r="AA102" s="214">
        <f t="shared" si="18"/>
        <v>0</v>
      </c>
      <c r="AB102" s="214">
        <f t="shared" si="18"/>
        <v>0</v>
      </c>
      <c r="AC102" s="214">
        <f t="shared" si="18"/>
        <v>0</v>
      </c>
      <c r="AD102" s="214">
        <f t="shared" si="18"/>
        <v>0</v>
      </c>
      <c r="AE102" s="256">
        <f t="shared" si="18"/>
        <v>0</v>
      </c>
      <c r="AF102" s="214">
        <f t="shared" si="18"/>
        <v>0</v>
      </c>
      <c r="AG102" s="214">
        <f t="shared" si="18"/>
        <v>0</v>
      </c>
      <c r="AH102" s="214">
        <f t="shared" si="18"/>
        <v>0</v>
      </c>
      <c r="AI102" s="214">
        <f t="shared" si="18"/>
        <v>0</v>
      </c>
      <c r="AJ102" s="256">
        <f t="shared" si="18"/>
        <v>0</v>
      </c>
      <c r="AK102" s="214">
        <f t="shared" si="18"/>
        <v>0</v>
      </c>
      <c r="AL102" s="214">
        <f t="shared" si="18"/>
        <v>0</v>
      </c>
      <c r="AM102" s="214">
        <f t="shared" si="18"/>
        <v>0</v>
      </c>
      <c r="AN102" s="214">
        <f t="shared" si="18"/>
        <v>0</v>
      </c>
      <c r="AO102" s="256">
        <f t="shared" si="18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158</v>
      </c>
      <c r="G103" s="201" t="s">
        <v>93</v>
      </c>
      <c r="H103" s="139"/>
      <c r="I103" s="139"/>
      <c r="J103" s="212">
        <f>J102-J101</f>
        <v>-612231</v>
      </c>
      <c r="K103" s="256">
        <f t="shared" ref="K103:AI103" si="19">K102-K101</f>
        <v>-9491</v>
      </c>
      <c r="L103" s="214">
        <f t="shared" si="19"/>
        <v>0</v>
      </c>
      <c r="M103" s="214">
        <f t="shared" si="19"/>
        <v>0</v>
      </c>
      <c r="N103" s="214">
        <f t="shared" si="19"/>
        <v>0</v>
      </c>
      <c r="O103" s="214">
        <f t="shared" si="19"/>
        <v>0</v>
      </c>
      <c r="P103" s="256">
        <f t="shared" si="19"/>
        <v>0</v>
      </c>
      <c r="Q103" s="214">
        <f t="shared" si="19"/>
        <v>0</v>
      </c>
      <c r="R103" s="214">
        <f t="shared" si="19"/>
        <v>0</v>
      </c>
      <c r="S103" s="214">
        <f t="shared" si="19"/>
        <v>0</v>
      </c>
      <c r="T103" s="214">
        <f t="shared" si="19"/>
        <v>0</v>
      </c>
      <c r="U103" s="256">
        <f t="shared" si="19"/>
        <v>0</v>
      </c>
      <c r="V103" s="214">
        <f t="shared" si="19"/>
        <v>0</v>
      </c>
      <c r="W103" s="214">
        <f t="shared" si="19"/>
        <v>0</v>
      </c>
      <c r="X103" s="214">
        <f t="shared" si="19"/>
        <v>0</v>
      </c>
      <c r="Y103" s="214">
        <f t="shared" si="19"/>
        <v>0</v>
      </c>
      <c r="Z103" s="256">
        <f t="shared" si="19"/>
        <v>0</v>
      </c>
      <c r="AA103" s="214">
        <f t="shared" si="19"/>
        <v>0</v>
      </c>
      <c r="AB103" s="214">
        <f t="shared" si="19"/>
        <v>0</v>
      </c>
      <c r="AC103" s="214">
        <f t="shared" si="19"/>
        <v>0</v>
      </c>
      <c r="AD103" s="214">
        <f t="shared" si="19"/>
        <v>0</v>
      </c>
      <c r="AE103" s="256">
        <f t="shared" si="19"/>
        <v>0</v>
      </c>
      <c r="AF103" s="214">
        <f t="shared" si="19"/>
        <v>0</v>
      </c>
      <c r="AG103" s="214">
        <f t="shared" si="19"/>
        <v>0</v>
      </c>
      <c r="AH103" s="214">
        <f t="shared" si="19"/>
        <v>0</v>
      </c>
      <c r="AI103" s="214">
        <f t="shared" si="19"/>
        <v>0</v>
      </c>
      <c r="AJ103" s="256">
        <f t="shared" ref="AJ103:AO103" si="20">AJ102-AJ101</f>
        <v>0</v>
      </c>
      <c r="AK103" s="214">
        <f t="shared" si="20"/>
        <v>0</v>
      </c>
      <c r="AL103" s="214">
        <f t="shared" si="20"/>
        <v>0</v>
      </c>
      <c r="AM103" s="214">
        <f t="shared" si="20"/>
        <v>0</v>
      </c>
      <c r="AN103" s="214">
        <f t="shared" si="20"/>
        <v>0</v>
      </c>
      <c r="AO103" s="256">
        <f t="shared" si="20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4"/>
      <c r="H105" s="139"/>
      <c r="I105" s="141">
        <f>SUM(J105:AO105)</f>
        <v>-621491.2414381383</v>
      </c>
      <c r="J105" s="142">
        <f t="shared" ref="J105:AO105" si="21">J$103*J$16</f>
        <v>-612231</v>
      </c>
      <c r="K105" s="254">
        <f t="shared" si="21"/>
        <v>-9260.241438138306</v>
      </c>
      <c r="L105" s="142">
        <f t="shared" si="21"/>
        <v>0</v>
      </c>
      <c r="M105" s="142">
        <f t="shared" si="21"/>
        <v>0</v>
      </c>
      <c r="N105" s="142">
        <f t="shared" si="21"/>
        <v>0</v>
      </c>
      <c r="O105" s="142">
        <f t="shared" si="21"/>
        <v>0</v>
      </c>
      <c r="P105" s="254">
        <f t="shared" si="21"/>
        <v>0</v>
      </c>
      <c r="Q105" s="142">
        <f t="shared" si="21"/>
        <v>0</v>
      </c>
      <c r="R105" s="142">
        <f t="shared" si="21"/>
        <v>0</v>
      </c>
      <c r="S105" s="142">
        <f t="shared" si="21"/>
        <v>0</v>
      </c>
      <c r="T105" s="142">
        <f t="shared" si="21"/>
        <v>0</v>
      </c>
      <c r="U105" s="254">
        <f t="shared" si="21"/>
        <v>0</v>
      </c>
      <c r="V105" s="142">
        <f t="shared" si="21"/>
        <v>0</v>
      </c>
      <c r="W105" s="142">
        <f t="shared" si="21"/>
        <v>0</v>
      </c>
      <c r="X105" s="142">
        <f t="shared" si="21"/>
        <v>0</v>
      </c>
      <c r="Y105" s="142">
        <f t="shared" si="21"/>
        <v>0</v>
      </c>
      <c r="Z105" s="254">
        <f t="shared" si="21"/>
        <v>0</v>
      </c>
      <c r="AA105" s="142">
        <f t="shared" si="21"/>
        <v>0</v>
      </c>
      <c r="AB105" s="142">
        <f t="shared" si="21"/>
        <v>0</v>
      </c>
      <c r="AC105" s="142">
        <f t="shared" si="21"/>
        <v>0</v>
      </c>
      <c r="AD105" s="142">
        <f t="shared" si="21"/>
        <v>0</v>
      </c>
      <c r="AE105" s="254">
        <f t="shared" si="21"/>
        <v>0</v>
      </c>
      <c r="AF105" s="142">
        <f t="shared" si="21"/>
        <v>0</v>
      </c>
      <c r="AG105" s="142">
        <f t="shared" si="21"/>
        <v>0</v>
      </c>
      <c r="AH105" s="142">
        <f t="shared" si="21"/>
        <v>0</v>
      </c>
      <c r="AI105" s="142">
        <f t="shared" si="21"/>
        <v>0</v>
      </c>
      <c r="AJ105" s="254">
        <f t="shared" si="21"/>
        <v>0</v>
      </c>
      <c r="AK105" s="142">
        <f t="shared" si="21"/>
        <v>0</v>
      </c>
      <c r="AL105" s="142">
        <f t="shared" si="21"/>
        <v>0</v>
      </c>
      <c r="AM105" s="142">
        <f t="shared" si="21"/>
        <v>0</v>
      </c>
      <c r="AN105" s="142">
        <f t="shared" si="21"/>
        <v>0</v>
      </c>
      <c r="AO105" s="254">
        <f t="shared" si="21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33" priority="16" stopIfTrue="1" operator="equal">
      <formula>"Check"</formula>
    </cfRule>
  </conditionalFormatting>
  <conditionalFormatting sqref="A43">
    <cfRule type="containsText" dxfId="32" priority="15" stopIfTrue="1" operator="containsText" text="Ok">
      <formula>NOT(ISERROR(SEARCH("Ok",A43)))</formula>
    </cfRule>
  </conditionalFormatting>
  <conditionalFormatting sqref="I43">
    <cfRule type="cellIs" dxfId="31" priority="14" stopIfTrue="1" operator="equal">
      <formula>"Check"</formula>
    </cfRule>
  </conditionalFormatting>
  <conditionalFormatting sqref="I43">
    <cfRule type="containsText" dxfId="30" priority="13" stopIfTrue="1" operator="containsText" text="Ok">
      <formula>NOT(ISERROR(SEARCH("Ok",I43)))</formula>
    </cfRule>
  </conditionalFormatting>
  <conditionalFormatting sqref="A69">
    <cfRule type="cellIs" dxfId="29" priority="12" stopIfTrue="1" operator="equal">
      <formula>"Check"</formula>
    </cfRule>
  </conditionalFormatting>
  <conditionalFormatting sqref="A69">
    <cfRule type="containsText" dxfId="28" priority="11" stopIfTrue="1" operator="containsText" text="Ok">
      <formula>NOT(ISERROR(SEARCH("Ok",A69)))</formula>
    </cfRule>
  </conditionalFormatting>
  <conditionalFormatting sqref="I69">
    <cfRule type="cellIs" dxfId="27" priority="10" stopIfTrue="1" operator="equal">
      <formula>"Check"</formula>
    </cfRule>
  </conditionalFormatting>
  <conditionalFormatting sqref="I69">
    <cfRule type="containsText" dxfId="26" priority="9" stopIfTrue="1" operator="containsText" text="Ok">
      <formula>NOT(ISERROR(SEARCH("Ok",I69)))</formula>
    </cfRule>
  </conditionalFormatting>
  <conditionalFormatting sqref="A95">
    <cfRule type="cellIs" dxfId="25" priority="8" stopIfTrue="1" operator="equal">
      <formula>"Check"</formula>
    </cfRule>
  </conditionalFormatting>
  <conditionalFormatting sqref="A95">
    <cfRule type="containsText" dxfId="24" priority="7" stopIfTrue="1" operator="containsText" text="Ok">
      <formula>NOT(ISERROR(SEARCH("Ok",A95)))</formula>
    </cfRule>
  </conditionalFormatting>
  <conditionalFormatting sqref="I95">
    <cfRule type="cellIs" dxfId="23" priority="6" stopIfTrue="1" operator="equal">
      <formula>"Check"</formula>
    </cfRule>
  </conditionalFormatting>
  <conditionalFormatting sqref="I95">
    <cfRule type="containsText" dxfId="22" priority="5" stopIfTrue="1" operator="containsText" text="Ok">
      <formula>NOT(ISERROR(SEARCH("Ok",I95)))</formula>
    </cfRule>
  </conditionalFormatting>
  <conditionalFormatting sqref="A108">
    <cfRule type="cellIs" dxfId="21" priority="4" stopIfTrue="1" operator="equal">
      <formula>"Check"</formula>
    </cfRule>
  </conditionalFormatting>
  <conditionalFormatting sqref="A108">
    <cfRule type="containsText" dxfId="20" priority="3" stopIfTrue="1" operator="containsText" text="Ok">
      <formula>NOT(ISERROR(SEARCH("Ok",A108)))</formula>
    </cfRule>
  </conditionalFormatting>
  <conditionalFormatting sqref="I108">
    <cfRule type="cellIs" dxfId="19" priority="2" stopIfTrue="1" operator="equal">
      <formula>"Check"</formula>
    </cfRule>
  </conditionalFormatting>
  <conditionalFormatting sqref="I108">
    <cfRule type="containsText" dxfId="18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sqref="F49:F63 F75:F89" xr:uid="{742C8D4E-7C63-4FB1-AEA7-7AE8525CF001}">
      <formula1>$G$80:$G$82</formula1>
    </dataValidation>
    <dataValidation type="list" allowBlank="1" showInputMessage="1" showErrorMessage="1" promptTitle="Dollar basis" prompt="Please select the appropriate dollar basis from the list." sqref="F94 F41:F42 F70 F107 F65 F68 F39" xr:uid="{3A653C06-F5EB-4AB3-9DDC-CF29CF0057AB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2F3A14A1-682A-4571-A653-F24AB0E4E8CA}">
      <formula1>Dollar_Base_List</formula1>
    </dataValidation>
    <dataValidation type="list" allowBlank="1" showInputMessage="1" showErrorMessage="1" sqref="F24:F37" xr:uid="{E12ED597-F117-4952-8FA2-F31AAAFE81B6}">
      <formula1>#REF!</formula1>
    </dataValidation>
  </dataValidations>
  <hyperlinks>
    <hyperlink ref="D16" location="'Input|Economics'!A1" display="Calculated" xr:uid="{AD188B52-EA50-40C8-A328-C886565ECF59}"/>
  </hyperlinks>
  <pageMargins left="0.7" right="0.7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E937-467B-47A5-892A-F41C82D1F6E7}">
  <sheetPr codeName="Sheet17">
    <tabColor rgb="FFCCFFCC"/>
  </sheetPr>
  <dimension ref="A1:JY108"/>
  <sheetViews>
    <sheetView showGridLines="0" topLeftCell="A4" zoomScaleNormal="100" workbookViewId="0">
      <selection activeCell="C23" sqref="C23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8.83203125" style="189" customWidth="1"/>
    <col min="4" max="4" width="48.83203125" style="189" customWidth="1"/>
    <col min="5" max="5" width="15.83203125" style="189" customWidth="1"/>
    <col min="6" max="8" width="10.6640625" style="189" customWidth="1"/>
    <col min="9" max="9" width="14" style="189" customWidth="1"/>
    <col min="10" max="10" width="10.6640625" style="189" customWidth="1" outlineLevel="1"/>
    <col min="11" max="13" width="13" style="189" bestFit="1" customWidth="1"/>
    <col min="14" max="32" width="10.6640625" style="189" customWidth="1"/>
    <col min="33" max="41" width="11.66406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Inlet Piping Rectification - Westfield Belconnen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Calc|Option-3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Calc|Option-3 - Relocate Secondary Boundary Regulator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outlineLevel="1" x14ac:dyDescent="0.2">
      <c r="A23" s="197"/>
      <c r="B23" s="197"/>
      <c r="C23" s="199" t="s">
        <v>161</v>
      </c>
      <c r="D23" s="200" t="s">
        <v>157</v>
      </c>
      <c r="E23" s="200" t="s">
        <v>92</v>
      </c>
      <c r="F23" s="200" t="s">
        <v>158</v>
      </c>
      <c r="G23" s="201" t="s">
        <v>93</v>
      </c>
      <c r="H23" s="139"/>
      <c r="I23" s="139"/>
      <c r="J23" s="136">
        <v>590891</v>
      </c>
      <c r="K23" s="252">
        <v>11050</v>
      </c>
      <c r="L23" s="136"/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customHeight="1" outlineLevel="1" x14ac:dyDescent="0.2">
      <c r="A24" s="197"/>
      <c r="B24" s="197"/>
      <c r="C24" s="193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outlineLevel="1" x14ac:dyDescent="0.2">
      <c r="K38" s="249"/>
      <c r="P38" s="249"/>
      <c r="U38" s="249"/>
      <c r="Z38" s="249"/>
      <c r="AE38" s="249"/>
      <c r="AJ38" s="249"/>
      <c r="AO38" s="249"/>
    </row>
    <row r="39" spans="1:41" outlineLevel="1" x14ac:dyDescent="0.2">
      <c r="C39" s="203" t="s">
        <v>82</v>
      </c>
      <c r="D39" s="204" t="s">
        <v>9</v>
      </c>
      <c r="E39" s="204" t="s">
        <v>92</v>
      </c>
      <c r="F39" s="205" t="s">
        <v>158</v>
      </c>
      <c r="G39" s="204" t="s">
        <v>93</v>
      </c>
      <c r="H39" s="139"/>
      <c r="I39" s="139"/>
      <c r="J39" s="142">
        <f>SUM(J23:J37)</f>
        <v>590891</v>
      </c>
      <c r="K39" s="254">
        <f>SUM(K23:K37)</f>
        <v>11050</v>
      </c>
      <c r="L39" s="142">
        <f t="shared" ref="L39:AI39" si="5">SUM(L23:L37)</f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601672.33683399309</v>
      </c>
      <c r="J40" s="144">
        <f>J$39*J$16</f>
        <v>590891</v>
      </c>
      <c r="K40" s="255">
        <f t="shared" ref="K40:AO40" si="7">K$39*K$16</f>
        <v>10781.336833993077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outlineLevel="1" x14ac:dyDescent="0.2">
      <c r="A43" s="211" t="str">
        <f>IF(COUNTA($I43:$AI43)=COUNTIF($I43:$AI43,"OK"),"OK","Check")</f>
        <v>OK</v>
      </c>
      <c r="D43" s="208"/>
      <c r="E43" s="208"/>
      <c r="F43" s="208"/>
      <c r="G43" s="208"/>
      <c r="I43" s="211"/>
    </row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3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3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3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158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60"/>
      <c r="F89" s="261"/>
      <c r="G89" s="26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158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Calc|Option-3'!J$91:AO$91)*(1+'Input|Assumptions'!$I$31)^0.5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255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158</v>
      </c>
      <c r="G101" s="201" t="s">
        <v>93</v>
      </c>
      <c r="H101" s="139"/>
      <c r="I101" s="139"/>
      <c r="J101" s="212">
        <f t="shared" ref="J101:AI101" si="17">J39+J65</f>
        <v>590891</v>
      </c>
      <c r="K101" s="256">
        <f t="shared" si="17"/>
        <v>11050</v>
      </c>
      <c r="L101" s="212">
        <f t="shared" si="17"/>
        <v>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158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158</v>
      </c>
      <c r="G103" s="201" t="s">
        <v>93</v>
      </c>
      <c r="H103" s="139"/>
      <c r="I103" s="139"/>
      <c r="J103" s="212">
        <f>J102-J101</f>
        <v>-590891</v>
      </c>
      <c r="K103" s="256">
        <f t="shared" ref="K103:AI103" si="21">K102-K101</f>
        <v>-11050</v>
      </c>
      <c r="L103" s="214">
        <f t="shared" si="21"/>
        <v>0</v>
      </c>
      <c r="M103" s="214">
        <f t="shared" si="21"/>
        <v>0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15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5"/>
      <c r="G105" s="204"/>
      <c r="H105" s="139"/>
      <c r="I105" s="141">
        <f>SUM(J105:AO105)</f>
        <v>-601672.33683399309</v>
      </c>
      <c r="J105" s="142">
        <f t="shared" ref="J105:AO105" si="23">J$103*J$16</f>
        <v>-590891</v>
      </c>
      <c r="K105" s="254">
        <f t="shared" si="23"/>
        <v>-10781.336833993077</v>
      </c>
      <c r="L105" s="142">
        <f t="shared" si="23"/>
        <v>0</v>
      </c>
      <c r="M105" s="142">
        <f t="shared" si="23"/>
        <v>0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143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17" priority="16" stopIfTrue="1" operator="equal">
      <formula>"Check"</formula>
    </cfRule>
  </conditionalFormatting>
  <conditionalFormatting sqref="A43">
    <cfRule type="containsText" dxfId="16" priority="15" stopIfTrue="1" operator="containsText" text="Ok">
      <formula>NOT(ISERROR(SEARCH("Ok",A43)))</formula>
    </cfRule>
  </conditionalFormatting>
  <conditionalFormatting sqref="I43">
    <cfRule type="cellIs" dxfId="15" priority="14" stopIfTrue="1" operator="equal">
      <formula>"Check"</formula>
    </cfRule>
  </conditionalFormatting>
  <conditionalFormatting sqref="I43">
    <cfRule type="containsText" dxfId="14" priority="13" stopIfTrue="1" operator="containsText" text="Ok">
      <formula>NOT(ISERROR(SEARCH("Ok",I43)))</formula>
    </cfRule>
  </conditionalFormatting>
  <conditionalFormatting sqref="A69">
    <cfRule type="cellIs" dxfId="13" priority="12" stopIfTrue="1" operator="equal">
      <formula>"Check"</formula>
    </cfRule>
  </conditionalFormatting>
  <conditionalFormatting sqref="A69">
    <cfRule type="containsText" dxfId="12" priority="11" stopIfTrue="1" operator="containsText" text="Ok">
      <formula>NOT(ISERROR(SEARCH("Ok",A69)))</formula>
    </cfRule>
  </conditionalFormatting>
  <conditionalFormatting sqref="I69">
    <cfRule type="cellIs" dxfId="11" priority="10" stopIfTrue="1" operator="equal">
      <formula>"Check"</formula>
    </cfRule>
  </conditionalFormatting>
  <conditionalFormatting sqref="I69">
    <cfRule type="containsText" dxfId="10" priority="9" stopIfTrue="1" operator="containsText" text="Ok">
      <formula>NOT(ISERROR(SEARCH("Ok",I69)))</formula>
    </cfRule>
  </conditionalFormatting>
  <conditionalFormatting sqref="A95">
    <cfRule type="cellIs" dxfId="9" priority="8" stopIfTrue="1" operator="equal">
      <formula>"Check"</formula>
    </cfRule>
  </conditionalFormatting>
  <conditionalFormatting sqref="A95">
    <cfRule type="containsText" dxfId="8" priority="7" stopIfTrue="1" operator="containsText" text="Ok">
      <formula>NOT(ISERROR(SEARCH("Ok",A95)))</formula>
    </cfRule>
  </conditionalFormatting>
  <conditionalFormatting sqref="I95">
    <cfRule type="cellIs" dxfId="7" priority="6" stopIfTrue="1" operator="equal">
      <formula>"Check"</formula>
    </cfRule>
  </conditionalFormatting>
  <conditionalFormatting sqref="I95">
    <cfRule type="containsText" dxfId="6" priority="5" stopIfTrue="1" operator="containsText" text="Ok">
      <formula>NOT(ISERROR(SEARCH("Ok",I95)))</formula>
    </cfRule>
  </conditionalFormatting>
  <conditionalFormatting sqref="A108">
    <cfRule type="cellIs" dxfId="5" priority="4" stopIfTrue="1" operator="equal">
      <formula>"Check"</formula>
    </cfRule>
  </conditionalFormatting>
  <conditionalFormatting sqref="A108">
    <cfRule type="containsText" dxfId="4" priority="3" stopIfTrue="1" operator="containsText" text="Ok">
      <formula>NOT(ISERROR(SEARCH("Ok",A108)))</formula>
    </cfRule>
  </conditionalFormatting>
  <conditionalFormatting sqref="I108">
    <cfRule type="cellIs" dxfId="3" priority="2" stopIfTrue="1" operator="equal">
      <formula>"Check"</formula>
    </cfRule>
  </conditionalFormatting>
  <conditionalFormatting sqref="I108">
    <cfRule type="containsText" dxfId="2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promptTitle="Input dollar basis" prompt="Please select the input dollar basis._x000a__x000a_This is reflective of the &quot;from&quot; dollar basis." sqref="F16" xr:uid="{A14D41CF-0AE2-408C-8EF2-059D0903D423}">
      <formula1>Dollar_Base_List</formula1>
    </dataValidation>
    <dataValidation type="list" allowBlank="1" showInputMessage="1" showErrorMessage="1" promptTitle="Dollar basis" prompt="Please select the appropriate dollar basis from the list." sqref="F94 F41:F42 F70 F107 F39 F68 F65 F104:F105" xr:uid="{7BFE3C6B-4404-4546-A39E-5DE263973DC6}">
      <formula1>Dollar_Base_List</formula1>
    </dataValidation>
    <dataValidation type="list" allowBlank="1" showInputMessage="1" showErrorMessage="1" sqref="F49:F63 F75:F89" xr:uid="{F28D8648-9648-4B17-83F8-ABFCF2B59D1A}">
      <formula1>$G$80:$G$82</formula1>
    </dataValidation>
    <dataValidation type="list" allowBlank="1" showInputMessage="1" showErrorMessage="1" sqref="F24:F37" xr:uid="{7E8727BB-88F2-491E-B9E3-EEAA24C8B978}">
      <formula1>#REF!</formula1>
    </dataValidation>
  </dataValidations>
  <hyperlinks>
    <hyperlink ref="D16" location="'Input|Economics'!A1" display="Calculated" xr:uid="{4FE4DD66-3B4D-45AE-A1AC-4A39494622AC}"/>
  </hyperlinks>
  <pageMargins left="0.7" right="0.7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FED-95C3-4411-924F-FE0F14EBC766}">
  <sheetPr codeName="Sheet18">
    <tabColor rgb="FFCCFFCC"/>
  </sheetPr>
  <dimension ref="A1:JY37"/>
  <sheetViews>
    <sheetView showGridLines="0" zoomScaleNormal="100" workbookViewId="0">
      <selection activeCell="C14" sqref="C14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52.5" style="189" customWidth="1"/>
    <col min="4" max="4" width="34" style="189" customWidth="1"/>
    <col min="5" max="5" width="15.83203125" style="189" customWidth="1"/>
    <col min="6" max="7" width="10.6640625" style="189" customWidth="1"/>
    <col min="8" max="8" width="4.1640625" style="189" customWidth="1"/>
    <col min="9" max="9" width="16.1640625" style="189" customWidth="1"/>
    <col min="10" max="10" width="10.6640625" style="189" customWidth="1" outlineLevel="1"/>
    <col min="11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Inlet Piping Rectification - Westfield Belconnen</v>
      </c>
      <c r="D1" s="147"/>
      <c r="E1" s="148"/>
      <c r="F1" s="148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Option Comparison</v>
      </c>
      <c r="D2" s="150"/>
      <c r="E2" s="148"/>
      <c r="F2" s="15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Option Comparison - Option Comparison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104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A14" s="197"/>
      <c r="B14" s="197"/>
      <c r="C14" s="190" t="s">
        <v>88</v>
      </c>
      <c r="D14" s="191" t="s">
        <v>2</v>
      </c>
      <c r="E14" s="198" t="s">
        <v>3</v>
      </c>
      <c r="F14" s="198" t="s">
        <v>7</v>
      </c>
      <c r="G14" s="198" t="s">
        <v>30</v>
      </c>
      <c r="H14" s="139"/>
      <c r="I14" s="198" t="s">
        <v>88</v>
      </c>
      <c r="J14" s="191" t="str">
        <f>"RY"&amp;RIGHT(J$3,2)</f>
        <v>RY21</v>
      </c>
      <c r="K14" s="248" t="str">
        <f>"RY"&amp;RIGHT(K$3,2)</f>
        <v>RY22</v>
      </c>
      <c r="L14" s="191" t="str">
        <f t="shared" ref="L14:AO14" si="3">"RY"&amp;RIGHT(L$3,2)</f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x14ac:dyDescent="0.2">
      <c r="K15" s="249"/>
      <c r="L15" s="192"/>
      <c r="M15" s="192"/>
      <c r="N15" s="192"/>
      <c r="O15" s="192"/>
      <c r="P15" s="249"/>
      <c r="Q15" s="192"/>
      <c r="R15" s="192"/>
      <c r="S15" s="192"/>
      <c r="T15" s="192"/>
      <c r="U15" s="249"/>
      <c r="V15" s="192"/>
      <c r="W15" s="192"/>
      <c r="X15" s="192"/>
      <c r="Y15" s="192"/>
      <c r="Z15" s="249"/>
      <c r="AA15" s="192"/>
      <c r="AB15" s="192"/>
      <c r="AC15" s="192"/>
      <c r="AD15" s="192"/>
      <c r="AE15" s="249"/>
      <c r="AF15" s="192"/>
      <c r="AG15" s="192"/>
      <c r="AH15" s="192"/>
      <c r="AI15" s="192"/>
      <c r="AJ15" s="249"/>
      <c r="AO15" s="249"/>
    </row>
    <row r="16" spans="1:285" outlineLevel="1" x14ac:dyDescent="0.2">
      <c r="A16" s="197"/>
      <c r="B16" s="197"/>
      <c r="C16" s="193" t="str">
        <f>'Home Page'!F14</f>
        <v>Maintain Status Quo - Reduce Pressure of Internal Ring Main</v>
      </c>
      <c r="D16" s="212" t="str">
        <f ca="1">'NPV Calc|Option-1'!C2</f>
        <v>NPV Calc|Option-1</v>
      </c>
      <c r="E16" s="200" t="s">
        <v>92</v>
      </c>
      <c r="F16" s="201" t="s">
        <v>158</v>
      </c>
      <c r="G16" s="201" t="s">
        <v>94</v>
      </c>
      <c r="H16" s="139"/>
      <c r="I16" s="212">
        <f>'NPV Calc|Option-1'!I105</f>
        <v>0</v>
      </c>
      <c r="J16" s="212">
        <f>'NPV Calc|Option-1'!J105</f>
        <v>0</v>
      </c>
      <c r="K16" s="256">
        <f>'NPV Calc|Option-1'!K105</f>
        <v>0</v>
      </c>
      <c r="L16" s="218">
        <f>'NPV Calc|Option-1'!L105</f>
        <v>0</v>
      </c>
      <c r="M16" s="218">
        <f>'NPV Calc|Option-1'!M105</f>
        <v>0</v>
      </c>
      <c r="N16" s="218">
        <f>'NPV Calc|Option-1'!N105</f>
        <v>0</v>
      </c>
      <c r="O16" s="214">
        <f>'NPV Calc|Option-1'!O105</f>
        <v>0</v>
      </c>
      <c r="P16" s="256">
        <f>'NPV Calc|Option-1'!P105</f>
        <v>0</v>
      </c>
      <c r="Q16" s="218">
        <f>'NPV Calc|Option-1'!Q105</f>
        <v>0</v>
      </c>
      <c r="R16" s="218">
        <f>'NPV Calc|Option-1'!R105</f>
        <v>0</v>
      </c>
      <c r="S16" s="218">
        <f>'NPV Calc|Option-1'!S105</f>
        <v>0</v>
      </c>
      <c r="T16" s="214">
        <f>'NPV Calc|Option-1'!T105</f>
        <v>0</v>
      </c>
      <c r="U16" s="256">
        <f>'NPV Calc|Option-1'!U105</f>
        <v>0</v>
      </c>
      <c r="V16" s="218">
        <f>'NPV Calc|Option-1'!V105</f>
        <v>0</v>
      </c>
      <c r="W16" s="218">
        <f>'NPV Calc|Option-1'!W105</f>
        <v>0</v>
      </c>
      <c r="X16" s="218">
        <f>'NPV Calc|Option-1'!X105</f>
        <v>0</v>
      </c>
      <c r="Y16" s="214">
        <f>'NPV Calc|Option-1'!Y105</f>
        <v>0</v>
      </c>
      <c r="Z16" s="256">
        <f>'NPV Calc|Option-1'!Z105</f>
        <v>0</v>
      </c>
      <c r="AA16" s="218">
        <f>'NPV Calc|Option-1'!AA105</f>
        <v>0</v>
      </c>
      <c r="AB16" s="218">
        <f>'NPV Calc|Option-1'!AB105</f>
        <v>0</v>
      </c>
      <c r="AC16" s="218">
        <f>'NPV Calc|Option-1'!AC105</f>
        <v>0</v>
      </c>
      <c r="AD16" s="214">
        <f>'NPV Calc|Option-1'!AD105</f>
        <v>0</v>
      </c>
      <c r="AE16" s="256">
        <f>'NPV Calc|Option-1'!AE105</f>
        <v>0</v>
      </c>
      <c r="AF16" s="218">
        <f>'NPV Calc|Option-1'!AF105</f>
        <v>0</v>
      </c>
      <c r="AG16" s="218">
        <f>'NPV Calc|Option-1'!AG105</f>
        <v>0</v>
      </c>
      <c r="AH16" s="218">
        <f>'NPV Calc|Option-1'!AH105</f>
        <v>0</v>
      </c>
      <c r="AI16" s="214">
        <f>'NPV Calc|Option-1'!AI105</f>
        <v>0</v>
      </c>
      <c r="AJ16" s="256">
        <f>'NPV Calc|Option-1'!AJ105</f>
        <v>0</v>
      </c>
      <c r="AK16" s="213">
        <f>'NPV Calc|Option-1'!AK105</f>
        <v>0</v>
      </c>
      <c r="AL16" s="213">
        <f>'NPV Calc|Option-1'!AL105</f>
        <v>0</v>
      </c>
      <c r="AM16" s="213">
        <f>'NPV Calc|Option-1'!AM105</f>
        <v>0</v>
      </c>
      <c r="AN16" s="213">
        <f>'NPV Calc|Option-1'!AN105</f>
        <v>0</v>
      </c>
      <c r="AO16" s="256">
        <f>'NPV Calc|Option-1'!AO105</f>
        <v>0</v>
      </c>
    </row>
    <row r="17" spans="1:41" outlineLevel="1" x14ac:dyDescent="0.2">
      <c r="A17" s="197"/>
      <c r="B17" s="197"/>
      <c r="C17" s="193" t="str">
        <f>'Home Page'!F15</f>
        <v>Upgrade Secondary Boundary Regulator</v>
      </c>
      <c r="D17" s="212" t="str">
        <f ca="1">'NPV Calc|Option-2'!C2</f>
        <v>NPV Calc|Option-2</v>
      </c>
      <c r="E17" s="200" t="s">
        <v>92</v>
      </c>
      <c r="F17" s="201" t="s">
        <v>158</v>
      </c>
      <c r="G17" s="201" t="s">
        <v>94</v>
      </c>
      <c r="H17" s="139"/>
      <c r="I17" s="212">
        <f>'NPV Calc|Option-2'!I105</f>
        <v>-621491.2414381383</v>
      </c>
      <c r="J17" s="212">
        <f>'NPV Calc|Option-2'!J105</f>
        <v>-612231</v>
      </c>
      <c r="K17" s="256">
        <f>'NPV Calc|Option-2'!K105</f>
        <v>-9260.241438138306</v>
      </c>
      <c r="L17" s="218">
        <f>'NPV Calc|Option-2'!L105</f>
        <v>0</v>
      </c>
      <c r="M17" s="218">
        <f>'NPV Calc|Option-2'!M105</f>
        <v>0</v>
      </c>
      <c r="N17" s="218">
        <f>'NPV Calc|Option-2'!N105</f>
        <v>0</v>
      </c>
      <c r="O17" s="214">
        <f>'NPV Calc|Option-2'!O105</f>
        <v>0</v>
      </c>
      <c r="P17" s="256">
        <f>'NPV Calc|Option-2'!P105</f>
        <v>0</v>
      </c>
      <c r="Q17" s="218">
        <f>'NPV Calc|Option-2'!Q105</f>
        <v>0</v>
      </c>
      <c r="R17" s="218">
        <f>'NPV Calc|Option-2'!R105</f>
        <v>0</v>
      </c>
      <c r="S17" s="218">
        <f>'NPV Calc|Option-2'!S105</f>
        <v>0</v>
      </c>
      <c r="T17" s="214">
        <f>'NPV Calc|Option-2'!T105</f>
        <v>0</v>
      </c>
      <c r="U17" s="256">
        <f>'NPV Calc|Option-2'!U105</f>
        <v>0</v>
      </c>
      <c r="V17" s="218">
        <f>'NPV Calc|Option-2'!V105</f>
        <v>0</v>
      </c>
      <c r="W17" s="218">
        <f>'NPV Calc|Option-2'!W105</f>
        <v>0</v>
      </c>
      <c r="X17" s="218">
        <f>'NPV Calc|Option-2'!X105</f>
        <v>0</v>
      </c>
      <c r="Y17" s="214">
        <f>'NPV Calc|Option-2'!Y105</f>
        <v>0</v>
      </c>
      <c r="Z17" s="256">
        <f>'NPV Calc|Option-2'!Z105</f>
        <v>0</v>
      </c>
      <c r="AA17" s="218">
        <f>'NPV Calc|Option-2'!AA105</f>
        <v>0</v>
      </c>
      <c r="AB17" s="218">
        <f>'NPV Calc|Option-2'!AB105</f>
        <v>0</v>
      </c>
      <c r="AC17" s="218">
        <f>'NPV Calc|Option-2'!AC105</f>
        <v>0</v>
      </c>
      <c r="AD17" s="214">
        <f>'NPV Calc|Option-2'!AD105</f>
        <v>0</v>
      </c>
      <c r="AE17" s="256">
        <f>'NPV Calc|Option-2'!AE105</f>
        <v>0</v>
      </c>
      <c r="AF17" s="218">
        <f>'NPV Calc|Option-2'!AF105</f>
        <v>0</v>
      </c>
      <c r="AG17" s="218">
        <f>'NPV Calc|Option-2'!AG105</f>
        <v>0</v>
      </c>
      <c r="AH17" s="218">
        <f>'NPV Calc|Option-2'!AH105</f>
        <v>0</v>
      </c>
      <c r="AI17" s="214">
        <f>'NPV Calc|Option-2'!AI105</f>
        <v>0</v>
      </c>
      <c r="AJ17" s="256">
        <f>'NPV Calc|Option-2'!AJ105</f>
        <v>0</v>
      </c>
      <c r="AK17" s="213">
        <f>'NPV Calc|Option-2'!AK105</f>
        <v>0</v>
      </c>
      <c r="AL17" s="213">
        <f>'NPV Calc|Option-2'!AL105</f>
        <v>0</v>
      </c>
      <c r="AM17" s="213">
        <f>'NPV Calc|Option-2'!AM105</f>
        <v>0</v>
      </c>
      <c r="AN17" s="213">
        <f>'NPV Calc|Option-2'!AN105</f>
        <v>0</v>
      </c>
      <c r="AO17" s="256">
        <f>'NPV Calc|Option-2'!AO105</f>
        <v>0</v>
      </c>
    </row>
    <row r="18" spans="1:41" outlineLevel="1" x14ac:dyDescent="0.2">
      <c r="A18" s="197"/>
      <c r="B18" s="197"/>
      <c r="C18" s="193" t="str">
        <f>'Home Page'!F16</f>
        <v>Relocate Secondary Boundary Regulator</v>
      </c>
      <c r="D18" s="212" t="str">
        <f ca="1">'NPV Calc|Option-3'!C2</f>
        <v>NPV Calc|Option-3</v>
      </c>
      <c r="E18" s="200" t="s">
        <v>92</v>
      </c>
      <c r="F18" s="201" t="s">
        <v>158</v>
      </c>
      <c r="G18" s="201" t="s">
        <v>94</v>
      </c>
      <c r="H18" s="139"/>
      <c r="I18" s="212">
        <f>'NPV Calc|Option-3'!I105</f>
        <v>-601672.33683399309</v>
      </c>
      <c r="J18" s="212">
        <f>'NPV Calc|Option-3'!J105</f>
        <v>-590891</v>
      </c>
      <c r="K18" s="256">
        <f>'NPV Calc|Option-3'!K105</f>
        <v>-10781.336833993077</v>
      </c>
      <c r="L18" s="218">
        <f>'NPV Calc|Option-3'!L105</f>
        <v>0</v>
      </c>
      <c r="M18" s="218">
        <f>'NPV Calc|Option-3'!M105</f>
        <v>0</v>
      </c>
      <c r="N18" s="218">
        <f>'NPV Calc|Option-3'!N105</f>
        <v>0</v>
      </c>
      <c r="O18" s="214">
        <f>'NPV Calc|Option-3'!O105</f>
        <v>0</v>
      </c>
      <c r="P18" s="256">
        <f>'NPV Calc|Option-3'!P105</f>
        <v>0</v>
      </c>
      <c r="Q18" s="218">
        <f>'NPV Calc|Option-3'!Q105</f>
        <v>0</v>
      </c>
      <c r="R18" s="218">
        <f>'NPV Calc|Option-3'!R105</f>
        <v>0</v>
      </c>
      <c r="S18" s="218">
        <f>'NPV Calc|Option-3'!S105</f>
        <v>0</v>
      </c>
      <c r="T18" s="214">
        <f>'NPV Calc|Option-3'!T105</f>
        <v>0</v>
      </c>
      <c r="U18" s="256">
        <f>'NPV Calc|Option-3'!U105</f>
        <v>0</v>
      </c>
      <c r="V18" s="218">
        <f>'NPV Calc|Option-3'!V105</f>
        <v>0</v>
      </c>
      <c r="W18" s="218">
        <f>'NPV Calc|Option-3'!W105</f>
        <v>0</v>
      </c>
      <c r="X18" s="218">
        <f>'NPV Calc|Option-3'!X105</f>
        <v>0</v>
      </c>
      <c r="Y18" s="214">
        <f>'NPV Calc|Option-3'!Y105</f>
        <v>0</v>
      </c>
      <c r="Z18" s="256">
        <f>'NPV Calc|Option-3'!Z105</f>
        <v>0</v>
      </c>
      <c r="AA18" s="218">
        <f>'NPV Calc|Option-3'!AA105</f>
        <v>0</v>
      </c>
      <c r="AB18" s="218">
        <f>'NPV Calc|Option-3'!AB105</f>
        <v>0</v>
      </c>
      <c r="AC18" s="218">
        <f>'NPV Calc|Option-3'!AC105</f>
        <v>0</v>
      </c>
      <c r="AD18" s="214">
        <f>'NPV Calc|Option-3'!AD105</f>
        <v>0</v>
      </c>
      <c r="AE18" s="256">
        <f>'NPV Calc|Option-3'!AE105</f>
        <v>0</v>
      </c>
      <c r="AF18" s="218">
        <f>'NPV Calc|Option-3'!AF105</f>
        <v>0</v>
      </c>
      <c r="AG18" s="218">
        <f>'NPV Calc|Option-3'!AG105</f>
        <v>0</v>
      </c>
      <c r="AH18" s="218">
        <f>'NPV Calc|Option-3'!AH105</f>
        <v>0</v>
      </c>
      <c r="AI18" s="214">
        <f>'NPV Calc|Option-3'!AI105</f>
        <v>0</v>
      </c>
      <c r="AJ18" s="256">
        <f>'NPV Calc|Option-3'!AJ105</f>
        <v>0</v>
      </c>
      <c r="AK18" s="213">
        <f>'NPV Calc|Option-3'!AK105</f>
        <v>0</v>
      </c>
      <c r="AL18" s="213">
        <f>'NPV Calc|Option-3'!AL105</f>
        <v>0</v>
      </c>
      <c r="AM18" s="213">
        <f>'NPV Calc|Option-3'!AM105</f>
        <v>0</v>
      </c>
      <c r="AN18" s="213">
        <f>'NPV Calc|Option-3'!AN105</f>
        <v>0</v>
      </c>
      <c r="AO18" s="256">
        <f>'NPV Calc|Option-3'!AO105</f>
        <v>0</v>
      </c>
    </row>
    <row r="19" spans="1:41" outlineLevel="1" x14ac:dyDescent="0.2">
      <c r="A19" s="197"/>
      <c r="B19" s="197"/>
      <c r="C19" s="193"/>
      <c r="D19" s="212"/>
      <c r="E19" s="200"/>
      <c r="F19" s="201"/>
      <c r="G19" s="201"/>
      <c r="H19" s="139"/>
      <c r="I19" s="212"/>
      <c r="J19" s="212"/>
      <c r="K19" s="256"/>
      <c r="L19" s="218"/>
      <c r="M19" s="218"/>
      <c r="N19" s="218"/>
      <c r="O19" s="214"/>
      <c r="P19" s="256"/>
      <c r="Q19" s="218"/>
      <c r="R19" s="218"/>
      <c r="S19" s="218"/>
      <c r="T19" s="214"/>
      <c r="U19" s="256"/>
      <c r="V19" s="218"/>
      <c r="W19" s="218"/>
      <c r="X19" s="218"/>
      <c r="Y19" s="214"/>
      <c r="Z19" s="256"/>
      <c r="AA19" s="218"/>
      <c r="AB19" s="218"/>
      <c r="AC19" s="218"/>
      <c r="AD19" s="214"/>
      <c r="AE19" s="256"/>
      <c r="AF19" s="218"/>
      <c r="AG19" s="218"/>
      <c r="AH19" s="218"/>
      <c r="AI19" s="214"/>
      <c r="AJ19" s="256"/>
      <c r="AK19" s="213"/>
      <c r="AL19" s="213"/>
      <c r="AM19" s="213"/>
      <c r="AN19" s="213"/>
      <c r="AO19" s="256"/>
    </row>
    <row r="20" spans="1:41" outlineLevel="1" x14ac:dyDescent="0.2">
      <c r="A20" s="197"/>
      <c r="B20" s="197"/>
      <c r="C20" s="193"/>
      <c r="D20" s="212"/>
      <c r="E20" s="200"/>
      <c r="F20" s="201"/>
      <c r="G20" s="201"/>
      <c r="H20" s="139"/>
      <c r="I20" s="212"/>
      <c r="J20" s="212"/>
      <c r="K20" s="256"/>
      <c r="L20" s="218"/>
      <c r="M20" s="218"/>
      <c r="N20" s="218"/>
      <c r="O20" s="214"/>
      <c r="P20" s="256"/>
      <c r="Q20" s="218"/>
      <c r="R20" s="218"/>
      <c r="S20" s="218"/>
      <c r="T20" s="214"/>
      <c r="U20" s="256"/>
      <c r="V20" s="218"/>
      <c r="W20" s="218"/>
      <c r="X20" s="218"/>
      <c r="Y20" s="214"/>
      <c r="Z20" s="256"/>
      <c r="AA20" s="218"/>
      <c r="AB20" s="218"/>
      <c r="AC20" s="218"/>
      <c r="AD20" s="214"/>
      <c r="AE20" s="256"/>
      <c r="AF20" s="218"/>
      <c r="AG20" s="218"/>
      <c r="AH20" s="218"/>
      <c r="AI20" s="214"/>
      <c r="AJ20" s="256"/>
      <c r="AK20" s="213"/>
      <c r="AL20" s="213"/>
      <c r="AM20" s="213"/>
      <c r="AN20" s="213"/>
      <c r="AO20" s="256"/>
    </row>
    <row r="21" spans="1:41" outlineLevel="1" x14ac:dyDescent="0.2">
      <c r="A21" s="197"/>
      <c r="B21" s="197"/>
      <c r="C21" s="193"/>
      <c r="D21" s="212"/>
      <c r="E21" s="200"/>
      <c r="F21" s="201"/>
      <c r="G21" s="201"/>
      <c r="H21" s="139"/>
      <c r="I21" s="212"/>
      <c r="J21" s="212"/>
      <c r="K21" s="256"/>
      <c r="L21" s="218"/>
      <c r="M21" s="218"/>
      <c r="N21" s="218"/>
      <c r="O21" s="214"/>
      <c r="P21" s="256"/>
      <c r="Q21" s="218"/>
      <c r="R21" s="218"/>
      <c r="S21" s="218"/>
      <c r="T21" s="214"/>
      <c r="U21" s="256"/>
      <c r="V21" s="218"/>
      <c r="W21" s="218"/>
      <c r="X21" s="218"/>
      <c r="Y21" s="214"/>
      <c r="Z21" s="256"/>
      <c r="AA21" s="218"/>
      <c r="AB21" s="218"/>
      <c r="AC21" s="218"/>
      <c r="AD21" s="214"/>
      <c r="AE21" s="256"/>
      <c r="AF21" s="218"/>
      <c r="AG21" s="218"/>
      <c r="AH21" s="218"/>
      <c r="AI21" s="214"/>
      <c r="AJ21" s="256"/>
      <c r="AK21" s="213"/>
      <c r="AL21" s="213"/>
      <c r="AM21" s="213"/>
      <c r="AN21" s="213"/>
      <c r="AO21" s="256"/>
    </row>
    <row r="22" spans="1:41" x14ac:dyDescent="0.2">
      <c r="K22" s="249"/>
      <c r="L22" s="192"/>
      <c r="M22" s="192"/>
      <c r="N22" s="192"/>
      <c r="O22" s="192"/>
      <c r="P22" s="249"/>
      <c r="Q22" s="192"/>
      <c r="R22" s="192"/>
      <c r="S22" s="192"/>
      <c r="T22" s="192"/>
      <c r="U22" s="249"/>
      <c r="V22" s="192"/>
      <c r="W22" s="192"/>
      <c r="X22" s="192"/>
      <c r="Y22" s="192"/>
      <c r="Z22" s="249"/>
      <c r="AA22" s="192"/>
      <c r="AB22" s="192"/>
      <c r="AC22" s="192"/>
      <c r="AD22" s="192"/>
      <c r="AE22" s="249"/>
      <c r="AF22" s="192"/>
      <c r="AG22" s="192"/>
      <c r="AH22" s="192"/>
      <c r="AI22" s="192"/>
      <c r="AJ22" s="249"/>
      <c r="AO22" s="249"/>
    </row>
    <row r="23" spans="1:41" x14ac:dyDescent="0.2">
      <c r="C23" s="219" t="s">
        <v>105</v>
      </c>
      <c r="D23" s="220" t="str">
        <f>C18</f>
        <v>Relocate Secondary Boundary Regulator</v>
      </c>
      <c r="E23" s="219"/>
      <c r="F23" s="219"/>
      <c r="G23" s="219"/>
      <c r="H23" s="219"/>
      <c r="I23" s="221">
        <f>INDEX($I$16:$I$21,MATCH(D23,$C$16:$C$21))</f>
        <v>-601672.33683399309</v>
      </c>
      <c r="J23" s="222"/>
      <c r="K23" s="262"/>
      <c r="L23" s="222"/>
      <c r="M23" s="222"/>
      <c r="N23" s="222"/>
      <c r="O23" s="222"/>
      <c r="P23" s="262"/>
      <c r="Q23" s="222"/>
      <c r="R23" s="222"/>
      <c r="S23" s="222"/>
      <c r="T23" s="222"/>
      <c r="U23" s="262"/>
      <c r="V23" s="222"/>
      <c r="W23" s="222"/>
      <c r="X23" s="222"/>
      <c r="Y23" s="222"/>
      <c r="Z23" s="262"/>
      <c r="AA23" s="222"/>
      <c r="AB23" s="222"/>
      <c r="AC23" s="222"/>
      <c r="AD23" s="222"/>
      <c r="AE23" s="262"/>
      <c r="AF23" s="222"/>
      <c r="AG23" s="222"/>
      <c r="AH23" s="222"/>
      <c r="AI23" s="222"/>
      <c r="AJ23" s="262"/>
      <c r="AK23" s="222"/>
      <c r="AL23" s="222"/>
      <c r="AM23" s="222"/>
      <c r="AN23" s="222"/>
      <c r="AO23" s="262"/>
    </row>
    <row r="26" spans="1:41" s="185" customFormat="1" x14ac:dyDescent="0.2">
      <c r="B26" s="186" t="s">
        <v>154</v>
      </c>
      <c r="D26" s="187"/>
      <c r="E26" s="188"/>
      <c r="F26" s="188"/>
      <c r="G26" s="188"/>
      <c r="H26" s="188"/>
      <c r="I26" s="188"/>
      <c r="J26" s="188"/>
      <c r="K26" s="188"/>
      <c r="L26" s="188"/>
    </row>
    <row r="28" spans="1:41" outlineLevel="1" x14ac:dyDescent="0.2">
      <c r="A28" s="197"/>
      <c r="B28" s="197"/>
      <c r="C28" s="190" t="s">
        <v>107</v>
      </c>
      <c r="D28" s="191" t="s">
        <v>2</v>
      </c>
      <c r="E28" s="198" t="s">
        <v>3</v>
      </c>
      <c r="F28" s="198" t="s">
        <v>7</v>
      </c>
      <c r="G28" s="198" t="s">
        <v>30</v>
      </c>
      <c r="H28" s="198"/>
      <c r="I28" s="223" t="s">
        <v>155</v>
      </c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</row>
    <row r="29" spans="1:41" x14ac:dyDescent="0.2"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</row>
    <row r="30" spans="1:41" outlineLevel="1" x14ac:dyDescent="0.2">
      <c r="A30" s="197"/>
      <c r="B30" s="197"/>
      <c r="C30" s="193" t="str">
        <f>C16</f>
        <v>Maintain Status Quo - Reduce Pressure of Internal Ring Main</v>
      </c>
      <c r="D30" s="212" t="s">
        <v>9</v>
      </c>
      <c r="E30" s="200" t="s">
        <v>92</v>
      </c>
      <c r="F30" s="201" t="s">
        <v>158</v>
      </c>
      <c r="G30" s="201" t="s">
        <v>94</v>
      </c>
      <c r="H30" s="139"/>
      <c r="I30" s="224">
        <f>'NPV Calc|Option-1'!I120</f>
        <v>0</v>
      </c>
      <c r="J30" s="218"/>
      <c r="K30" s="214"/>
      <c r="L30" s="218"/>
      <c r="M30" s="218"/>
      <c r="N30" s="218"/>
      <c r="O30" s="214"/>
      <c r="P30" s="214"/>
      <c r="Q30" s="218"/>
      <c r="R30" s="218"/>
      <c r="S30" s="218"/>
      <c r="T30" s="214"/>
      <c r="U30" s="214"/>
      <c r="V30" s="218"/>
      <c r="W30" s="218"/>
      <c r="X30" s="218"/>
      <c r="Y30" s="214"/>
      <c r="Z30" s="214"/>
      <c r="AA30" s="218"/>
      <c r="AB30" s="218"/>
      <c r="AC30" s="218"/>
      <c r="AD30" s="214"/>
      <c r="AE30" s="214"/>
      <c r="AF30" s="218"/>
      <c r="AG30" s="218"/>
      <c r="AH30" s="218"/>
      <c r="AI30" s="214"/>
      <c r="AJ30" s="214"/>
      <c r="AK30" s="214"/>
      <c r="AL30" s="214"/>
      <c r="AM30" s="214"/>
      <c r="AN30" s="214"/>
      <c r="AO30" s="214"/>
    </row>
    <row r="31" spans="1:41" outlineLevel="1" x14ac:dyDescent="0.2">
      <c r="A31" s="197"/>
      <c r="B31" s="197"/>
      <c r="C31" s="193" t="str">
        <f>C17</f>
        <v>Upgrade Secondary Boundary Regulator</v>
      </c>
      <c r="D31" s="212" t="s">
        <v>9</v>
      </c>
      <c r="E31" s="200" t="s">
        <v>92</v>
      </c>
      <c r="F31" s="201" t="s">
        <v>158</v>
      </c>
      <c r="G31" s="201" t="s">
        <v>94</v>
      </c>
      <c r="H31" s="139"/>
      <c r="I31" s="212">
        <f>I17-$I$16</f>
        <v>-621491.2414381383</v>
      </c>
      <c r="J31" s="218"/>
      <c r="K31" s="214"/>
      <c r="L31" s="218"/>
      <c r="M31" s="218"/>
      <c r="N31" s="218"/>
      <c r="O31" s="214"/>
      <c r="P31" s="214"/>
      <c r="Q31" s="218"/>
      <c r="R31" s="218"/>
      <c r="S31" s="218"/>
      <c r="T31" s="214"/>
      <c r="U31" s="214"/>
      <c r="V31" s="218"/>
      <c r="W31" s="218"/>
      <c r="X31" s="218"/>
      <c r="Y31" s="214"/>
      <c r="Z31" s="214"/>
      <c r="AA31" s="218"/>
      <c r="AB31" s="218"/>
      <c r="AC31" s="218"/>
      <c r="AD31" s="214"/>
      <c r="AE31" s="214"/>
      <c r="AF31" s="218"/>
      <c r="AG31" s="218"/>
      <c r="AH31" s="218"/>
      <c r="AI31" s="214"/>
      <c r="AJ31" s="214"/>
      <c r="AK31" s="214"/>
      <c r="AL31" s="214"/>
      <c r="AM31" s="214"/>
      <c r="AN31" s="214"/>
      <c r="AO31" s="214"/>
    </row>
    <row r="32" spans="1:41" outlineLevel="1" x14ac:dyDescent="0.2">
      <c r="A32" s="197"/>
      <c r="B32" s="197"/>
      <c r="C32" s="193" t="str">
        <f>C18</f>
        <v>Relocate Secondary Boundary Regulator</v>
      </c>
      <c r="D32" s="212" t="s">
        <v>9</v>
      </c>
      <c r="E32" s="200" t="s">
        <v>92</v>
      </c>
      <c r="F32" s="201" t="s">
        <v>158</v>
      </c>
      <c r="G32" s="201" t="s">
        <v>94</v>
      </c>
      <c r="H32" s="139"/>
      <c r="I32" s="212">
        <f>I18-$I$16</f>
        <v>-601672.33683399309</v>
      </c>
      <c r="J32" s="218"/>
      <c r="K32" s="214"/>
      <c r="L32" s="218"/>
      <c r="M32" s="218"/>
      <c r="N32" s="218"/>
      <c r="O32" s="214"/>
      <c r="P32" s="214"/>
      <c r="Q32" s="218"/>
      <c r="R32" s="218"/>
      <c r="S32" s="218"/>
      <c r="T32" s="214"/>
      <c r="U32" s="214"/>
      <c r="V32" s="218"/>
      <c r="W32" s="218"/>
      <c r="X32" s="218"/>
      <c r="Y32" s="214"/>
      <c r="Z32" s="214"/>
      <c r="AA32" s="218"/>
      <c r="AB32" s="218"/>
      <c r="AC32" s="218"/>
      <c r="AD32" s="214"/>
      <c r="AE32" s="214"/>
      <c r="AF32" s="218"/>
      <c r="AG32" s="218"/>
      <c r="AH32" s="218"/>
      <c r="AI32" s="214"/>
      <c r="AJ32" s="214"/>
      <c r="AK32" s="214"/>
      <c r="AL32" s="214"/>
      <c r="AM32" s="214"/>
      <c r="AN32" s="214"/>
      <c r="AO32" s="214"/>
    </row>
    <row r="33" spans="1:41" outlineLevel="1" x14ac:dyDescent="0.2">
      <c r="A33" s="197"/>
      <c r="B33" s="197"/>
      <c r="C33" s="193"/>
      <c r="D33" s="212"/>
      <c r="E33" s="200"/>
      <c r="F33" s="201"/>
      <c r="G33" s="201"/>
      <c r="H33" s="139"/>
      <c r="I33" s="139"/>
      <c r="J33" s="218"/>
      <c r="K33" s="214"/>
      <c r="L33" s="218"/>
      <c r="M33" s="218"/>
      <c r="N33" s="218"/>
      <c r="O33" s="214"/>
      <c r="P33" s="214"/>
      <c r="Q33" s="218"/>
      <c r="R33" s="218"/>
      <c r="S33" s="218"/>
      <c r="T33" s="214"/>
      <c r="U33" s="214"/>
      <c r="V33" s="218"/>
      <c r="W33" s="218"/>
      <c r="X33" s="218"/>
      <c r="Y33" s="214"/>
      <c r="Z33" s="214"/>
      <c r="AA33" s="218"/>
      <c r="AB33" s="218"/>
      <c r="AC33" s="218"/>
      <c r="AD33" s="214"/>
      <c r="AE33" s="214"/>
      <c r="AF33" s="218"/>
      <c r="AG33" s="218"/>
      <c r="AH33" s="218"/>
      <c r="AI33" s="214"/>
      <c r="AJ33" s="214"/>
      <c r="AK33" s="214"/>
      <c r="AL33" s="214"/>
      <c r="AM33" s="214"/>
      <c r="AN33" s="214"/>
      <c r="AO33" s="214"/>
    </row>
    <row r="34" spans="1:41" outlineLevel="1" x14ac:dyDescent="0.2">
      <c r="A34" s="197"/>
      <c r="B34" s="197"/>
      <c r="C34" s="193"/>
      <c r="D34" s="212"/>
      <c r="E34" s="200"/>
      <c r="F34" s="201"/>
      <c r="G34" s="201"/>
      <c r="H34" s="139"/>
      <c r="I34" s="139"/>
      <c r="J34" s="218"/>
      <c r="K34" s="214"/>
      <c r="L34" s="218"/>
      <c r="M34" s="218"/>
      <c r="N34" s="218"/>
      <c r="O34" s="214"/>
      <c r="P34" s="214"/>
      <c r="Q34" s="218"/>
      <c r="R34" s="218"/>
      <c r="S34" s="218"/>
      <c r="T34" s="214"/>
      <c r="U34" s="214"/>
      <c r="V34" s="218"/>
      <c r="W34" s="218"/>
      <c r="X34" s="218"/>
      <c r="Y34" s="214"/>
      <c r="Z34" s="214"/>
      <c r="AA34" s="218"/>
      <c r="AB34" s="218"/>
      <c r="AC34" s="218"/>
      <c r="AD34" s="214"/>
      <c r="AE34" s="214"/>
      <c r="AF34" s="218"/>
      <c r="AG34" s="218"/>
      <c r="AH34" s="218"/>
      <c r="AI34" s="214"/>
      <c r="AJ34" s="214"/>
      <c r="AK34" s="214"/>
      <c r="AL34" s="214"/>
      <c r="AM34" s="214"/>
      <c r="AN34" s="214"/>
      <c r="AO34" s="214"/>
    </row>
    <row r="35" spans="1:41" outlineLevel="1" x14ac:dyDescent="0.2">
      <c r="A35" s="197"/>
      <c r="B35" s="197"/>
      <c r="C35" s="193"/>
      <c r="D35" s="212"/>
      <c r="E35" s="200"/>
      <c r="F35" s="201"/>
      <c r="G35" s="201"/>
      <c r="H35" s="139"/>
      <c r="I35" s="139"/>
      <c r="J35" s="218"/>
      <c r="K35" s="214"/>
      <c r="L35" s="218"/>
      <c r="M35" s="218"/>
      <c r="N35" s="218"/>
      <c r="O35" s="214"/>
      <c r="P35" s="214"/>
      <c r="Q35" s="218"/>
      <c r="R35" s="218"/>
      <c r="S35" s="218"/>
      <c r="T35" s="214"/>
      <c r="U35" s="214"/>
      <c r="V35" s="218"/>
      <c r="W35" s="218"/>
      <c r="X35" s="218"/>
      <c r="Y35" s="214"/>
      <c r="Z35" s="214"/>
      <c r="AA35" s="218"/>
      <c r="AB35" s="218"/>
      <c r="AC35" s="218"/>
      <c r="AD35" s="214"/>
      <c r="AE35" s="214"/>
      <c r="AF35" s="218"/>
      <c r="AG35" s="218"/>
      <c r="AH35" s="218"/>
      <c r="AI35" s="214"/>
      <c r="AJ35" s="214"/>
      <c r="AK35" s="214"/>
      <c r="AL35" s="214"/>
      <c r="AM35" s="214"/>
      <c r="AN35" s="214"/>
      <c r="AO35" s="214"/>
    </row>
    <row r="36" spans="1:41" x14ac:dyDescent="0.2"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</row>
    <row r="37" spans="1:41" x14ac:dyDescent="0.2">
      <c r="C37" s="219"/>
      <c r="D37" s="220"/>
      <c r="E37" s="219"/>
      <c r="F37" s="219"/>
      <c r="G37" s="219"/>
      <c r="H37" s="219"/>
      <c r="I37" s="221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</row>
  </sheetData>
  <phoneticPr fontId="13" type="noConversion"/>
  <conditionalFormatting sqref="F2">
    <cfRule type="cellIs" dxfId="1" priority="19" operator="equal">
      <formula>"Check"</formula>
    </cfRule>
    <cfRule type="cellIs" dxfId="0" priority="20" operator="equal">
      <formula>"Ok"</formula>
    </cfRule>
  </conditionalFormatting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Home Page</vt:lpstr>
      <vt:lpstr>Model Start--&gt;</vt:lpstr>
      <vt:lpstr>Input|Assumptions</vt:lpstr>
      <vt:lpstr>NPV Calc|Option-1</vt:lpstr>
      <vt:lpstr>NPV Calc|Option-2</vt:lpstr>
      <vt:lpstr>NPV Calc|Option-3</vt:lpstr>
      <vt:lpstr>Option Comparison</vt:lpstr>
      <vt:lpstr>Base_Year</vt:lpstr>
      <vt:lpstr>JGN_NPV_Model</vt:lpstr>
      <vt:lpstr>'Model Start--&gt;'!Model_Name</vt:lpstr>
      <vt:lpstr>Sheet_Range</vt:lpstr>
      <vt:lpstr>Worksheet_List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Chan</dc:creator>
  <cp:lastModifiedBy>Boris Kirigin</cp:lastModifiedBy>
  <cp:lastPrinted>2015-05-04T08:59:25Z</cp:lastPrinted>
  <dcterms:created xsi:type="dcterms:W3CDTF">2013-04-05T00:43:19Z</dcterms:created>
  <dcterms:modified xsi:type="dcterms:W3CDTF">2020-06-18T05:38:31Z</dcterms:modified>
</cp:coreProperties>
</file>