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lectricity Network Price Review 2019\Modelling\RFM and PTRM\Files for submission\"/>
    </mc:Choice>
  </mc:AlternateContent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4" i="1" l="1"/>
  <c r="E15" i="1" l="1"/>
  <c r="F15" i="1"/>
  <c r="E10" i="1"/>
  <c r="E13" i="1" l="1"/>
  <c r="F13" i="1" s="1"/>
  <c r="E12" i="1"/>
  <c r="F12" i="1" s="1"/>
  <c r="E14" i="1"/>
  <c r="E8" i="1"/>
  <c r="E9" i="1"/>
  <c r="E16" i="1"/>
  <c r="F16" i="1" s="1"/>
  <c r="E11" i="1"/>
  <c r="E17" i="1" l="1"/>
  <c r="F8" i="1"/>
  <c r="C25" i="1" l="1"/>
  <c r="F6" i="1" s="1"/>
  <c r="F7" i="1" s="1"/>
  <c r="F10" i="1" l="1"/>
  <c r="F14" i="1"/>
  <c r="F9" i="1"/>
  <c r="F17" i="1" s="1"/>
  <c r="F11" i="1"/>
</calcChain>
</file>

<file path=xl/sharedStrings.xml><?xml version="1.0" encoding="utf-8"?>
<sst xmlns="http://schemas.openxmlformats.org/spreadsheetml/2006/main" count="30" uniqueCount="26">
  <si>
    <t>Value</t>
  </si>
  <si>
    <t>Total (basis points per annum)</t>
  </si>
  <si>
    <t>Credit rating agency - annual surveillance</t>
  </si>
  <si>
    <t>per issue</t>
  </si>
  <si>
    <t>per annum</t>
  </si>
  <si>
    <t>WACC</t>
  </si>
  <si>
    <t>Legal counsel - Master program</t>
  </si>
  <si>
    <t>per 10 years</t>
  </si>
  <si>
    <t>Unit</t>
  </si>
  <si>
    <t>Legal counsel - Issuer's</t>
  </si>
  <si>
    <t>Credit rating agency - initial credit rating</t>
  </si>
  <si>
    <t>Arrangement fee (basis points)</t>
  </si>
  <si>
    <t>Credit rating agency - up front bond issue (basis points)</t>
  </si>
  <si>
    <t>Registrar - up-front</t>
  </si>
  <si>
    <t>Registrar - annual</t>
  </si>
  <si>
    <t>per annum per issue</t>
  </si>
  <si>
    <t>Investment bank's out of pocket expenses</t>
  </si>
  <si>
    <t>Term</t>
  </si>
  <si>
    <t>up-front</t>
  </si>
  <si>
    <t>Number of bond issues</t>
  </si>
  <si>
    <t>Gearing</t>
  </si>
  <si>
    <t>Number of bonds issued</t>
  </si>
  <si>
    <t>Cost Item</t>
  </si>
  <si>
    <t>Opening RAB ($m)</t>
  </si>
  <si>
    <t>Debt level ($m)</t>
  </si>
  <si>
    <t>Debt Raising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</si>
</sst>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6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wrapText="1"/>
    </xf>
    <xf numFmtId="10" fontId="0" fillId="0" borderId="3" xfId="0" applyNumberFormat="1" applyBorder="1"/>
    <xf numFmtId="10" fontId="0" fillId="0" borderId="5" xfId="0" applyNumberFormat="1" applyBorder="1"/>
    <xf numFmtId="164" fontId="0" fillId="0" borderId="5" xfId="0" applyNumberFormat="1" applyBorder="1"/>
    <xf numFmtId="0" fontId="0" fillId="0" borderId="8" xfId="0" applyBorder="1"/>
    <xf numFmtId="0" fontId="2" fillId="2" borderId="1" xfId="1" applyFont="1" applyBorder="1"/>
    <xf numFmtId="0" fontId="2" fillId="2" borderId="4" xfId="1" applyFont="1" applyBorder="1"/>
    <xf numFmtId="0" fontId="2" fillId="2" borderId="6" xfId="1" applyFont="1" applyBorder="1"/>
    <xf numFmtId="0" fontId="2" fillId="2" borderId="4" xfId="1" applyFont="1" applyBorder="1" applyAlignment="1">
      <alignment horizontal="center"/>
    </xf>
    <xf numFmtId="0" fontId="2" fillId="2" borderId="5" xfId="1" applyFont="1" applyBorder="1" applyAlignment="1">
      <alignment horizontal="center"/>
    </xf>
    <xf numFmtId="0" fontId="1" fillId="0" borderId="0" xfId="0" applyFont="1"/>
    <xf numFmtId="0" fontId="2" fillId="2" borderId="9" xfId="1" applyFont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10" xfId="1" applyFont="1" applyBorder="1" applyAlignment="1">
      <alignment horizontal="center"/>
    </xf>
    <xf numFmtId="0" fontId="2" fillId="2" borderId="0" xfId="1" applyFont="1" applyBorder="1" applyAlignment="1">
      <alignment horizontal="center"/>
    </xf>
    <xf numFmtId="0" fontId="2" fillId="2" borderId="11" xfId="1" applyFont="1" applyBorder="1" applyAlignment="1">
      <alignment horizontal="center"/>
    </xf>
    <xf numFmtId="165" fontId="2" fillId="2" borderId="6" xfId="1" applyNumberFormat="1" applyFont="1" applyBorder="1" applyAlignment="1">
      <alignment horizontal="center"/>
    </xf>
    <xf numFmtId="165" fontId="2" fillId="2" borderId="8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4" fillId="2" borderId="7" xfId="1" applyFont="1" applyBorder="1" applyAlignment="1">
      <alignment horizontal="center"/>
    </xf>
    <xf numFmtId="0" fontId="2" fillId="2" borderId="1" xfId="1" applyFont="1" applyBorder="1" applyAlignment="1">
      <alignment horizontal="center"/>
    </xf>
    <xf numFmtId="0" fontId="2" fillId="2" borderId="3" xfId="1" applyFont="1" applyBorder="1" applyAlignment="1">
      <alignment horizontal="center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showGridLines="0" tabSelected="1" workbookViewId="0">
      <selection activeCell="I13" sqref="I13"/>
    </sheetView>
  </sheetViews>
  <sheetFormatPr defaultRowHeight="15" x14ac:dyDescent="0.25"/>
  <cols>
    <col min="2" max="2" width="35" customWidth="1"/>
    <col min="3" max="3" width="24.7109375" customWidth="1"/>
    <col min="4" max="4" width="23.42578125" customWidth="1"/>
    <col min="5" max="5" width="14.85546875" bestFit="1" customWidth="1"/>
    <col min="6" max="6" width="13.85546875" bestFit="1" customWidth="1"/>
    <col min="7" max="7" width="14.5703125" bestFit="1" customWidth="1"/>
    <col min="12" max="12" width="9.85546875" bestFit="1" customWidth="1"/>
  </cols>
  <sheetData>
    <row r="3" spans="2:8" x14ac:dyDescent="0.25">
      <c r="B3" s="16" t="s">
        <v>25</v>
      </c>
    </row>
    <row r="5" spans="2:8" x14ac:dyDescent="0.25">
      <c r="B5" s="11" t="s">
        <v>22</v>
      </c>
      <c r="C5" s="17" t="s">
        <v>8</v>
      </c>
      <c r="D5" s="18" t="s">
        <v>0</v>
      </c>
      <c r="E5" s="34" t="s">
        <v>21</v>
      </c>
      <c r="F5" s="35"/>
    </row>
    <row r="6" spans="2:8" x14ac:dyDescent="0.25">
      <c r="B6" s="12"/>
      <c r="C6" s="19"/>
      <c r="D6" s="20"/>
      <c r="E6" s="14">
        <v>1</v>
      </c>
      <c r="F6" s="15">
        <f>C25</f>
        <v>3</v>
      </c>
    </row>
    <row r="7" spans="2:8" x14ac:dyDescent="0.25">
      <c r="B7" s="13"/>
      <c r="C7" s="21"/>
      <c r="D7" s="33"/>
      <c r="E7" s="22">
        <v>250000000</v>
      </c>
      <c r="F7" s="23">
        <f>E7*F6</f>
        <v>750000000</v>
      </c>
    </row>
    <row r="8" spans="2:8" x14ac:dyDescent="0.25">
      <c r="B8" s="6" t="s">
        <v>11</v>
      </c>
      <c r="C8" s="24" t="s">
        <v>15</v>
      </c>
      <c r="D8" s="25">
        <v>8.5</v>
      </c>
      <c r="E8" s="26">
        <f>(PMT($C$20,10,(PV(10%,10,(D8/100*$E$7)))))/$E$7*100</f>
        <v>7.2378557518109492</v>
      </c>
      <c r="F8" s="27">
        <f>E8</f>
        <v>7.2378557518109492</v>
      </c>
    </row>
    <row r="9" spans="2:8" ht="30" x14ac:dyDescent="0.25">
      <c r="B9" s="6" t="s">
        <v>10</v>
      </c>
      <c r="C9" s="24" t="s">
        <v>18</v>
      </c>
      <c r="D9" s="28">
        <v>77500</v>
      </c>
      <c r="E9" s="26">
        <f>-PMT($C$20,$C$21,D9)/$E$7*10000</f>
        <v>0.42959715841605944</v>
      </c>
      <c r="F9" s="27">
        <f>-PMT($C$20,$C$21,D9)/$F$7*10000</f>
        <v>0.14319905280535314</v>
      </c>
    </row>
    <row r="10" spans="2:8" ht="30" x14ac:dyDescent="0.25">
      <c r="B10" s="6" t="s">
        <v>2</v>
      </c>
      <c r="C10" s="24" t="s">
        <v>4</v>
      </c>
      <c r="D10" s="28">
        <v>35500</v>
      </c>
      <c r="E10" s="26">
        <f>D10/E7*1000</f>
        <v>0.14200000000000002</v>
      </c>
      <c r="F10" s="27">
        <f>D10/F7*1000</f>
        <v>4.7333333333333338E-2</v>
      </c>
      <c r="H10" s="1"/>
    </row>
    <row r="11" spans="2:8" x14ac:dyDescent="0.25">
      <c r="B11" s="6" t="s">
        <v>6</v>
      </c>
      <c r="C11" s="24" t="s">
        <v>7</v>
      </c>
      <c r="D11" s="28">
        <v>56250</v>
      </c>
      <c r="E11" s="26">
        <f>-PMT($C$20,$C$21,D11)/$E$7*10000</f>
        <v>0.31180438917294634</v>
      </c>
      <c r="F11" s="27">
        <f>-PMT($C$20,$C$21,D11)/$F$7*10000</f>
        <v>0.10393479639098213</v>
      </c>
    </row>
    <row r="12" spans="2:8" x14ac:dyDescent="0.25">
      <c r="B12" s="6" t="s">
        <v>9</v>
      </c>
      <c r="C12" s="24" t="s">
        <v>3</v>
      </c>
      <c r="D12" s="28">
        <v>15625</v>
      </c>
      <c r="E12" s="26">
        <f>-PMT($C$20,$C$21,D12)/$E$7*10000</f>
        <v>8.6612330325818443E-2</v>
      </c>
      <c r="F12" s="27">
        <f>E12</f>
        <v>8.6612330325818443E-2</v>
      </c>
    </row>
    <row r="13" spans="2:8" ht="30" x14ac:dyDescent="0.25">
      <c r="B13" s="6" t="s">
        <v>12</v>
      </c>
      <c r="C13" s="24" t="s">
        <v>3</v>
      </c>
      <c r="D13" s="25">
        <v>5.2</v>
      </c>
      <c r="E13" s="26">
        <f>-PMT($C$20,$C$21,(D13/100*$E$7))/$E$7*100</f>
        <v>0.72061458831080949</v>
      </c>
      <c r="F13" s="27">
        <f>E13</f>
        <v>0.72061458831080949</v>
      </c>
    </row>
    <row r="14" spans="2:8" x14ac:dyDescent="0.25">
      <c r="B14" s="6" t="s">
        <v>13</v>
      </c>
      <c r="C14" s="24" t="s">
        <v>7</v>
      </c>
      <c r="D14" s="28">
        <v>20850</v>
      </c>
      <c r="E14" s="26">
        <f>-PMT($C$20,$C$21,D14)/$E$7*10000</f>
        <v>0.11557549358677213</v>
      </c>
      <c r="F14" s="27">
        <f>-PMT($C$20,$C$21,D14)/$F$7*10000</f>
        <v>3.8525164528924044E-2</v>
      </c>
    </row>
    <row r="15" spans="2:8" x14ac:dyDescent="0.25">
      <c r="B15" s="6" t="s">
        <v>14</v>
      </c>
      <c r="C15" s="24" t="s">
        <v>15</v>
      </c>
      <c r="D15" s="28">
        <v>7825</v>
      </c>
      <c r="E15" s="26">
        <f>D15/E7*10000</f>
        <v>0.313</v>
      </c>
      <c r="F15" s="27">
        <f>E15</f>
        <v>0.313</v>
      </c>
    </row>
    <row r="16" spans="2:8" ht="30" x14ac:dyDescent="0.25">
      <c r="B16" s="6" t="s">
        <v>16</v>
      </c>
      <c r="C16" s="24" t="s">
        <v>3</v>
      </c>
      <c r="D16" s="28">
        <v>3000</v>
      </c>
      <c r="E16" s="26">
        <f>-PMT($C$20,$C$21,D16)/$E$7*10000</f>
        <v>1.6629567422557136E-2</v>
      </c>
      <c r="F16" s="27">
        <f>E16</f>
        <v>1.6629567422557136E-2</v>
      </c>
    </row>
    <row r="17" spans="2:6" x14ac:dyDescent="0.25">
      <c r="B17" s="5" t="s">
        <v>1</v>
      </c>
      <c r="C17" s="29"/>
      <c r="D17" s="30"/>
      <c r="E17" s="31">
        <f>SUM(E8:E16)</f>
        <v>9.3736892790459141</v>
      </c>
      <c r="F17" s="32">
        <f>SUM(F8:F16)</f>
        <v>8.7077045849287273</v>
      </c>
    </row>
    <row r="20" spans="2:6" x14ac:dyDescent="0.25">
      <c r="B20" s="2" t="s">
        <v>5</v>
      </c>
      <c r="C20" s="7">
        <v>6.4192847550150894E-2</v>
      </c>
    </row>
    <row r="21" spans="2:6" x14ac:dyDescent="0.25">
      <c r="B21" s="3" t="s">
        <v>17</v>
      </c>
      <c r="C21" s="4">
        <v>10</v>
      </c>
    </row>
    <row r="22" spans="2:6" x14ac:dyDescent="0.25">
      <c r="B22" s="3" t="s">
        <v>20</v>
      </c>
      <c r="C22" s="8">
        <v>0.6</v>
      </c>
    </row>
    <row r="23" spans="2:6" x14ac:dyDescent="0.25">
      <c r="B23" s="3" t="s">
        <v>23</v>
      </c>
      <c r="C23" s="9">
        <v>1009.3454794403373</v>
      </c>
    </row>
    <row r="24" spans="2:6" x14ac:dyDescent="0.25">
      <c r="B24" s="3" t="s">
        <v>24</v>
      </c>
      <c r="C24" s="9">
        <f>C23*C22</f>
        <v>605.60728766420232</v>
      </c>
    </row>
    <row r="25" spans="2:6" x14ac:dyDescent="0.25">
      <c r="B25" s="5" t="s">
        <v>19</v>
      </c>
      <c r="C25" s="10">
        <f>ROUNDUP(C24/250,0)</f>
        <v>3</v>
      </c>
    </row>
  </sheetData>
  <mergeCells count="1"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Hardin, Alexis</dc:creator>
  <cp:lastModifiedBy>Hardin, Alexis</cp:lastModifiedBy>
  <dcterms:created xsi:type="dcterms:W3CDTF">2017-09-20T22:37:48Z</dcterms:created>
  <dcterms:modified xsi:type="dcterms:W3CDTF">2018-01-24T04:31:18Z</dcterms:modified>
</cp:coreProperties>
</file>