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Jeeves\fin_common\Reg Affairs\Electricity Network Price Review 2019\Submission attachments and appendices\"/>
    </mc:Choice>
  </mc:AlternateContent>
  <bookViews>
    <workbookView xWindow="0" yWindow="0" windowWidth="12360" windowHeight="8580"/>
  </bookViews>
  <sheets>
    <sheet name="Incentive rates" sheetId="4" r:id="rId1"/>
    <sheet name="Inputs" sheetId="8" r:id="rId2"/>
    <sheet name="Index Tables" sheetId="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123Graph_A" hidden="1">[1]SECTORS!$BP$16:$BP$33</definedName>
    <definedName name="__123Graph_CWH2" hidden="1">[1]SECTORS!$CD$33:$CD$71</definedName>
    <definedName name="__123Graph_CWH3" hidden="1">[1]SECTORS!$CH$33:$CH$71</definedName>
    <definedName name="__123Graph_X" hidden="1">[1]SECTORS!$A$16:$A$37</definedName>
    <definedName name="_1__123Graph_ACHART_3" hidden="1">'[2]Degree Days'!$G$14:$G$44</definedName>
    <definedName name="_101__123Graph_ACHART_2" hidden="1">[3]VIC!$AU$9:$AU$26</definedName>
    <definedName name="_109__123Graph_ACHART_3" hidden="1">[3]VIC!$AB$9:$AB$26</definedName>
    <definedName name="_110__123Graph_ACHART_30" hidden="1">[3]SA!$BJ$9:$BJ$26</definedName>
    <definedName name="_111__123Graph_ACHART_31" hidden="1">[3]WA!$BJ$9:$BJ$26</definedName>
    <definedName name="_112__123Graph_ACHART_35" hidden="1">[3]WA!$BJ$9:$BJ$26</definedName>
    <definedName name="_116__123Graph_ACHART_3" hidden="1">[3]VIC!$AB$9:$AB$26</definedName>
    <definedName name="_117__123Graph_ACHART_30" hidden="1">[3]SA!$BJ$9:$BJ$26</definedName>
    <definedName name="_118__123Graph_ACHART_31" hidden="1">[3]WA!$BJ$9:$BJ$26</definedName>
    <definedName name="_119__123Graph_ACHART_35" hidden="1">[3]WA!$BJ$9:$BJ$26</definedName>
    <definedName name="_126__123Graph_ACHART_4" hidden="1">[3]VIC!$AV$9:$AV$26</definedName>
    <definedName name="_134__123Graph_ACHART_4" hidden="1">[3]VIC!$AV$9:$AV$26</definedName>
    <definedName name="_14__123Graph_ACHART_1" hidden="1">[3]VIC!$AA$9:$AA$26</definedName>
    <definedName name="_140__123Graph_ACHART_5" hidden="1">[3]VIC!$R$5:$R$26</definedName>
    <definedName name="_149__123Graph_ACHART_5" hidden="1">[3]VIC!$R$5:$R$26</definedName>
    <definedName name="_15__123Graph_ACHART_1" hidden="1">[3]VIC!$AA$9:$AA$26</definedName>
    <definedName name="_154__123Graph_ACHART_6" hidden="1">[3]VIC!$S$5:$S$26</definedName>
    <definedName name="_155__123Graph_ACHART_62" hidden="1">[3]ACT!$BA$7:$BA$26</definedName>
    <definedName name="_156__123Graph_ACHART_66" hidden="1">[4]NSW!$AZ$5:$AZ$26</definedName>
    <definedName name="_157__123Graph_ACHART_68" hidden="1">[3]TAS!$AG$5:$AG$26</definedName>
    <definedName name="_158__123Graph_ACHART_69" hidden="1">[4]NSW!$AG$5:$AG$26</definedName>
    <definedName name="_164__123Graph_ACHART_6" hidden="1">[3]VIC!$S$5:$S$26</definedName>
    <definedName name="_165__123Graph_ACHART_62" hidden="1">[3]ACT!$BA$7:$BA$26</definedName>
    <definedName name="_166__123Graph_ACHART_66" hidden="1">[4]NSW!$AZ$5:$AZ$26</definedName>
    <definedName name="_167__123Graph_ACHART_68" hidden="1">[3]TAS!$AG$5:$AG$26</definedName>
    <definedName name="_168__123Graph_ACHART_69" hidden="1">[4]NSW!$AG$5:$AG$26</definedName>
    <definedName name="_172__123Graph_ACHART_7" hidden="1">[3]VIC!$F$5:$F$26</definedName>
    <definedName name="_173__123Graph_ACHART_70" hidden="1">[3]ACT!$J$5:$J$26</definedName>
    <definedName name="_174__123Graph_ACHART_71" hidden="1">[3]ACT!$N$12:$N$27</definedName>
    <definedName name="_183__123Graph_ACHART_7" hidden="1">[3]VIC!$F$5:$F$26</definedName>
    <definedName name="_184__123Graph_ACHART_70" hidden="1">[3]ACT!$J$5:$J$26</definedName>
    <definedName name="_185__123Graph_ACHART_71" hidden="1">[3]ACT!$N$12:$N$27</definedName>
    <definedName name="_188__123Graph_ACHART_8" hidden="1">[3]VIC!$G$5:$G$26</definedName>
    <definedName name="_2__123Graph_ACHART_7" localSheetId="2" hidden="1">'[2]Degree Days'!#REF!</definedName>
    <definedName name="_2__123Graph_ACHART_7" hidden="1">'[2]Degree Days'!#REF!</definedName>
    <definedName name="_200__123Graph_ACHART_8" hidden="1">[3]VIC!$G$5:$G$26</definedName>
    <definedName name="_202__123Graph_ACHART_9" hidden="1">[3]VIC!$BC$5:$BC$26</definedName>
    <definedName name="_210__123Graph_BCHART_1" localSheetId="2" hidden="1">[5]charts!#REF!</definedName>
    <definedName name="_210__123Graph_BCHART_1" hidden="1">[5]charts!#REF!</definedName>
    <definedName name="_215__123Graph_ACHART_9" hidden="1">[3]VIC!$BC$5:$BC$26</definedName>
    <definedName name="_223__123Graph_BCHART_1" localSheetId="2" hidden="1">[5]charts!#REF!</definedName>
    <definedName name="_223__123Graph_BCHART_1" hidden="1">[5]charts!#REF!</definedName>
    <definedName name="_224__123Graph_BCHART_10" hidden="1">[3]VIC!$BA$5:$BA$26</definedName>
    <definedName name="_238__123Graph_BCHART_10" hidden="1">[3]VIC!$BA$5:$BA$26</definedName>
    <definedName name="_238__123Graph_BCHART_11" hidden="1">[3]VIC!$BE$5:$BE$26</definedName>
    <definedName name="_239__123Graph_BCHART_12" hidden="1">[3]VIC!$N$6:$N$26</definedName>
    <definedName name="_253__123Graph_BCHART_11" hidden="1">[3]VIC!$BE$5:$BE$26</definedName>
    <definedName name="_254__123Graph_BCHART_12" hidden="1">[3]VIC!$N$6:$N$26</definedName>
    <definedName name="_257__123Graph_BCHART_13" localSheetId="2" hidden="1">[3]VIC!#REF!</definedName>
    <definedName name="_257__123Graph_BCHART_13" hidden="1">[3]VIC!#REF!</definedName>
    <definedName name="_258__123Graph_BCHART_15" hidden="1">[3]VIC!$AG$6:$AG$26</definedName>
    <definedName name="_259__123Graph_BCHART_16" hidden="1">[3]VIC!$BE$5:$BE$26</definedName>
    <definedName name="_273__123Graph_BCHART_13" localSheetId="2" hidden="1">[3]VIC!#REF!</definedName>
    <definedName name="_273__123Graph_BCHART_13" hidden="1">[3]VIC!#REF!</definedName>
    <definedName name="_273__123Graph_BCHART_2" hidden="1">[3]VIC!$AX$9:$AX$26</definedName>
    <definedName name="_274__123Graph_BCHART_15" hidden="1">[3]VIC!$AG$6:$AG$26</definedName>
    <definedName name="_275__123Graph_BCHART_16" hidden="1">[3]VIC!$BE$5:$BE$26</definedName>
    <definedName name="_28__123Graph_ACHART_10" hidden="1">[3]VIC!$BD$5:$BD$26</definedName>
    <definedName name="_287__123Graph_BCHART_3" hidden="1">[3]VIC!$AF$9:$AF$26</definedName>
    <definedName name="_288__123Graph_BCHART_30" hidden="1">[3]SA!$BI$9:$BI$26</definedName>
    <definedName name="_289__123Graph_BCHART_31" hidden="1">[3]WA!$BI$9:$BI$26</definedName>
    <definedName name="_290__123Graph_BCHART_2" hidden="1">[3]VIC!$AX$9:$AX$26</definedName>
    <definedName name="_290__123Graph_BCHART_35" hidden="1">[3]WA!$BI$9:$BI$26</definedName>
    <definedName name="_3__123Graph_ACHART_8" hidden="1">'[2]Degree Days'!$K$14:$K$44</definedName>
    <definedName name="_30__123Graph_ACHART_10" hidden="1">[3]VIC!$BD$5:$BD$26</definedName>
    <definedName name="_304__123Graph_BCHART_4" hidden="1">[3]VIC!$AY$9:$AY$26</definedName>
    <definedName name="_305__123Graph_BCHART_3" hidden="1">[3]VIC!$AF$9:$AF$26</definedName>
    <definedName name="_306__123Graph_BCHART_30" hidden="1">[3]SA!$BI$9:$BI$26</definedName>
    <definedName name="_307__123Graph_BCHART_31" hidden="1">[3]WA!$BI$9:$BI$26</definedName>
    <definedName name="_308__123Graph_BCHART_35" hidden="1">[3]WA!$BI$9:$BI$26</definedName>
    <definedName name="_318__123Graph_BCHART_5" hidden="1">[3]VIC!$U$5:$U$26</definedName>
    <definedName name="_323__123Graph_BCHART_4" hidden="1">[3]VIC!$AY$9:$AY$26</definedName>
    <definedName name="_332__123Graph_BCHART_6" hidden="1">[3]VIC!$V$5:$V$26</definedName>
    <definedName name="_333__123Graph_BCHART_62" hidden="1">[3]ACT!$BB$7:$BB$26</definedName>
    <definedName name="_334__123Graph_BCHART_66" hidden="1">[4]NSW!$BE$5:$BE$26</definedName>
    <definedName name="_335__123Graph_BCHART_68" hidden="1">[3]TAS!$AN$5:$AN$26</definedName>
    <definedName name="_336__123Graph_BCHART_69" hidden="1">[4]NSW!$AN$5:$AN$26</definedName>
    <definedName name="_338__123Graph_BCHART_5" hidden="1">[3]VIC!$U$5:$U$26</definedName>
    <definedName name="_353__123Graph_BCHART_6" hidden="1">[3]VIC!$V$5:$V$26</definedName>
    <definedName name="_354__123Graph_BCHART_62" hidden="1">[3]ACT!$BB$7:$BB$26</definedName>
    <definedName name="_354__123Graph_BCHART_7" localSheetId="2" hidden="1">[3]VIC!#REF!</definedName>
    <definedName name="_354__123Graph_BCHART_7" hidden="1">[3]VIC!#REF!</definedName>
    <definedName name="_355__123Graph_BCHART_66" hidden="1">[4]NSW!$BE$5:$BE$26</definedName>
    <definedName name="_355__123Graph_BCHART_70" hidden="1">[3]ACT!$L$5:$L$26</definedName>
    <definedName name="_356__123Graph_BCHART_68" hidden="1">[3]TAS!$AN$5:$AN$26</definedName>
    <definedName name="_356__123Graph_BCHART_71" hidden="1">[3]ACT!$L$12:$L$27</definedName>
    <definedName name="_357__123Graph_BCHART_69" hidden="1">[4]NSW!$AN$5:$AN$26</definedName>
    <definedName name="_374__123Graph_BCHART_8" localSheetId="2" hidden="1">[3]VIC!#REF!</definedName>
    <definedName name="_374__123Graph_BCHART_8" hidden="1">[3]VIC!#REF!</definedName>
    <definedName name="_376__123Graph_BCHART_7" localSheetId="2" hidden="1">[3]VIC!#REF!</definedName>
    <definedName name="_376__123Graph_BCHART_7" hidden="1">[3]VIC!#REF!</definedName>
    <definedName name="_377__123Graph_BCHART_70" hidden="1">[3]ACT!$L$5:$L$26</definedName>
    <definedName name="_378__123Graph_BCHART_71" hidden="1">[3]ACT!$L$12:$L$27</definedName>
    <definedName name="_388__123Graph_BCHART_9" hidden="1">[3]VIC!$AZ$5:$AZ$26</definedName>
    <definedName name="_396__123Graph_CCHART_1" localSheetId="2" hidden="1">[5]charts!#REF!</definedName>
    <definedName name="_396__123Graph_CCHART_1" hidden="1">[5]charts!#REF!</definedName>
    <definedName name="_397__123Graph_BCHART_8" localSheetId="2" hidden="1">[3]VIC!#REF!</definedName>
    <definedName name="_397__123Graph_BCHART_8" hidden="1">[3]VIC!#REF!</definedName>
    <definedName name="_4__123Graph_BCHART_3" hidden="1">'[2]Degree Days'!$I$14:$I$44</definedName>
    <definedName name="_404__123Graph_CCHART_10" localSheetId="2" hidden="1">[5]charts!#REF!</definedName>
    <definedName name="_404__123Graph_CCHART_10" hidden="1">[5]charts!#REF!</definedName>
    <definedName name="_412__123Graph_BCHART_9" hidden="1">[3]VIC!$AZ$5:$AZ$26</definedName>
    <definedName name="_418__123Graph_CCHART_11" hidden="1">[3]VIC!$BG$5:$BG$26</definedName>
    <definedName name="_419__123Graph_CCHART_12" hidden="1">[3]VIC!$P$6:$P$26</definedName>
    <definedName name="_42__123Graph_ACHART_11" hidden="1">[3]VIC!$AZ$5:$AZ$26</definedName>
    <definedName name="_420__123Graph_CCHART_1" localSheetId="2" hidden="1">[5]charts!#REF!</definedName>
    <definedName name="_420__123Graph_CCHART_1" hidden="1">[5]charts!#REF!</definedName>
    <definedName name="_420__123Graph_CCHART_13" hidden="1">[3]VIC!$D$9:$D$26</definedName>
    <definedName name="_421__123Graph_CCHART_14" hidden="1">[3]VIC!$C$6:$C$26</definedName>
    <definedName name="_422__123Graph_CCHART_15" hidden="1">[3]VIC!$BE$6:$BE$26</definedName>
    <definedName name="_423__123Graph_CCHART_16" hidden="1">[3]VIC!$BG$5:$BG$26</definedName>
    <definedName name="_428__123Graph_CCHART_10" localSheetId="2" hidden="1">[5]charts!#REF!</definedName>
    <definedName name="_428__123Graph_CCHART_10" hidden="1">[5]charts!#REF!</definedName>
    <definedName name="_437__123Graph_CCHART_2" hidden="1">[3]VIC!$AW$9:$AW$26</definedName>
    <definedName name="_443__123Graph_CCHART_11" hidden="1">[3]VIC!$BG$5:$BG$26</definedName>
    <definedName name="_444__123Graph_CCHART_12" hidden="1">[3]VIC!$P$6:$P$26</definedName>
    <definedName name="_445__123Graph_CCHART_13" hidden="1">[3]VIC!$D$9:$D$26</definedName>
    <definedName name="_445__123Graph_CCHART_3" localSheetId="2" hidden="1">[5]charts!#REF!</definedName>
    <definedName name="_445__123Graph_CCHART_3" hidden="1">[5]charts!#REF!</definedName>
    <definedName name="_446__123Graph_CCHART_14" hidden="1">[3]VIC!$C$6:$C$26</definedName>
    <definedName name="_447__123Graph_CCHART_15" hidden="1">[3]VIC!$BE$6:$BE$26</definedName>
    <definedName name="_448__123Graph_CCHART_16" hidden="1">[3]VIC!$BG$5:$BG$26</definedName>
    <definedName name="_45__123Graph_ACHART_11" hidden="1">[3]VIC!$AZ$5:$AZ$26</definedName>
    <definedName name="_453__123Graph_CCHART_4" localSheetId="2" hidden="1">[5]charts!#REF!</definedName>
    <definedName name="_453__123Graph_CCHART_4" hidden="1">[5]charts!#REF!</definedName>
    <definedName name="_461__123Graph_CCHART_5" localSheetId="2" hidden="1">[5]charts!#REF!</definedName>
    <definedName name="_461__123Graph_CCHART_5" hidden="1">[5]charts!#REF!</definedName>
    <definedName name="_463__123Graph_CCHART_2" hidden="1">[3]VIC!$AW$9:$AW$26</definedName>
    <definedName name="_469__123Graph_CCHART_6" localSheetId="2" hidden="1">[5]charts!#REF!</definedName>
    <definedName name="_469__123Graph_CCHART_6" hidden="1">[5]charts!#REF!</definedName>
    <definedName name="_470__123Graph_CCHART_62" hidden="1">[3]ACT!$BD$7:$BD$26</definedName>
    <definedName name="_471__123Graph_CCHART_3" localSheetId="2" hidden="1">[5]charts!#REF!</definedName>
    <definedName name="_471__123Graph_CCHART_3" hidden="1">[5]charts!#REF!</definedName>
    <definedName name="_471__123Graph_CCHART_66" hidden="1">[4]NSW!$BG$5:$BG$26</definedName>
    <definedName name="_472__123Graph_CCHART_68" hidden="1">[3]TAS!$AU$5:$AU$26</definedName>
    <definedName name="_473__123Graph_CCHART_69" hidden="1">[4]NSW!$AX$5:$AX$26</definedName>
    <definedName name="_479__123Graph_CCHART_4" localSheetId="2" hidden="1">[5]charts!#REF!</definedName>
    <definedName name="_479__123Graph_CCHART_4" hidden="1">[5]charts!#REF!</definedName>
    <definedName name="_481__123Graph_CCHART_7" localSheetId="2" hidden="1">[5]charts!#REF!</definedName>
    <definedName name="_481__123Graph_CCHART_7" hidden="1">[5]charts!#REF!</definedName>
    <definedName name="_482__123Graph_CCHART_70" hidden="1">[3]ACT!$P$5:$P$26</definedName>
    <definedName name="_487__123Graph_CCHART_5" localSheetId="2" hidden="1">[5]charts!#REF!</definedName>
    <definedName name="_487__123Graph_CCHART_5" hidden="1">[5]charts!#REF!</definedName>
    <definedName name="_490__123Graph_CCHART_8" localSheetId="2" hidden="1">[5]charts!#REF!</definedName>
    <definedName name="_490__123Graph_CCHART_8" hidden="1">[5]charts!#REF!</definedName>
    <definedName name="_495__123Graph_CCHART_6" localSheetId="2" hidden="1">[5]charts!#REF!</definedName>
    <definedName name="_495__123Graph_CCHART_6" hidden="1">[5]charts!#REF!</definedName>
    <definedName name="_496__123Graph_CCHART_62" hidden="1">[3]ACT!$BD$7:$BD$26</definedName>
    <definedName name="_497__123Graph_CCHART_66" hidden="1">[4]NSW!$BG$5:$BG$26</definedName>
    <definedName name="_498__123Graph_CCHART_68" hidden="1">[3]TAS!$AU$5:$AU$26</definedName>
    <definedName name="_498__123Graph_CCHART_9" localSheetId="2" hidden="1">[5]charts!#REF!</definedName>
    <definedName name="_498__123Graph_CCHART_9" hidden="1">[5]charts!#REF!</definedName>
    <definedName name="_499__123Graph_CCHART_69" hidden="1">[4]NSW!$AX$5:$AX$26</definedName>
    <definedName name="_499__123Graph_DCHART_1" hidden="1">[3]VIC!$W$9:$W$26</definedName>
    <definedName name="_5__123Graph_BCHART_7" localSheetId="2" hidden="1">'[2]Degree Days'!#REF!</definedName>
    <definedName name="_5__123Graph_BCHART_7" hidden="1">'[2]Degree Days'!#REF!</definedName>
    <definedName name="_507__123Graph_CCHART_7" localSheetId="2" hidden="1">[5]charts!#REF!</definedName>
    <definedName name="_507__123Graph_CCHART_7" hidden="1">[5]charts!#REF!</definedName>
    <definedName name="_507__123Graph_DCHART_10" localSheetId="2" hidden="1">[5]charts!#REF!</definedName>
    <definedName name="_507__123Graph_DCHART_10" hidden="1">[5]charts!#REF!</definedName>
    <definedName name="_508__123Graph_CCHART_70" hidden="1">[3]ACT!$P$5:$P$26</definedName>
    <definedName name="_508__123Graph_DCHART_11" hidden="1">[3]VIC!$BI$5:$BI$26</definedName>
    <definedName name="_509__123Graph_DCHART_13" hidden="1">[3]VIC!$B$9:$B$26</definedName>
    <definedName name="_510__123Graph_DCHART_16" hidden="1">[3]VIC!$BI$5:$BI$26</definedName>
    <definedName name="_511__123Graph_DCHART_2" hidden="1">[3]VIC!$AG$9:$AG$26</definedName>
    <definedName name="_512__123Graph_DCHART_66" hidden="1">[4]NSW!$BI$5:$BI$26</definedName>
    <definedName name="_513__123Graph_DCHART_68" hidden="1">[3]TAS!$AW$5:$AW$26</definedName>
    <definedName name="_514__123Graph_DCHART_70" hidden="1">[3]ACT!$R$5:$R$26</definedName>
    <definedName name="_516__123Graph_CCHART_8" localSheetId="2" hidden="1">[5]charts!#REF!</definedName>
    <definedName name="_516__123Graph_CCHART_8" hidden="1">[5]charts!#REF!</definedName>
    <definedName name="_522__123Graph_ECHART_10" localSheetId="2" hidden="1">[5]charts!#REF!</definedName>
    <definedName name="_522__123Graph_ECHART_10" hidden="1">[5]charts!#REF!</definedName>
    <definedName name="_523__123Graph_ECHART_11" hidden="1">[3]VIC!$BO$5:$BO$26</definedName>
    <definedName name="_524__123Graph_CCHART_9" localSheetId="2" hidden="1">[5]charts!#REF!</definedName>
    <definedName name="_524__123Graph_CCHART_9" hidden="1">[5]charts!#REF!</definedName>
    <definedName name="_524__123Graph_ECHART_2" hidden="1">[3]VIC!$AN$9:$AN$26</definedName>
    <definedName name="_525__123Graph_DCHART_1" hidden="1">[3]VIC!$W$9:$W$26</definedName>
    <definedName name="_525__123Graph_ECHART_66" hidden="1">[4]NSW!$BO$5:$BO$26</definedName>
    <definedName name="_526__123Graph_ECHART_68" hidden="1">[3]TAS!$AX$5:$AX$26</definedName>
    <definedName name="_533__123Graph_DCHART_10" localSheetId="2" hidden="1">[5]charts!#REF!</definedName>
    <definedName name="_533__123Graph_DCHART_10" hidden="1">[5]charts!#REF!</definedName>
    <definedName name="_534__123Graph_DCHART_11" hidden="1">[3]VIC!$BI$5:$BI$26</definedName>
    <definedName name="_534__123Graph_FCHART_10" localSheetId="2" hidden="1">[5]charts!#REF!</definedName>
    <definedName name="_534__123Graph_FCHART_10" hidden="1">[5]charts!#REF!</definedName>
    <definedName name="_535__123Graph_DCHART_13" hidden="1">[3]VIC!$B$9:$B$26</definedName>
    <definedName name="_536__123Graph_DCHART_16" hidden="1">[3]VIC!$BI$5:$BI$26</definedName>
    <definedName name="_537__123Graph_DCHART_2" hidden="1">[3]VIC!$AG$9:$AG$26</definedName>
    <definedName name="_538__123Graph_DCHART_66" hidden="1">[4]NSW!$BI$5:$BI$26</definedName>
    <definedName name="_539__123Graph_DCHART_68" hidden="1">[3]TAS!$AW$5:$AW$26</definedName>
    <definedName name="_540__123Graph_DCHART_70" hidden="1">[3]ACT!$R$5:$R$26</definedName>
    <definedName name="_548__123Graph_ECHART_10" localSheetId="2" hidden="1">[5]charts!#REF!</definedName>
    <definedName name="_548__123Graph_ECHART_10" hidden="1">[5]charts!#REF!</definedName>
    <definedName name="_548__123Graph_XCHART_10" hidden="1">[3]VIC!$A$5:$A$26</definedName>
    <definedName name="_549__123Graph_ECHART_11" hidden="1">[3]VIC!$BO$5:$BO$26</definedName>
    <definedName name="_550__123Graph_ECHART_2" hidden="1">[3]VIC!$AN$9:$AN$26</definedName>
    <definedName name="_551__123Graph_ECHART_66" hidden="1">[4]NSW!$BO$5:$BO$26</definedName>
    <definedName name="_552__123Graph_ECHART_68" hidden="1">[3]TAS!$AX$5:$AX$26</definedName>
    <definedName name="_560__123Graph_FCHART_10" localSheetId="2" hidden="1">[5]charts!#REF!</definedName>
    <definedName name="_560__123Graph_FCHART_10" hidden="1">[5]charts!#REF!</definedName>
    <definedName name="_562__123Graph_XCHART_11" hidden="1">[3]VIC!$A$5:$A$26</definedName>
    <definedName name="_563__123Graph_XCHART_12" hidden="1">[3]VIC!$A$6:$A$26</definedName>
    <definedName name="_564__123Graph_XCHART_13" hidden="1">[3]VIC!$A$9:$A$26</definedName>
    <definedName name="_565__123Graph_XCHART_14" hidden="1">[3]VIC!$A$9:$A$26</definedName>
    <definedName name="_566__123Graph_XCHART_15" hidden="1">[3]VIC!$A$6:$A$26</definedName>
    <definedName name="_567__123Graph_XCHART_16" hidden="1">[3]VIC!$A$5:$A$26</definedName>
    <definedName name="_575__123Graph_XCHART_10" hidden="1">[3]VIC!$A$5:$A$26</definedName>
    <definedName name="_581__123Graph_XCHART_2" hidden="1">[3]VIC!$A$9:$A$26</definedName>
    <definedName name="_590__123Graph_XCHART_11" hidden="1">[3]VIC!$A$5:$A$26</definedName>
    <definedName name="_591__123Graph_XCHART_12" hidden="1">[3]VIC!$A$6:$A$26</definedName>
    <definedName name="_592__123Graph_XCHART_13" hidden="1">[3]VIC!$A$9:$A$26</definedName>
    <definedName name="_593__123Graph_XCHART_14" hidden="1">[3]VIC!$A$9:$A$26</definedName>
    <definedName name="_594__123Graph_XCHART_15" hidden="1">[3]VIC!$A$6:$A$26</definedName>
    <definedName name="_595__123Graph_XCHART_16" hidden="1">[3]VIC!$A$5:$A$26</definedName>
    <definedName name="_595__123Graph_XCHART_3" hidden="1">[3]VIC!$A$9:$A$26</definedName>
    <definedName name="_596__123Graph_XCHART_35" hidden="1">[3]WA!$A$9:$A$26</definedName>
    <definedName name="_6__123Graph_BCHART_8" hidden="1">'[2]Degree Days'!$L$14:$L$44</definedName>
    <definedName name="_60__123Graph_ACHART_12" localSheetId="2" hidden="1">[3]VIC!#REF!</definedName>
    <definedName name="_60__123Graph_ACHART_12" hidden="1">[3]VIC!#REF!</definedName>
    <definedName name="_610__123Graph_XCHART_2" hidden="1">[3]VIC!$A$9:$A$26</definedName>
    <definedName name="_610__123Graph_XCHART_4" hidden="1">[3]VIC!$A$9:$A$26</definedName>
    <definedName name="_624__123Graph_XCHART_5" hidden="1">[3]VIC!$A$5:$A$26</definedName>
    <definedName name="_625__123Graph_XCHART_3" hidden="1">[3]VIC!$A$9:$A$26</definedName>
    <definedName name="_626__123Graph_XCHART_35" hidden="1">[3]WA!$A$9:$A$26</definedName>
    <definedName name="_638__123Graph_XCHART_6" hidden="1">[3]VIC!$A$5:$A$26</definedName>
    <definedName name="_64__123Graph_ACHART_12" localSheetId="2" hidden="1">[3]VIC!#REF!</definedName>
    <definedName name="_64__123Graph_ACHART_12" hidden="1">[3]VIC!#REF!</definedName>
    <definedName name="_641__123Graph_XCHART_4" hidden="1">[3]VIC!$A$9:$A$26</definedName>
    <definedName name="_652__123Graph_XCHART_7" hidden="1">[3]VIC!$A$5:$A$26</definedName>
    <definedName name="_653__123Graph_XCHART_71" hidden="1">[3]ACT!$A$12:$A$27</definedName>
    <definedName name="_656__123Graph_XCHART_5" hidden="1">[3]VIC!$A$5:$A$26</definedName>
    <definedName name="_667__123Graph_XCHART_8" hidden="1">[3]VIC!$A$5:$A$26</definedName>
    <definedName name="_671__123Graph_XCHART_6" hidden="1">[3]VIC!$A$5:$A$26</definedName>
    <definedName name="_681__123Graph_XCHART_9" hidden="1">[3]VIC!$A$5:$A$26</definedName>
    <definedName name="_686__123Graph_XCHART_7" hidden="1">[3]VIC!$A$5:$A$26</definedName>
    <definedName name="_687__123Graph_XCHART_71" hidden="1">[3]ACT!$A$12:$A$27</definedName>
    <definedName name="_7__123Graph_CCHART_7" hidden="1">'[2]Degree Days'!$P$22:$P$33</definedName>
    <definedName name="_702__123Graph_XCHART_8" hidden="1">[3]VIC!$A$5:$A$26</definedName>
    <definedName name="_717__123Graph_XCHART_9" hidden="1">[3]VIC!$A$5:$A$26</definedName>
    <definedName name="_78__123Graph_ACHART_13" localSheetId="2" hidden="1">[3]VIC!#REF!</definedName>
    <definedName name="_78__123Graph_ACHART_13" hidden="1">[3]VIC!#REF!</definedName>
    <definedName name="_79__123Graph_ACHART_14" hidden="1">[3]VIC!$X$6:$X$26</definedName>
    <definedName name="_8__123Graph_DCHART_7" hidden="1">'[2]Degree Days'!$Q$22:$Q$33</definedName>
    <definedName name="_80__123Graph_ACHART_15" hidden="1">[3]VIC!$N$6:$N$26</definedName>
    <definedName name="_81__123Graph_ACHART_16" hidden="1">[3]VIC!$AZ$5:$AZ$26</definedName>
    <definedName name="_83__123Graph_ACHART_13" localSheetId="2" hidden="1">[3]VIC!#REF!</definedName>
    <definedName name="_83__123Graph_ACHART_13" hidden="1">[3]VIC!#REF!</definedName>
    <definedName name="_84__123Graph_ACHART_14" hidden="1">[3]VIC!$X$6:$X$26</definedName>
    <definedName name="_85__123Graph_ACHART_15" hidden="1">[3]VIC!$N$6:$N$26</definedName>
    <definedName name="_86__123Graph_ACHART_16" hidden="1">[3]VIC!$AZ$5:$AZ$26</definedName>
    <definedName name="_9__123Graph_XCHART_8" hidden="1">'[2]Degree Days'!$B$14:$B$44</definedName>
    <definedName name="_95__123Graph_ACHART_2" hidden="1">[3]VIC!$AU$9:$AU$26</definedName>
    <definedName name="_Fill" localSheetId="2" hidden="1">#REF!</definedName>
    <definedName name="_Fill" hidden="1">#REF!</definedName>
    <definedName name="aaaaaaaa" hidden="1">{#N/A,#N/A,FALSE,"Group P&amp;L";#N/A,#N/A,FALSE,"Group Balance Sheet"}</definedName>
    <definedName name="afa" hidden="1">{#N/A,#N/A,FALSE,"Group P&amp;L";#N/A,#N/A,FALSE,"Group Balance Sheet"}</definedName>
    <definedName name="afafaf" hidden="1">{#N/A,#N/A,FALSE,"Group P&amp;L";#N/A,#N/A,FALSE,"Group Balance Sheet"}</definedName>
    <definedName name="afafafafaf" hidden="1">{#N/A,#N/A,FALSE,"Group P&amp;L";#N/A,#N/A,FALSE,"Group Balance Sheet"}</definedName>
    <definedName name="anscount" hidden="1">1</definedName>
    <definedName name="as" hidden="1">{#N/A,#N/A,FALSE,"Group P&amp;L";#N/A,#N/A,FALSE,"Group Balance Sheet"}</definedName>
    <definedName name="asafa" hidden="1">{#N/A,#N/A,FALSE,"Group P&amp;L";#N/A,#N/A,FALSE,"Group Balance Sheet"}</definedName>
    <definedName name="aSAS" hidden="1">{#N/A,#N/A,FALSE,"Group P&amp;L";#N/A,#N/A,FALSE,"Group Balance Sheet"}</definedName>
    <definedName name="asdf" hidden="1">{#N/A,#N/A,FALSE,"Group P&amp;L";#N/A,#N/A,FALSE,"Group Balance Sheet"}</definedName>
    <definedName name="asdfasdasd" hidden="1">{#N/A,#N/A,FALSE,"Group P&amp;L";#N/A,#N/A,FALSE,"Group Balance Sheet"}</definedName>
    <definedName name="asdfasfd" hidden="1">{#N/A,#N/A,FALSE,"Group P&amp;L";#N/A,#N/A,FALSE,"Group Balance Sheet"}</definedName>
    <definedName name="asdfasfdasfd" hidden="1">{#N/A,#N/A,FALSE,"Group P&amp;L";#N/A,#N/A,FALSE,"Group Balance Sheet"}</definedName>
    <definedName name="asdggdg" hidden="1">{#N/A,#N/A,FALSE,"Group P&amp;L";#N/A,#N/A,FALSE,"Group Balance Sheet"}</definedName>
    <definedName name="asdggg" hidden="1">{#N/A,#N/A,FALSE,"Group P&amp;L";#N/A,#N/A,FALSE,"Group Balance Sheet"}</definedName>
    <definedName name="asdgsgd" hidden="1">{#N/A,#N/A,FALSE,"Group P&amp;L";#N/A,#N/A,FALSE,"Group Balance Sheet"}</definedName>
    <definedName name="asfaf" hidden="1">{#N/A,#N/A,FALSE,"Group P&amp;L";#N/A,#N/A,FALSE,"Group Balance Sheet"}</definedName>
    <definedName name="assd" hidden="1">{#N/A,#N/A,FALSE,"Group P&amp;L";#N/A,#N/A,FALSE,"Group Balance Sheet"}</definedName>
    <definedName name="astg" hidden="1">{#N/A,#N/A,FALSE,"Group P&amp;L";#N/A,#N/A,FALSE,"Group Balance Sheet"}</definedName>
    <definedName name="bccccccccc" hidden="1">{#N/A,#N/A,FALSE,"Group P&amp;L";#N/A,#N/A,FALSE,"Group Balance Sheet"}</definedName>
    <definedName name="bf" hidden="1">{#N/A,#N/A,FALSE,"Group P&amp;L";#N/A,#N/A,FALSE,"Group Balance Sheet"}</definedName>
    <definedName name="bpr" hidden="1">{#N/A,#N/A,FALSE,"Group P&amp;L";#N/A,#N/A,FALSE,"Group Balance Sheet"}</definedName>
    <definedName name="ccccccccccccc" hidden="1">{#N/A,#N/A,FALSE,"Group P&amp;L";#N/A,#N/A,FALSE,"Group Balance Sheet"}</definedName>
    <definedName name="ccscfc" hidden="1">{#N/A,#N/A,FALSE,"Group P&amp;L";#N/A,#N/A,FALSE,"Group Balance Sheet"}</definedName>
    <definedName name="cn" hidden="1">{#N/A,#N/A,FALSE,"Group P&amp;L";#N/A,#N/A,FALSE,"Group Balance Sheet"}</definedName>
    <definedName name="cqwec" hidden="1">{#N/A,#N/A,FALSE,"Group P&amp;L";#N/A,#N/A,FALSE,"Group Balance Sheet"}</definedName>
    <definedName name="cv" hidden="1">{#N/A,#N/A,FALSE,"Group P&amp;L";#N/A,#N/A,FALSE,"Group Balance Sheet"}</definedName>
    <definedName name="cvb" hidden="1">{#N/A,#N/A,FALSE,"Group P&amp;L";#N/A,#N/A,FALSE,"Group Balance Sheet"}</definedName>
    <definedName name="cvbbzx" hidden="1">{#N/A,#N/A,FALSE,"Group P&amp;L";#N/A,#N/A,FALSE,"Group Balance Sheet"}</definedName>
    <definedName name="cvcmv" hidden="1">{#N/A,#N/A,FALSE,"Group P&amp;L";#N/A,#N/A,FALSE,"Group Balance Sheet"}</definedName>
    <definedName name="cx" hidden="1">{#N/A,#N/A,FALSE,"Group P&amp;L";#N/A,#N/A,FALSE,"Group Balance Sheet"}</definedName>
    <definedName name="d" hidden="1">{#N/A,#N/A,FALSE,"Group P&amp;L";#N/A,#N/A,FALSE,"Group Balance Sheet"}</definedName>
    <definedName name="da" hidden="1">{#N/A,#N/A,FALSE,"Group P&amp;L";#N/A,#N/A,FALSE,"Group Balance Sheet"}</definedName>
    <definedName name="deuli3edjlkd3" hidden="1">{#N/A,#N/A,FALSE,"Group P&amp;L";#N/A,#N/A,FALSE,"Group Balance Sheet"}</definedName>
    <definedName name="df" hidden="1">{#N/A,#N/A,FALSE,"Group P&amp;L";#N/A,#N/A,FALSE,"Group Balance Sheet"}</definedName>
    <definedName name="dfhg" hidden="1">{#N/A,#N/A,FALSE,"Group P&amp;L";#N/A,#N/A,FALSE,"Group Balance Sheet"}</definedName>
    <definedName name="dg" hidden="1">{#N/A,#N/A,FALSE,"Group P&amp;L";#N/A,#N/A,FALSE,"Group Balance Sheet"}</definedName>
    <definedName name="dggggggggggggggg" hidden="1">{#N/A,#N/A,FALSE,"Group P&amp;L";#N/A,#N/A,FALSE,"Group Balance Sheet"}</definedName>
    <definedName name="dh" hidden="1">{#N/A,#N/A,FALSE,"Group P&amp;L";#N/A,#N/A,FALSE,"Group Balance Sheet"}</definedName>
    <definedName name="dhdf" hidden="1">{#N/A,#N/A,FALSE,"Group P&amp;L";#N/A,#N/A,FALSE,"Group Balance Sheet"}</definedName>
    <definedName name="dms_DollarReal">'[6]Business &amp; other details'!$C$64</definedName>
    <definedName name="Dollar_Conversion_Factor">'[7]Rate of change'!$I$11</definedName>
    <definedName name="eqrt" hidden="1">{#N/A,#N/A,FALSE,"Group P&amp;L";#N/A,#N/A,FALSE,"Group Balance Sheet"}</definedName>
    <definedName name="erwyhreytwe" hidden="1">{#N/A,#N/A,FALSE,"Group P&amp;L";#N/A,#N/A,FALSE,"Group Balance Sheet"}</definedName>
    <definedName name="et" hidden="1">{#N/A,#N/A,FALSE,"Group P&amp;L";#N/A,#N/A,FALSE,"Group Balance Sheet"}</definedName>
    <definedName name="ewewew" hidden="1">{#N/A,#N/A,FALSE,"Group P&amp;L";#N/A,#N/A,FALSE,"Group Balance Sheet"}</definedName>
    <definedName name="ewqf" hidden="1">{#N/A,#N/A,FALSE,"Group P&amp;L";#N/A,#N/A,FALSE,"Group Balance Sheet"}</definedName>
    <definedName name="EYGadeG" hidden="1">{#N/A,#N/A,FALSE,"Group P&amp;L";#N/A,#N/A,FALSE,"Group Balance Sheet"}</definedName>
    <definedName name="fafaf" hidden="1">{#N/A,#N/A,FALSE,"Group P&amp;L";#N/A,#N/A,FALSE,"Group Balance Sheet"}</definedName>
    <definedName name="fas" hidden="1">{#N/A,#N/A,FALSE,"Group P&amp;L";#N/A,#N/A,FALSE,"Group Balance Sheet"}</definedName>
    <definedName name="fga" hidden="1">{#N/A,#N/A,FALSE,"Group P&amp;L";#N/A,#N/A,FALSE,"Group Balance Sheet"}</definedName>
    <definedName name="fggdf" hidden="1">{#N/A,#N/A,FALSE,"Group P&amp;L";#N/A,#N/A,FALSE,"Group Balance Sheet"}</definedName>
    <definedName name="fgh" hidden="1">{#N/A,#N/A,FALSE,"Group P&amp;L";#N/A,#N/A,FALSE,"Group Balance Sheet"}</definedName>
    <definedName name="fghfhg" hidden="1">{#N/A,#N/A,FALSE,"Group P&amp;L";#N/A,#N/A,FALSE,"Group Balance Sheet"}</definedName>
    <definedName name="ftnjh" hidden="1">{#N/A,#N/A,FALSE,"Group P&amp;L";#N/A,#N/A,FALSE,"Group Balance Sheet"}</definedName>
    <definedName name="gasdg" hidden="1">{#N/A,#N/A,FALSE,"Group P&amp;L";#N/A,#N/A,FALSE,"Group Balance Sheet"}</definedName>
    <definedName name="GCPIAGQP">[8]Data!#REF!</definedName>
    <definedName name="GCPIAGSAQP">[8]Data!#REF!</definedName>
    <definedName name="GCPIAGYP">[8]Data!#REF!</definedName>
    <definedName name="GCPIEITCQP">[8]Data!#REF!</definedName>
    <definedName name="GCPIEITCYP">[8]Data!#REF!</definedName>
    <definedName name="GCPINTIQP">[8]Data!#REF!</definedName>
    <definedName name="GCPINTIYP">[8]Data!#REF!</definedName>
    <definedName name="GCPINTXDLQP">[8]Data!#REF!</definedName>
    <definedName name="GCPINTXDLYP">[8]Data!#REF!</definedName>
    <definedName name="GCPIOCPMTMQP">[8]Data!#REF!</definedName>
    <definedName name="GCPIOCPMTMYP">[8]Data!#REF!</definedName>
    <definedName name="GCPIOCPMWMQP">[8]Data!#REF!</definedName>
    <definedName name="GCPIOCPMWMYP">[8]Data!#REF!</definedName>
    <definedName name="GCPITIQP">[8]Data!#REF!</definedName>
    <definedName name="GCPITIYP">[8]Data!#REF!</definedName>
    <definedName name="GCPITXVIQP">[8]Data!#REF!</definedName>
    <definedName name="GCPITXVIYP">[8]Data!#REF!</definedName>
    <definedName name="GCPIXVIQP">[8]Data!#REF!</definedName>
    <definedName name="GCPIXVIYP">[8]Data!#REF!</definedName>
    <definedName name="gj" hidden="1">{#N/A,#N/A,FALSE,"Group P&amp;L";#N/A,#N/A,FALSE,"Group Balance Sheet"}</definedName>
    <definedName name="gjk" hidden="1">{#N/A,#N/A,FALSE,"Group P&amp;L";#N/A,#N/A,FALSE,"Group Balance Sheet"}</definedName>
    <definedName name="gmgmgmgmgmgm" hidden="1">{#N/A,#N/A,FALSE,"Group P&amp;L";#N/A,#N/A,FALSE,"Group Balance Sheet"}</definedName>
    <definedName name="guilkrtmk" hidden="1">{#N/A,#N/A,FALSE,"Group P&amp;L";#N/A,#N/A,FALSE,"Group Balance Sheet"}</definedName>
    <definedName name="h" hidden="1">{#N/A,#N/A,FALSE,"Group P&amp;L";#N/A,#N/A,FALSE,"Group Balance Sheet"}</definedName>
    <definedName name="hdenjhenjh" hidden="1">{#N/A,#N/A,FALSE,"Group P&amp;L";#N/A,#N/A,FALSE,"Group Balance Sheet"}</definedName>
    <definedName name="hfdfdgfkiklrtlkryuk" hidden="1">{#N/A,#N/A,FALSE,"Group P&amp;L";#N/A,#N/A,FALSE,"Group Balance Sheet"}</definedName>
    <definedName name="hg" hidden="1">{#N/A,#N/A,FALSE,"Group P&amp;L";#N/A,#N/A,FALSE,"Group Balance Sheet"}</definedName>
    <definedName name="hgfgh" hidden="1">{#N/A,#N/A,FALSE,"Group P&amp;L";#N/A,#N/A,FALSE,"Group Balance Sheet"}</definedName>
    <definedName name="hjk" hidden="1">{#N/A,#N/A,FALSE,"Group P&amp;L";#N/A,#N/A,FALSE,"Group Balance Sheet"}</definedName>
    <definedName name="hkkkkkkkkkkk" hidden="1">{#N/A,#N/A,FALSE,"Group P&amp;L";#N/A,#N/A,FALSE,"Group Balance Sheet"}</definedName>
    <definedName name="hlkhg" hidden="1">{#N/A,#N/A,FALSE,"Group P&amp;L";#N/A,#N/A,FALSE,"Group Balance Sheet"}</definedName>
    <definedName name="hxa" hidden="1">{#N/A,#N/A,FALSE,"Group P&amp;L";#N/A,#N/A,FALSE,"Group Balance Sheet"}</definedName>
    <definedName name="im" hidden="1">{#N/A,#N/A,FALSE,"Group P&amp;L";#N/A,#N/A,FALSE,"Group Balance Sheet"}</definedName>
    <definedName name="jfnmcvn" hidden="1">{#N/A,#N/A,FALSE,"Group P&amp;L";#N/A,#N/A,FALSE,"Group Balance Sheet"}</definedName>
    <definedName name="jggggggggggggg" hidden="1">{#N/A,#N/A,FALSE,"Group P&amp;L";#N/A,#N/A,FALSE,"Group Balance Sheet"}</definedName>
    <definedName name="jgggggggggggggg" hidden="1">{#N/A,#N/A,FALSE,"Group P&amp;L";#N/A,#N/A,FALSE,"Group Balance Sheet"}</definedName>
    <definedName name="jjfd" hidden="1">{#N/A,#N/A,FALSE,"Group P&amp;L";#N/A,#N/A,FALSE,"Group Balance Sheet"}</definedName>
    <definedName name="jjgjj" hidden="1">{#N/A,#N/A,FALSE,"Group P&amp;L";#N/A,#N/A,FALSE,"Group Balance Sheet"}</definedName>
    <definedName name="jmjmjm" hidden="1">{#N/A,#N/A,FALSE,"Group P&amp;L";#N/A,#N/A,FALSE,"Group Balance Sheet"}</definedName>
    <definedName name="kdb" hidden="1">{#N/A,#N/A,FALSE,"Group P&amp;L";#N/A,#N/A,FALSE,"Group Balance Sheet"}</definedName>
    <definedName name="kkkk" hidden="1">{#N/A,#N/A,FALSE,"Group P&amp;L";#N/A,#N/A,FALSE,"Group Balance Sheet"}</definedName>
    <definedName name="kurkrykmrkm" hidden="1">{#N/A,#N/A,FALSE,"Group P&amp;L";#N/A,#N/A,FALSE,"Group Balance Sheet"}</definedName>
    <definedName name="limcount" hidden="1">1</definedName>
    <definedName name="llglgjlgl" hidden="1">{#N/A,#N/A,FALSE,"Group P&amp;L";#N/A,#N/A,FALSE,"Group Balance Sheet"}</definedName>
    <definedName name="lllkl" hidden="1">{#N/A,#N/A,FALSE,"Group P&amp;L";#N/A,#N/A,FALSE,"Group Balance Sheet"}</definedName>
    <definedName name="llllllllll" hidden="1">{#N/A,#N/A,FALSE,"Group P&amp;L";#N/A,#N/A,FALSE,"Group Balance Sheet"}</definedName>
    <definedName name="lllllllllllllllll" hidden="1">{#N/A,#N/A,FALSE,"Group P&amp;L";#N/A,#N/A,FALSE,"Group Balance Sheet"}</definedName>
    <definedName name="lo" hidden="1">{#N/A,#N/A,FALSE,"Group P&amp;L";#N/A,#N/A,FALSE,"Group Balance Sheet"}</definedName>
    <definedName name="m" hidden="1">{#N/A,#N/A,FALSE,"Group P&amp;L";#N/A,#N/A,FALSE,"Group Balance Sheet"}</definedName>
    <definedName name="mfmfmfgm" hidden="1">{#N/A,#N/A,FALSE,"Group P&amp;L";#N/A,#N/A,FALSE,"Group Balance Sheet"}</definedName>
    <definedName name="mh" hidden="1">{#N/A,#N/A,FALSE,"Group P&amp;L";#N/A,#N/A,FALSE,"Group Balance Sheet"}</definedName>
    <definedName name="mkt" hidden="1">{#N/A,#N/A,FALSE,"Group P&amp;L";#N/A,#N/A,FALSE,"Group Balance Sheet"}</definedName>
    <definedName name="nbdfndf" hidden="1">{#N/A,#N/A,FALSE,"Group P&amp;L";#N/A,#N/A,FALSE,"Group Balance Sheet"}</definedName>
    <definedName name="ncv" hidden="1">{#N/A,#N/A,FALSE,"Group P&amp;L";#N/A,#N/A,FALSE,"Group Balance Sheet"}</definedName>
    <definedName name="njedt" hidden="1">{#N/A,#N/A,FALSE,"Group P&amp;L";#N/A,#N/A,FALSE,"Group Balance Sheet"}</definedName>
    <definedName name="nmb" hidden="1">{#N/A,#N/A,FALSE,"Group P&amp;L";#N/A,#N/A,FALSE,"Group Balance Sheet"}</definedName>
    <definedName name="nvvvvvvvvvvvv" hidden="1">{#N/A,#N/A,FALSE,"Group P&amp;L";#N/A,#N/A,FALSE,"Group Balance Sheet"}</definedName>
    <definedName name="of" hidden="1">{#N/A,#N/A,FALSE,"Group P&amp;L";#N/A,#N/A,FALSE,"Group Balance Sheet"}</definedName>
    <definedName name="oipoip" hidden="1">{#N/A,#N/A,FALSE,"Group P&amp;L";#N/A,#N/A,FALSE,"Group Balance Sheet"}</definedName>
    <definedName name="ol" hidden="1">{#N/A,#N/A,FALSE,"Group P&amp;L";#N/A,#N/A,FALSE,"Group Balance Sheet"}</definedName>
    <definedName name="ool" hidden="1">{#N/A,#N/A,FALSE,"Group P&amp;L";#N/A,#N/A,FALSE,"Group Balance Sheet"}</definedName>
    <definedName name="ooooo" hidden="1">{#N/A,#N/A,FALSE,"Group P&amp;L";#N/A,#N/A,FALSE,"Group Balance Sheet"}</definedName>
    <definedName name="ooop" hidden="1">{#N/A,#N/A,FALSE,"Group P&amp;L";#N/A,#N/A,FALSE,"Group Balance Sheet"}</definedName>
    <definedName name="oppp" hidden="1">{#N/A,#N/A,FALSE,"Group P&amp;L";#N/A,#N/A,FALSE,"Group Balance Sheet"}</definedName>
    <definedName name="ouihb" hidden="1">{#N/A,#N/A,FALSE,"Group P&amp;L";#N/A,#N/A,FALSE,"Group Balance Sheet"}</definedName>
    <definedName name="ouijlk" hidden="1">{#N/A,#N/A,FALSE,"Group P&amp;L";#N/A,#N/A,FALSE,"Group Balance Sheet"}</definedName>
    <definedName name="p" hidden="1">{#N/A,#N/A,FALSE,"Group P&amp;L";#N/A,#N/A,FALSE,"Group Balance Sheet"}</definedName>
    <definedName name="p0iu" hidden="1">{#N/A,#N/A,FALSE,"Group P&amp;L";#N/A,#N/A,FALSE,"Group Balance Sheet"}</definedName>
    <definedName name="po" hidden="1">{#N/A,#N/A,FALSE,"Group P&amp;L";#N/A,#N/A,FALSE,"Group Balance Sheet"}</definedName>
    <definedName name="poiiop" hidden="1">{#N/A,#N/A,FALSE,"Group P&amp;L";#N/A,#N/A,FALSE,"Group Balance Sheet"}</definedName>
    <definedName name="poiu" hidden="1">{#N/A,#N/A,FALSE,"Group P&amp;L";#N/A,#N/A,FALSE,"Group Balance Sheet"}</definedName>
    <definedName name="pollmju" hidden="1">{#N/A,#N/A,FALSE,"Group P&amp;L";#N/A,#N/A,FALSE,"Group Balance Sheet"}</definedName>
    <definedName name="poool" hidden="1">{#N/A,#N/A,FALSE,"Group P&amp;L";#N/A,#N/A,FALSE,"Group Balance Sheet"}</definedName>
    <definedName name="poooo" hidden="1">{#N/A,#N/A,FALSE,"Group P&amp;L";#N/A,#N/A,FALSE,"Group Balance Sheet"}</definedName>
    <definedName name="poooool" hidden="1">{#N/A,#N/A,FALSE,"Group P&amp;L";#N/A,#N/A,FALSE,"Group Balance Sheet"}</definedName>
    <definedName name="pooooooooo" hidden="1">{#N/A,#N/A,FALSE,"Group P&amp;L";#N/A,#N/A,FALSE,"Group Balance Sheet"}</definedName>
    <definedName name="poooooooooo" hidden="1">{#N/A,#N/A,FALSE,"Group P&amp;L";#N/A,#N/A,FALSE,"Group Balance Sheet"}</definedName>
    <definedName name="poooooop" hidden="1">{#N/A,#N/A,FALSE,"Group P&amp;L";#N/A,#N/A,FALSE,"Group Balance Sheet"}</definedName>
    <definedName name="pootop" hidden="1">{#N/A,#N/A,FALSE,"Group P&amp;L";#N/A,#N/A,FALSE,"Group Balance Sheet"}</definedName>
    <definedName name="pop" hidden="1">{#N/A,#N/A,FALSE,"Group P&amp;L";#N/A,#N/A,FALSE,"Group Balance Sheet"}</definedName>
    <definedName name="ppp" hidden="1">{#N/A,#N/A,FALSE,"Group P&amp;L";#N/A,#N/A,FALSE,"Group Balance Sheet"}</definedName>
    <definedName name="ppppppppppppppp" hidden="1">{#N/A,#N/A,FALSE,"Group P&amp;L";#N/A,#N/A,FALSE,"Group Balance Sheet"}</definedName>
    <definedName name="ppppppppppppppppppppppp" hidden="1">{#N/A,#N/A,FALSE,"Group P&amp;L";#N/A,#N/A,FALSE,"Group Balance Sheet"}</definedName>
    <definedName name="qqqqqqqqqqqqqqqqq" hidden="1">{#N/A,#N/A,FALSE,"Group P&amp;L";#N/A,#N/A,FALSE,"Group Balance Sheet"}</definedName>
    <definedName name="qw" hidden="1">{#N/A,#N/A,FALSE,"Group P&amp;L";#N/A,#N/A,FALSE,"Group Balance Sheet"}</definedName>
    <definedName name="qwdqdx" hidden="1">{#N/A,#N/A,FALSE,"Group P&amp;L";#N/A,#N/A,FALSE,"Group Balance Sheet"}</definedName>
    <definedName name="QWQWQWE" hidden="1">{#N/A,#N/A,FALSE,"Group P&amp;L";#N/A,#N/A,FALSE,"Group Balance Sheet"}</definedName>
    <definedName name="qwrtq" hidden="1">{#N/A,#N/A,FALSE,"Group P&amp;L";#N/A,#N/A,FALSE,"Group Balance Sheet"}</definedName>
    <definedName name="qwwqww" hidden="1">{#N/A,#N/A,FALSE,"Group P&amp;L";#N/A,#N/A,FALSE,"Group Balance Sheet"}</definedName>
    <definedName name="qwww" hidden="1">{#N/A,#N/A,FALSE,"Group P&amp;L";#N/A,#N/A,FALSE,"Group Balance Sheet"}</definedName>
    <definedName name="qzqz" hidden="1">{#N/A,#N/A,FALSE,"Group P&amp;L";#N/A,#N/A,FALSE,"Group Balance Sheet"}</definedName>
    <definedName name="rbhswr" hidden="1">{#N/A,#N/A,FALSE,"Group P&amp;L";#N/A,#N/A,FALSE,"Group Balance Sheet"}</definedName>
    <definedName name="rertte" hidden="1">{#N/A,#N/A,FALSE,"Group P&amp;L";#N/A,#N/A,FALSE,"Group Balance Sheet"}</definedName>
    <definedName name="rew" hidden="1">{#N/A,#N/A,FALSE,"Group P&amp;L";#N/A,#N/A,FALSE,"Group Balance Sheet"}</definedName>
    <definedName name="rmkt" hidden="1">{#N/A,#N/A,FALSE,"Group P&amp;L";#N/A,#N/A,FALSE,"Group Balance Sheet"}</definedName>
    <definedName name="rsdht" hidden="1">{#N/A,#N/A,FALSE,"Group P&amp;L";#N/A,#N/A,FALSE,"Group Balance Sheet"}</definedName>
    <definedName name="rtuit" hidden="1">{#N/A,#N/A,FALSE,"Group P&amp;L";#N/A,#N/A,FALSE,"Group Balance Sheet"}</definedName>
    <definedName name="rtut" hidden="1">{#N/A,#N/A,FALSE,"Group P&amp;L";#N/A,#N/A,FALSE,"Group Balance Sheet"}</definedName>
    <definedName name="rtweutrwurut" hidden="1">{#N/A,#N/A,FALSE,"Group P&amp;L";#N/A,#N/A,FALSE,"Group Balance Sheet"}</definedName>
    <definedName name="sdfh" hidden="1">{#N/A,#N/A,FALSE,"Group P&amp;L";#N/A,#N/A,FALSE,"Group Balance Sheet"}</definedName>
    <definedName name="sdgasgg" hidden="1">{#N/A,#N/A,FALSE,"Group P&amp;L";#N/A,#N/A,FALSE,"Group Balance Sheet"}</definedName>
    <definedName name="sencount" hidden="1">1</definedName>
    <definedName name="sfgsfgsf" hidden="1">{#N/A,#N/A,FALSE,"Group P&amp;L";#N/A,#N/A,FALSE,"Group Balance Sheet"}</definedName>
    <definedName name="sfhfhsfhg" hidden="1">{#N/A,#N/A,FALSE,"Group P&amp;L";#N/A,#N/A,FALSE,"Group Balance Sheet"}</definedName>
    <definedName name="shf" hidden="1">{#N/A,#N/A,FALSE,"Group P&amp;L";#N/A,#N/A,FALSE,"Group Balance Sheet"}</definedName>
    <definedName name="SRTYHSRTUY" hidden="1">{#N/A,#N/A,FALSE,"Group P&amp;L";#N/A,#N/A,FALSE,"Group Balance Sheet"}</definedName>
    <definedName name="sssssssssss" hidden="1">{#N/A,#N/A,FALSE,"Group P&amp;L";#N/A,#N/A,FALSE,"Group Balance Sheet"}</definedName>
    <definedName name="sta" hidden="1">{#N/A,#N/A,FALSE,"Group P&amp;L";#N/A,#N/A,FALSE,"Group Balance Sheet"}</definedName>
    <definedName name="Stuff" hidden="1">{#N/A,#N/A,FALSE,"Group P&amp;L";#N/A,#N/A,FALSE,"Group Balance Sheet"}</definedName>
    <definedName name="TEST" hidden="1">{#N/A,#N/A,FALSE,"Group P&amp;L";#N/A,#N/A,FALSE,"Group Balance Sheet"}</definedName>
    <definedName name="tooooot" hidden="1">{#N/A,#N/A,FALSE,"Group P&amp;L";#N/A,#N/A,FALSE,"Group Balance Sheet"}</definedName>
    <definedName name="toooot" hidden="1">{#N/A,#N/A,FALSE,"Group P&amp;L";#N/A,#N/A,FALSE,"Group Balance Sheet"}</definedName>
    <definedName name="tooot" hidden="1">{#N/A,#N/A,FALSE,"Group P&amp;L";#N/A,#N/A,FALSE,"Group Balance Sheet"}</definedName>
    <definedName name="toot" hidden="1">{#N/A,#N/A,FALSE,"Group P&amp;L";#N/A,#N/A,FALSE,"Group Balance Sheet"}</definedName>
    <definedName name="tot" hidden="1">{#N/A,#N/A,FALSE,"Group P&amp;L";#N/A,#N/A,FALSE,"Group Balance Sheet"}</definedName>
    <definedName name="trfv" hidden="1">{#N/A,#N/A,FALSE,"Group P&amp;L";#N/A,#N/A,FALSE,"Group Balance Sheet"}</definedName>
    <definedName name="ttt" hidden="1">{#N/A,#N/A,FALSE,"Group P&amp;L";#N/A,#N/A,FALSE,"Group Balance Sheet"}</definedName>
    <definedName name="tuituyrtuy" hidden="1">{#N/A,#N/A,FALSE,"Group P&amp;L";#N/A,#N/A,FALSE,"Group Balance Sheet"}</definedName>
    <definedName name="tut" hidden="1">{#N/A,#N/A,FALSE,"Group P&amp;L";#N/A,#N/A,FALSE,"Group Balance Sheet"}</definedName>
    <definedName name="tuut" hidden="1">{#N/A,#N/A,FALSE,"Group P&amp;L";#N/A,#N/A,FALSE,"Group Balance Sheet"}</definedName>
    <definedName name="tuuut" hidden="1">{#N/A,#N/A,FALSE,"Group P&amp;L";#N/A,#N/A,FALSE,"Group Balance Sheet"}</definedName>
    <definedName name="ty" hidden="1">{#N/A,#N/A,FALSE,"Group P&amp;L";#N/A,#N/A,FALSE,"Group Balance Sheet"}</definedName>
    <definedName name="tyjew" hidden="1">{#N/A,#N/A,FALSE,"Group P&amp;L";#N/A,#N/A,FALSE,"Group Balance Sheet"}</definedName>
    <definedName name="tyt" hidden="1">{#N/A,#N/A,FALSE,"Group P&amp;L";#N/A,#N/A,FALSE,"Group Balance Sheet"}</definedName>
    <definedName name="ui" hidden="1">{#N/A,#N/A,FALSE,"Group P&amp;L";#N/A,#N/A,FALSE,"Group Balance Sheet"}</definedName>
    <definedName name="uiiuiu" hidden="1">{#N/A,#N/A,FALSE,"Group P&amp;L";#N/A,#N/A,FALSE,"Group Balance Sheet"}</definedName>
    <definedName name="uiop" hidden="1">{#N/A,#N/A,FALSE,"Group P&amp;L";#N/A,#N/A,FALSE,"Group Balance Sheet"}</definedName>
    <definedName name="uliug" hidden="1">{#N/A,#N/A,FALSE,"Group P&amp;L";#N/A,#N/A,FALSE,"Group Balance Sheet"}</definedName>
    <definedName name="utrew" hidden="1">{#N/A,#N/A,FALSE,"Group P&amp;L";#N/A,#N/A,FALSE,"Group Balance Sheet"}</definedName>
    <definedName name="uuuuuuuu" hidden="1">{#N/A,#N/A,FALSE,"Group P&amp;L";#N/A,#N/A,FALSE,"Group Balance Sheet"}</definedName>
    <definedName name="uuuuuuuuuuuuu" hidden="1">{#N/A,#N/A,FALSE,"Group P&amp;L";#N/A,#N/A,FALSE,"Group Balance Sheet"}</definedName>
    <definedName name="uyhtrrth" hidden="1">{#N/A,#N/A,FALSE,"Group P&amp;L";#N/A,#N/A,FALSE,"Group Balance Sheet"}</definedName>
    <definedName name="uytr" hidden="1">{#N/A,#N/A,FALSE,"Group P&amp;L";#N/A,#N/A,FALSE,"Group Balance Sheet"}</definedName>
    <definedName name="vcbg" hidden="1">{#N/A,#N/A,FALSE,"Group P&amp;L";#N/A,#N/A,FALSE,"Group Balance Sheet"}</definedName>
    <definedName name="vfsd" hidden="1">{#N/A,#N/A,FALSE,"Group P&amp;L";#N/A,#N/A,FALSE,"Group Balance Sheet"}</definedName>
    <definedName name="W4EYT6W" hidden="1">{#N/A,#N/A,FALSE,"Group P&amp;L";#N/A,#N/A,FALSE,"Group Balance Sheet"}</definedName>
    <definedName name="wan.bpr" localSheetId="2" hidden="1">{#N/A,#N/A,FALSE,"Group P&amp;L";#N/A,#N/A,FALSE,"Group Balance Sheet"}</definedName>
    <definedName name="wan.bpr" hidden="1">{#N/A,#N/A,FALSE,"Group P&amp;L";#N/A,#N/A,FALSE,"Group Balance Sheet"}</definedName>
    <definedName name="weret" hidden="1">{#N/A,#N/A,FALSE,"Group P&amp;L";#N/A,#N/A,FALSE,"Group Balance Sheet"}</definedName>
    <definedName name="werhtwedhgsd" hidden="1">{#N/A,#N/A,FALSE,"Group P&amp;L";#N/A,#N/A,FALSE,"Group Balance Sheet"}</definedName>
    <definedName name="wertyuioi" hidden="1">{#N/A,#N/A,FALSE,"Group P&amp;L";#N/A,#N/A,FALSE,"Group Balance Sheet"}</definedName>
    <definedName name="weytjewtj" hidden="1">{#N/A,#N/A,FALSE,"Group P&amp;L";#N/A,#N/A,FALSE,"Group Balance Sheet"}</definedName>
    <definedName name="wqhgqhg" hidden="1">{#N/A,#N/A,FALSE,"Group P&amp;L";#N/A,#N/A,FALSE,"Group Balance Sheet"}</definedName>
    <definedName name="wrju" hidden="1">{#N/A,#N/A,FALSE,"Group P&amp;L";#N/A,#N/A,FALSE,"Group Balance Sheet"}</definedName>
    <definedName name="wrn.bpr" hidden="1">{#N/A,#N/A,FALSE,"Group P&amp;L";#N/A,#N/A,FALSE,"Group Balance Sheet"}</definedName>
    <definedName name="wrn.BPR." localSheetId="2" hidden="1">{#N/A,#N/A,FALSE,"Group P&amp;L";#N/A,#N/A,FALSE,"Group Balance Sheet"}</definedName>
    <definedName name="wrn.BPR." hidden="1">{#N/A,#N/A,FALSE,"Group P&amp;L";#N/A,#N/A,FALSE,"Group Balance Sheet"}</definedName>
    <definedName name="wrutut" hidden="1">{#N/A,#N/A,FALSE,"Group P&amp;L";#N/A,#N/A,FALSE,"Group Balance Sheet"}</definedName>
    <definedName name="wrutuwrut" hidden="1">{#N/A,#N/A,FALSE,"Group P&amp;L";#N/A,#N/A,FALSE,"Group Balance Sheet"}</definedName>
    <definedName name="WSA" hidden="1">{#N/A,#N/A,FALSE,"Group P&amp;L";#N/A,#N/A,FALSE,"Group Balance Sheet"}</definedName>
    <definedName name="wwww" hidden="1">{#N/A,#N/A,FALSE,"Group P&amp;L";#N/A,#N/A,FALSE,"Group Balance Sheet"}</definedName>
    <definedName name="wwwwwwwwwwwww" hidden="1">{#N/A,#N/A,FALSE,"Group P&amp;L";#N/A,#N/A,FALSE,"Group Balance Sheet"}</definedName>
    <definedName name="wwwwwwwwwwwwwwwww" hidden="1">{#N/A,#N/A,FALSE,"Group P&amp;L";#N/A,#N/A,FALSE,"Group Balance Sheet"}</definedName>
    <definedName name="x" hidden="1">{#N/A,#N/A,FALSE,"Group P&amp;L";#N/A,#N/A,FALSE,"Group Balance Sheet"}</definedName>
    <definedName name="xaxax" hidden="1">{#N/A,#N/A,FALSE,"Group P&amp;L";#N/A,#N/A,FALSE,"Group Balance Sheet"}</definedName>
    <definedName name="xc" hidden="1">{#N/A,#N/A,FALSE,"Group P&amp;L";#N/A,#N/A,FALSE,"Group Balance Sheet"}</definedName>
    <definedName name="xcdfr" hidden="1">{#N/A,#N/A,FALSE,"Group P&amp;L";#N/A,#N/A,FALSE,"Group Balance Sheet"}</definedName>
    <definedName name="xcvb" hidden="1">{#N/A,#N/A,FALSE,"Group P&amp;L";#N/A,#N/A,FALSE,"Group Balance Sheet"}</definedName>
    <definedName name="xsd" hidden="1">{#N/A,#N/A,FALSE,"Group P&amp;L";#N/A,#N/A,FALSE,"Group Balance Sheet"}</definedName>
    <definedName name="xxx" hidden="1">{#N/A,#N/A,FALSE,"Group P&amp;L";#N/A,#N/A,FALSE,"Group Balance Sheet"}</definedName>
    <definedName name="xxxxxxxxxxxxxxx" hidden="1">{#N/A,#N/A,FALSE,"Group P&amp;L";#N/A,#N/A,FALSE,"Group Balance Sheet"}</definedName>
    <definedName name="xzcvcv" hidden="1">{#N/A,#N/A,FALSE,"Group P&amp;L";#N/A,#N/A,FALSE,"Group Balance Sheet"}</definedName>
    <definedName name="y" hidden="1">{#N/A,#N/A,FALSE,"Group P&amp;L";#N/A,#N/A,FALSE,"Group Balance Sheet"}</definedName>
    <definedName name="YRAewYW" hidden="1">{#N/A,#N/A,FALSE,"Group P&amp;L";#N/A,#N/A,FALSE,"Group Balance Sheet"}</definedName>
    <definedName name="yyhnn" hidden="1">{#N/A,#N/A,FALSE,"Group P&amp;L";#N/A,#N/A,FALSE,"Group Balance Sheet"}</definedName>
    <definedName name="yyyyyyyyyyyy" hidden="1">{#N/A,#N/A,FALSE,"Group P&amp;L";#N/A,#N/A,FALSE,"Group Balance Sheet"}</definedName>
    <definedName name="zx" hidden="1">{#N/A,#N/A,FALSE,"Group P&amp;L";#N/A,#N/A,FALSE,"Group Balance Sheet"}</definedName>
    <definedName name="zxc" hidden="1">{#N/A,#N/A,FALSE,"Group P&amp;L";#N/A,#N/A,FALSE,"Group Balance Sheet"}</definedName>
    <definedName name="zxcv" hidden="1">{#N/A,#N/A,FALSE,"Group P&amp;L";#N/A,#N/A,FALSE,"Group Balance Sheet"}</definedName>
    <definedName name="zxvb" hidden="1">{#N/A,#N/A,FALSE,"Group P&amp;L";#N/A,#N/A,FALSE,"Group Balance Sheet"}</definedName>
  </definedNames>
  <calcPr calcId="162913" concurrentCalc="0"/>
</workbook>
</file>

<file path=xl/calcChain.xml><?xml version="1.0" encoding="utf-8"?>
<calcChain xmlns="http://schemas.openxmlformats.org/spreadsheetml/2006/main">
  <c r="D7" i="8" l="1"/>
  <c r="E7" i="8"/>
  <c r="F7" i="8"/>
  <c r="G7" i="8"/>
  <c r="C7" i="8"/>
  <c r="C15" i="4"/>
  <c r="C10" i="4"/>
  <c r="C6" i="4"/>
  <c r="C11" i="4"/>
  <c r="C19" i="4"/>
  <c r="C35" i="4"/>
  <c r="C12" i="4"/>
  <c r="C22" i="4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K49" i="5"/>
  <c r="J49" i="5"/>
  <c r="I49" i="5"/>
  <c r="H49" i="5"/>
  <c r="G49" i="5"/>
  <c r="F49" i="5"/>
  <c r="E49" i="5"/>
  <c r="D49" i="5"/>
  <c r="C49" i="5"/>
  <c r="B49" i="5"/>
  <c r="J48" i="5"/>
  <c r="I48" i="5"/>
  <c r="H48" i="5"/>
  <c r="G48" i="5"/>
  <c r="F48" i="5"/>
  <c r="E48" i="5"/>
  <c r="D48" i="5"/>
  <c r="C48" i="5"/>
  <c r="B48" i="5"/>
  <c r="I47" i="5"/>
  <c r="J47" i="5"/>
  <c r="K47" i="5"/>
  <c r="H46" i="5"/>
  <c r="J45" i="5"/>
  <c r="K45" i="5"/>
  <c r="H45" i="5"/>
  <c r="I45" i="5"/>
  <c r="G45" i="5"/>
  <c r="F45" i="5"/>
  <c r="E45" i="5"/>
  <c r="D45" i="5"/>
  <c r="C45" i="5"/>
  <c r="B45" i="5"/>
  <c r="G44" i="5"/>
  <c r="H44" i="5"/>
  <c r="I44" i="5"/>
  <c r="J44" i="5"/>
  <c r="K44" i="5"/>
  <c r="F44" i="5"/>
  <c r="E44" i="5"/>
  <c r="D44" i="5"/>
  <c r="C44" i="5"/>
  <c r="B44" i="5"/>
  <c r="F43" i="5"/>
  <c r="G43" i="5"/>
  <c r="H43" i="5"/>
  <c r="I43" i="5"/>
  <c r="J43" i="5"/>
  <c r="K43" i="5"/>
  <c r="E43" i="5"/>
  <c r="D43" i="5"/>
  <c r="C43" i="5"/>
  <c r="B43" i="5"/>
  <c r="D42" i="5"/>
  <c r="E42" i="5"/>
  <c r="F42" i="5"/>
  <c r="G42" i="5"/>
  <c r="H42" i="5"/>
  <c r="I42" i="5"/>
  <c r="J42" i="5"/>
  <c r="K42" i="5"/>
  <c r="C42" i="5"/>
  <c r="B42" i="5"/>
  <c r="C41" i="5"/>
  <c r="D41" i="5"/>
  <c r="E41" i="5"/>
  <c r="F41" i="5"/>
  <c r="G41" i="5"/>
  <c r="H41" i="5"/>
  <c r="I41" i="5"/>
  <c r="J41" i="5"/>
  <c r="K41" i="5"/>
  <c r="B41" i="5"/>
  <c r="B40" i="5"/>
  <c r="C40" i="5"/>
  <c r="D40" i="5"/>
  <c r="E40" i="5"/>
  <c r="F40" i="5"/>
  <c r="G40" i="5"/>
  <c r="H40" i="5"/>
  <c r="I40" i="5"/>
  <c r="J40" i="5"/>
  <c r="K40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K33" i="5"/>
  <c r="J33" i="5"/>
  <c r="I33" i="5"/>
  <c r="K32" i="5"/>
  <c r="J32" i="5"/>
  <c r="I32" i="5"/>
  <c r="I31" i="5"/>
  <c r="H30" i="5"/>
  <c r="G30" i="5"/>
  <c r="G29" i="5"/>
  <c r="F28" i="5"/>
  <c r="D28" i="5"/>
  <c r="F27" i="5"/>
  <c r="E27" i="5"/>
  <c r="D26" i="5"/>
  <c r="C25" i="5"/>
  <c r="B25" i="5"/>
  <c r="C24" i="5"/>
  <c r="B24" i="5"/>
  <c r="J18" i="5"/>
  <c r="I18" i="5"/>
  <c r="H18" i="5"/>
  <c r="K17" i="5"/>
  <c r="I17" i="5"/>
  <c r="H17" i="5"/>
  <c r="H32" i="5"/>
  <c r="G17" i="5"/>
  <c r="G32" i="5"/>
  <c r="J16" i="5"/>
  <c r="J31" i="5"/>
  <c r="H16" i="5"/>
  <c r="H31" i="5"/>
  <c r="G16" i="5"/>
  <c r="J15" i="5"/>
  <c r="I15" i="5"/>
  <c r="I30" i="5"/>
  <c r="G15" i="5"/>
  <c r="F15" i="5"/>
  <c r="H14" i="5"/>
  <c r="F14" i="5"/>
  <c r="F29" i="5"/>
  <c r="E14" i="5"/>
  <c r="E29" i="5"/>
  <c r="G13" i="5"/>
  <c r="H13" i="5"/>
  <c r="H28" i="5"/>
  <c r="E13" i="5"/>
  <c r="E28" i="5"/>
  <c r="D13" i="5"/>
  <c r="C13" i="5"/>
  <c r="C28" i="5"/>
  <c r="B13" i="5"/>
  <c r="B28" i="5"/>
  <c r="F12" i="5"/>
  <c r="G12" i="5"/>
  <c r="D12" i="5"/>
  <c r="D27" i="5"/>
  <c r="C12" i="5"/>
  <c r="B12" i="5"/>
  <c r="B27" i="5"/>
  <c r="E11" i="5"/>
  <c r="E26" i="5"/>
  <c r="C11" i="5"/>
  <c r="C26" i="5"/>
  <c r="B11" i="5"/>
  <c r="B26" i="5"/>
  <c r="D10" i="5"/>
  <c r="B10" i="5"/>
  <c r="C9" i="5"/>
  <c r="D9" i="5"/>
  <c r="D24" i="5"/>
  <c r="L5" i="5"/>
  <c r="M5" i="5"/>
  <c r="M19" i="5"/>
  <c r="L43" i="5"/>
  <c r="L45" i="5"/>
  <c r="L40" i="5"/>
  <c r="M40" i="5"/>
  <c r="L18" i="5"/>
  <c r="L41" i="5"/>
  <c r="M41" i="5"/>
  <c r="N41" i="5"/>
  <c r="O41" i="5"/>
  <c r="P41" i="5"/>
  <c r="Q41" i="5"/>
  <c r="R41" i="5"/>
  <c r="S41" i="5"/>
  <c r="L17" i="5"/>
  <c r="L32" i="5"/>
  <c r="N5" i="5"/>
  <c r="O5" i="5"/>
  <c r="P5" i="5"/>
  <c r="Q5" i="5"/>
  <c r="R5" i="5"/>
  <c r="S5" i="5"/>
  <c r="L44" i="5"/>
  <c r="M44" i="5"/>
  <c r="N44" i="5"/>
  <c r="O44" i="5"/>
  <c r="P44" i="5"/>
  <c r="Q44" i="5"/>
  <c r="R44" i="5"/>
  <c r="S44" i="5"/>
  <c r="L47" i="5"/>
  <c r="L42" i="5"/>
  <c r="M42" i="5"/>
  <c r="N42" i="5"/>
  <c r="O42" i="5"/>
  <c r="P42" i="5"/>
  <c r="Q42" i="5"/>
  <c r="R42" i="5"/>
  <c r="S42" i="5"/>
  <c r="L49" i="5"/>
  <c r="M34" i="5"/>
  <c r="N19" i="5"/>
  <c r="F17" i="5"/>
  <c r="M49" i="5"/>
  <c r="N49" i="5"/>
  <c r="O49" i="5"/>
  <c r="P49" i="5"/>
  <c r="Q49" i="5"/>
  <c r="R49" i="5"/>
  <c r="S49" i="5"/>
  <c r="H12" i="5"/>
  <c r="G27" i="5"/>
  <c r="G31" i="5"/>
  <c r="F16" i="5"/>
  <c r="M47" i="5"/>
  <c r="N47" i="5"/>
  <c r="O47" i="5"/>
  <c r="P47" i="5"/>
  <c r="Q47" i="5"/>
  <c r="R47" i="5"/>
  <c r="S47" i="5"/>
  <c r="D25" i="5"/>
  <c r="E10" i="5"/>
  <c r="E15" i="5"/>
  <c r="F30" i="5"/>
  <c r="E9" i="5"/>
  <c r="F11" i="5"/>
  <c r="C27" i="5"/>
  <c r="M43" i="5"/>
  <c r="N43" i="5"/>
  <c r="O43" i="5"/>
  <c r="P43" i="5"/>
  <c r="Q43" i="5"/>
  <c r="R43" i="5"/>
  <c r="S43" i="5"/>
  <c r="I13" i="5"/>
  <c r="H29" i="5"/>
  <c r="I14" i="5"/>
  <c r="G18" i="5"/>
  <c r="H33" i="5"/>
  <c r="M45" i="5"/>
  <c r="N45" i="5"/>
  <c r="O45" i="5"/>
  <c r="P45" i="5"/>
  <c r="Q45" i="5"/>
  <c r="R45" i="5"/>
  <c r="S45" i="5"/>
  <c r="I46" i="5"/>
  <c r="J46" i="5"/>
  <c r="K46" i="5"/>
  <c r="L46" i="5"/>
  <c r="M46" i="5"/>
  <c r="N46" i="5"/>
  <c r="O46" i="5"/>
  <c r="P46" i="5"/>
  <c r="Q46" i="5"/>
  <c r="R46" i="5"/>
  <c r="S46" i="5"/>
  <c r="G46" i="5"/>
  <c r="F46" i="5"/>
  <c r="E46" i="5"/>
  <c r="D46" i="5"/>
  <c r="C46" i="5"/>
  <c r="B46" i="5"/>
  <c r="J30" i="5"/>
  <c r="K15" i="5"/>
  <c r="L33" i="5"/>
  <c r="M18" i="5"/>
  <c r="K19" i="5"/>
  <c r="K48" i="5"/>
  <c r="L48" i="5"/>
  <c r="M48" i="5"/>
  <c r="N48" i="5"/>
  <c r="O48" i="5"/>
  <c r="P48" i="5"/>
  <c r="Q48" i="5"/>
  <c r="R48" i="5"/>
  <c r="S48" i="5"/>
  <c r="H47" i="5"/>
  <c r="G47" i="5"/>
  <c r="F47" i="5"/>
  <c r="E47" i="5"/>
  <c r="D47" i="5"/>
  <c r="C47" i="5"/>
  <c r="B47" i="5"/>
  <c r="D14" i="5"/>
  <c r="K16" i="5"/>
  <c r="G28" i="5"/>
  <c r="L50" i="5"/>
  <c r="M17" i="5"/>
  <c r="N40" i="5"/>
  <c r="O40" i="5"/>
  <c r="P40" i="5"/>
  <c r="Q40" i="5"/>
  <c r="R40" i="5"/>
  <c r="S40" i="5"/>
  <c r="G11" i="5"/>
  <c r="F26" i="5"/>
  <c r="M33" i="5"/>
  <c r="N18" i="5"/>
  <c r="G33" i="5"/>
  <c r="F18" i="5"/>
  <c r="I12" i="5"/>
  <c r="H27" i="5"/>
  <c r="F31" i="5"/>
  <c r="E16" i="5"/>
  <c r="K34" i="5"/>
  <c r="J19" i="5"/>
  <c r="J14" i="5"/>
  <c r="I29" i="5"/>
  <c r="K30" i="5"/>
  <c r="L15" i="5"/>
  <c r="E25" i="5"/>
  <c r="F10" i="5"/>
  <c r="F32" i="5"/>
  <c r="E17" i="5"/>
  <c r="E24" i="5"/>
  <c r="F9" i="5"/>
  <c r="M50" i="5"/>
  <c r="N50" i="5"/>
  <c r="O50" i="5"/>
  <c r="P50" i="5"/>
  <c r="Q50" i="5"/>
  <c r="R50" i="5"/>
  <c r="S50" i="5"/>
  <c r="K50" i="5"/>
  <c r="J50" i="5"/>
  <c r="I50" i="5"/>
  <c r="H50" i="5"/>
  <c r="G50" i="5"/>
  <c r="F50" i="5"/>
  <c r="E50" i="5"/>
  <c r="D50" i="5"/>
  <c r="C50" i="5"/>
  <c r="B50" i="5"/>
  <c r="M32" i="5"/>
  <c r="N17" i="5"/>
  <c r="D15" i="5"/>
  <c r="E30" i="5"/>
  <c r="L16" i="5"/>
  <c r="K31" i="5"/>
  <c r="D29" i="5"/>
  <c r="C14" i="5"/>
  <c r="J13" i="5"/>
  <c r="I28" i="5"/>
  <c r="O19" i="5"/>
  <c r="N34" i="5"/>
  <c r="C42" i="4"/>
  <c r="I27" i="5"/>
  <c r="J12" i="5"/>
  <c r="M16" i="5"/>
  <c r="L31" i="5"/>
  <c r="F33" i="5"/>
  <c r="E18" i="5"/>
  <c r="E32" i="5"/>
  <c r="D17" i="5"/>
  <c r="I19" i="5"/>
  <c r="J34" i="5"/>
  <c r="N33" i="5"/>
  <c r="O18" i="5"/>
  <c r="L30" i="5"/>
  <c r="M15" i="5"/>
  <c r="C29" i="5"/>
  <c r="B14" i="5"/>
  <c r="B29" i="5"/>
  <c r="J29" i="5"/>
  <c r="K14" i="5"/>
  <c r="D30" i="5"/>
  <c r="C15" i="5"/>
  <c r="N32" i="5"/>
  <c r="O17" i="5"/>
  <c r="F25" i="5"/>
  <c r="G10" i="5"/>
  <c r="D16" i="5"/>
  <c r="E31" i="5"/>
  <c r="F24" i="5"/>
  <c r="G9" i="5"/>
  <c r="P19" i="5"/>
  <c r="O34" i="5"/>
  <c r="J28" i="5"/>
  <c r="K13" i="5"/>
  <c r="H11" i="5"/>
  <c r="G26" i="5"/>
  <c r="L13" i="5"/>
  <c r="K28" i="5"/>
  <c r="O32" i="5"/>
  <c r="P17" i="5"/>
  <c r="N15" i="5"/>
  <c r="M30" i="5"/>
  <c r="E33" i="5"/>
  <c r="D18" i="5"/>
  <c r="Q19" i="5"/>
  <c r="P34" i="5"/>
  <c r="H10" i="5"/>
  <c r="G25" i="5"/>
  <c r="G24" i="5"/>
  <c r="H9" i="5"/>
  <c r="C30" i="5"/>
  <c r="B15" i="5"/>
  <c r="B30" i="5"/>
  <c r="P18" i="5"/>
  <c r="O33" i="5"/>
  <c r="N16" i="5"/>
  <c r="M31" i="5"/>
  <c r="K29" i="5"/>
  <c r="L14" i="5"/>
  <c r="J27" i="5"/>
  <c r="K12" i="5"/>
  <c r="C17" i="5"/>
  <c r="D32" i="5"/>
  <c r="I11" i="5"/>
  <c r="H26" i="5"/>
  <c r="C16" i="5"/>
  <c r="D31" i="5"/>
  <c r="H19" i="5"/>
  <c r="I34" i="5"/>
  <c r="D33" i="5"/>
  <c r="C18" i="5"/>
  <c r="G19" i="5"/>
  <c r="H34" i="5"/>
  <c r="L29" i="5"/>
  <c r="M14" i="5"/>
  <c r="B16" i="5"/>
  <c r="B31" i="5"/>
  <c r="C31" i="5"/>
  <c r="N30" i="5"/>
  <c r="O15" i="5"/>
  <c r="K27" i="5"/>
  <c r="L12" i="5"/>
  <c r="H24" i="5"/>
  <c r="I9" i="5"/>
  <c r="P32" i="5"/>
  <c r="Q17" i="5"/>
  <c r="J11" i="5"/>
  <c r="I26" i="5"/>
  <c r="N31" i="5"/>
  <c r="O16" i="5"/>
  <c r="I10" i="5"/>
  <c r="H25" i="5"/>
  <c r="B17" i="5"/>
  <c r="B32" i="5"/>
  <c r="C32" i="5"/>
  <c r="Q18" i="5"/>
  <c r="P33" i="5"/>
  <c r="R19" i="5"/>
  <c r="Q34" i="5"/>
  <c r="L28" i="5"/>
  <c r="M13" i="5"/>
  <c r="R17" i="5"/>
  <c r="Q32" i="5"/>
  <c r="N13" i="5"/>
  <c r="M28" i="5"/>
  <c r="J9" i="5"/>
  <c r="I24" i="5"/>
  <c r="M29" i="5"/>
  <c r="N14" i="5"/>
  <c r="J10" i="5"/>
  <c r="I25" i="5"/>
  <c r="O31" i="5"/>
  <c r="P16" i="5"/>
  <c r="L27" i="5"/>
  <c r="M12" i="5"/>
  <c r="R34" i="5"/>
  <c r="S19" i="5"/>
  <c r="S34" i="5"/>
  <c r="F19" i="5"/>
  <c r="G34" i="5"/>
  <c r="P15" i="5"/>
  <c r="O30" i="5"/>
  <c r="B18" i="5"/>
  <c r="B33" i="5"/>
  <c r="C33" i="5"/>
  <c r="R18" i="5"/>
  <c r="Q33" i="5"/>
  <c r="J26" i="5"/>
  <c r="K11" i="5"/>
  <c r="C20" i="4"/>
  <c r="C36" i="4"/>
  <c r="C23" i="4"/>
  <c r="C40" i="4"/>
  <c r="S18" i="5"/>
  <c r="S33" i="5"/>
  <c r="R33" i="5"/>
  <c r="N12" i="5"/>
  <c r="M27" i="5"/>
  <c r="K9" i="5"/>
  <c r="J24" i="5"/>
  <c r="N29" i="5"/>
  <c r="O14" i="5"/>
  <c r="P31" i="5"/>
  <c r="Q16" i="5"/>
  <c r="P30" i="5"/>
  <c r="Q15" i="5"/>
  <c r="O13" i="5"/>
  <c r="N28" i="5"/>
  <c r="K26" i="5"/>
  <c r="L11" i="5"/>
  <c r="F34" i="5"/>
  <c r="E19" i="5"/>
  <c r="K10" i="5"/>
  <c r="J25" i="5"/>
  <c r="S17" i="5"/>
  <c r="S32" i="5"/>
  <c r="R32" i="5"/>
  <c r="C47" i="4"/>
  <c r="P13" i="5"/>
  <c r="O28" i="5"/>
  <c r="L9" i="5"/>
  <c r="K24" i="5"/>
  <c r="Q30" i="5"/>
  <c r="R15" i="5"/>
  <c r="P14" i="5"/>
  <c r="O29" i="5"/>
  <c r="K25" i="5"/>
  <c r="L10" i="5"/>
  <c r="N27" i="5"/>
  <c r="O12" i="5"/>
  <c r="E34" i="5"/>
  <c r="D19" i="5"/>
  <c r="Q31" i="5"/>
  <c r="R16" i="5"/>
  <c r="L26" i="5"/>
  <c r="M11" i="5"/>
  <c r="P29" i="5"/>
  <c r="Q14" i="5"/>
  <c r="D34" i="5"/>
  <c r="C19" i="5"/>
  <c r="R30" i="5"/>
  <c r="S15" i="5"/>
  <c r="S30" i="5"/>
  <c r="R31" i="5"/>
  <c r="S16" i="5"/>
  <c r="S31" i="5"/>
  <c r="P12" i="5"/>
  <c r="O27" i="5"/>
  <c r="L24" i="5"/>
  <c r="M9" i="5"/>
  <c r="N11" i="5"/>
  <c r="M26" i="5"/>
  <c r="L25" i="5"/>
  <c r="M10" i="5"/>
  <c r="P28" i="5"/>
  <c r="Q13" i="5"/>
  <c r="M24" i="5"/>
  <c r="N9" i="5"/>
  <c r="C34" i="5"/>
  <c r="B19" i="5"/>
  <c r="B34" i="5"/>
  <c r="O11" i="5"/>
  <c r="N26" i="5"/>
  <c r="M25" i="5"/>
  <c r="N10" i="5"/>
  <c r="R13" i="5"/>
  <c r="Q28" i="5"/>
  <c r="Q29" i="5"/>
  <c r="R14" i="5"/>
  <c r="Q12" i="5"/>
  <c r="P27" i="5"/>
  <c r="N25" i="5"/>
  <c r="O10" i="5"/>
  <c r="R29" i="5"/>
  <c r="S14" i="5"/>
  <c r="S29" i="5"/>
  <c r="Q27" i="5"/>
  <c r="R12" i="5"/>
  <c r="N24" i="5"/>
  <c r="O9" i="5"/>
  <c r="P11" i="5"/>
  <c r="O26" i="5"/>
  <c r="R28" i="5"/>
  <c r="S13" i="5"/>
  <c r="S28" i="5"/>
  <c r="O24" i="5"/>
  <c r="P9" i="5"/>
  <c r="P10" i="5"/>
  <c r="O25" i="5"/>
  <c r="R27" i="5"/>
  <c r="S12" i="5"/>
  <c r="S27" i="5"/>
  <c r="Q11" i="5"/>
  <c r="P26" i="5"/>
  <c r="R11" i="5"/>
  <c r="Q26" i="5"/>
  <c r="Q10" i="5"/>
  <c r="P25" i="5"/>
  <c r="P24" i="5"/>
  <c r="Q9" i="5"/>
  <c r="R9" i="5"/>
  <c r="Q24" i="5"/>
  <c r="R10" i="5"/>
  <c r="Q25" i="5"/>
  <c r="R26" i="5"/>
  <c r="S11" i="5"/>
  <c r="S26" i="5"/>
  <c r="S10" i="5"/>
  <c r="S25" i="5"/>
  <c r="R25" i="5"/>
  <c r="S9" i="5"/>
  <c r="S24" i="5"/>
  <c r="R24" i="5"/>
  <c r="C39" i="4"/>
  <c r="C46" i="4"/>
</calcChain>
</file>

<file path=xl/comments1.xml><?xml version="1.0" encoding="utf-8"?>
<comments xmlns="http://schemas.openxmlformats.org/spreadsheetml/2006/main">
  <authors>
    <author>Gillian Eckersley</author>
  </authors>
  <commentList>
    <comment ref="A5" authorId="0" shapeId="0">
      <text>
        <r>
          <rPr>
            <sz val="9"/>
            <color indexed="81"/>
            <rFont val="Tahoma"/>
            <family val="2"/>
          </rPr>
          <t>Histroical CPI based on average of four quarters to December on the average of the four quarters to the previous December consistent with RAB roll forward</t>
        </r>
      </text>
    </comment>
  </commentList>
</comments>
</file>

<file path=xl/sharedStrings.xml><?xml version="1.0" encoding="utf-8"?>
<sst xmlns="http://schemas.openxmlformats.org/spreadsheetml/2006/main" count="143" uniqueCount="83">
  <si>
    <t>USAIDI</t>
  </si>
  <si>
    <t>USAIFI</t>
  </si>
  <si>
    <t>Reliability</t>
  </si>
  <si>
    <t>Weightings - ratio of uSAIDI to uSAIFI</t>
  </si>
  <si>
    <t>Urban</t>
  </si>
  <si>
    <t>Short rural</t>
  </si>
  <si>
    <t>Average annual energy consumption (MWh)</t>
  </si>
  <si>
    <t>Rural short</t>
  </si>
  <si>
    <t>Average over regulatory period</t>
  </si>
  <si>
    <t>Average targets over regulatory period</t>
  </si>
  <si>
    <t>Incentive rates</t>
  </si>
  <si>
    <t>per cent per unit change in SAIFI</t>
  </si>
  <si>
    <t>per cent per unit change in SAIDI (minutes)</t>
  </si>
  <si>
    <t>Customer service</t>
  </si>
  <si>
    <t>Telephone answering</t>
  </si>
  <si>
    <t>per unit of telephone answering parameter</t>
  </si>
  <si>
    <t>Summary of incentive rates in dollars</t>
  </si>
  <si>
    <t>per 0.1 change in SAIFI</t>
  </si>
  <si>
    <t>per minute change in SAIDI</t>
  </si>
  <si>
    <t>per percentage point change in telephone answering parameter</t>
  </si>
  <si>
    <t>VCR ($/MWh)</t>
  </si>
  <si>
    <t>Rural (short and long)</t>
  </si>
  <si>
    <t>Customers (revised feeder classification)</t>
  </si>
  <si>
    <t>Average network total</t>
  </si>
  <si>
    <t>Average annual forecast (Chapter 5) split by feeder type on basis of customer numbers</t>
  </si>
  <si>
    <t>2019-20</t>
  </si>
  <si>
    <t>2020-21</t>
  </si>
  <si>
    <t>2021-22</t>
  </si>
  <si>
    <t>2022-23</t>
  </si>
  <si>
    <t>2023-24</t>
  </si>
  <si>
    <t>Inflation</t>
  </si>
  <si>
    <t>Australian Burean of Statistics (ABS) Data</t>
  </si>
  <si>
    <t>Forecast</t>
  </si>
  <si>
    <t>FY09</t>
  </si>
  <si>
    <t>FY10</t>
  </si>
  <si>
    <t>FY11</t>
  </si>
  <si>
    <t>FY12</t>
  </si>
  <si>
    <t>FY13</t>
  </si>
  <si>
    <t>FY14</t>
  </si>
  <si>
    <t>FY15</t>
  </si>
  <si>
    <t>FY16</t>
  </si>
  <si>
    <t>FY17</t>
  </si>
  <si>
    <t>FY18</t>
  </si>
  <si>
    <t>FY19</t>
  </si>
  <si>
    <t>FY20</t>
  </si>
  <si>
    <t>FY21</t>
  </si>
  <si>
    <t>FY22</t>
  </si>
  <si>
    <t>FY23</t>
  </si>
  <si>
    <t>FY24</t>
  </si>
  <si>
    <t>FY25</t>
  </si>
  <si>
    <t>FY26</t>
  </si>
  <si>
    <t>Inflation rate</t>
  </si>
  <si>
    <t>CPI indices (real mid year to nominal)</t>
  </si>
  <si>
    <t>Real 2009</t>
  </si>
  <si>
    <t>Real 2010</t>
  </si>
  <si>
    <t>Real 2011</t>
  </si>
  <si>
    <t>Real 2012</t>
  </si>
  <si>
    <t>Real 2013</t>
  </si>
  <si>
    <t>Real 2014</t>
  </si>
  <si>
    <t>Real 2015</t>
  </si>
  <si>
    <t>Real 2016</t>
  </si>
  <si>
    <t>Real 2017</t>
  </si>
  <si>
    <t>Real 2018</t>
  </si>
  <si>
    <t>Real 2019</t>
  </si>
  <si>
    <t>Nominal</t>
  </si>
  <si>
    <t>CPI indices (nominal to real mid year)</t>
  </si>
  <si>
    <t>CPI indices (nominal mid year to real end year)</t>
  </si>
  <si>
    <t>ACT VCR ($2019-20)</t>
  </si>
  <si>
    <t>NSW VCR ($2013-14)</t>
  </si>
  <si>
    <t>STPIS guideline, table 1, p11</t>
  </si>
  <si>
    <t>Energy consumption forecast (MWh)</t>
  </si>
  <si>
    <t>real 18-19 $m</t>
  </si>
  <si>
    <t>Smoothed revenue requirement ($2019/20)</t>
  </si>
  <si>
    <t>Total</t>
  </si>
  <si>
    <t>Source: Jacobs Energy Projections Summary_final</t>
  </si>
  <si>
    <t>PTRM - D</t>
  </si>
  <si>
    <t>AEMC Final Report, November 2014</t>
  </si>
  <si>
    <t>Calculated - see Attachment 10.1</t>
  </si>
  <si>
    <t>Nominal $m</t>
  </si>
  <si>
    <t>PTRM - D Revenue Cap Expected Revenue (Smoothed) ($m nominal)</t>
  </si>
  <si>
    <t>Sources/comments</t>
  </si>
  <si>
    <t>Additional notes</t>
  </si>
  <si>
    <t>CPI Inflation rate for 2019-24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</si>
</sst>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_-&quot;$&quot;* #,##0_-;\-&quot;$&quot;* #,##0_-;_-&quot;$&quot;* &quot;-&quot;??_-;_-@_-"/>
    <numFmt numFmtId="167" formatCode="0.000%"/>
    <numFmt numFmtId="168" formatCode="_-* #,##0.000_-;\-* #,##0.000_-;_-* &quot;-&quot;??_-;_-@_-"/>
    <numFmt numFmtId="169" formatCode="#,##0_);\(#,##0\);\-_)"/>
    <numFmt numFmtId="170" formatCode="_(#,##0_);\(#,##0\);_(&quot;-&quot;_)"/>
    <numFmt numFmtId="171" formatCode="_(#,##0.0000_);\(#,##0.0000\);_(&quot;-&quot;_)"/>
    <numFmt numFmtId="172" formatCode="0.00%_);\(0.00%\);\-_%_)"/>
    <numFmt numFmtId="173" formatCode="_(#,##0.000_);\(#,##0.000\);_(&quot;-&quot;_)"/>
    <numFmt numFmtId="174" formatCode="_(#,##0.00_);\(#,##0.00\);_(&quot;-&quot;_)"/>
    <numFmt numFmtId="175" formatCode="_(* #,##0.00_);_(* \(#,##0.00\);_(* &quot;-&quot;??_);_(@_)"/>
    <numFmt numFmtId="176" formatCode="0.000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b/>
      <sz val="10"/>
      <color indexed="8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b/>
      <sz val="11"/>
      <color rgb="FFFA7D00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dashed">
        <color auto="1"/>
      </left>
      <right style="dashed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169" fontId="10" fillId="0" borderId="0"/>
    <xf numFmtId="0" fontId="1" fillId="0" borderId="0"/>
    <xf numFmtId="170" fontId="15" fillId="0" borderId="8">
      <alignment horizontal="right" vertical="center"/>
      <protection locked="0"/>
    </xf>
    <xf numFmtId="172" fontId="10" fillId="0" borderId="0" applyFont="0" applyFill="0" applyBorder="0" applyAlignment="0" applyProtection="0"/>
    <xf numFmtId="0" fontId="18" fillId="3" borderId="1" applyNumberFormat="0" applyAlignment="0" applyProtection="0"/>
  </cellStyleXfs>
  <cellXfs count="73">
    <xf numFmtId="0" fontId="0" fillId="0" borderId="0" xfId="0"/>
    <xf numFmtId="0" fontId="5" fillId="0" borderId="0" xfId="0" applyFont="1"/>
    <xf numFmtId="0" fontId="4" fillId="4" borderId="0" xfId="0" applyFont="1" applyFill="1"/>
    <xf numFmtId="165" fontId="2" fillId="2" borderId="1" xfId="2" applyNumberFormat="1" applyFont="1" applyFill="1" applyBorder="1"/>
    <xf numFmtId="0" fontId="2" fillId="2" borderId="1" xfId="3"/>
    <xf numFmtId="9" fontId="0" fillId="0" borderId="0" xfId="0" applyNumberFormat="1"/>
    <xf numFmtId="0" fontId="6" fillId="0" borderId="0" xfId="0" applyFont="1"/>
    <xf numFmtId="43" fontId="2" fillId="2" borderId="1" xfId="2" applyFont="1" applyFill="1" applyBorder="1"/>
    <xf numFmtId="0" fontId="4" fillId="5" borderId="0" xfId="0" applyFont="1" applyFill="1"/>
    <xf numFmtId="10" fontId="3" fillId="3" borderId="2" xfId="1" applyNumberFormat="1" applyFont="1" applyFill="1" applyBorder="1"/>
    <xf numFmtId="167" fontId="3" fillId="3" borderId="2" xfId="1" applyNumberFormat="1" applyFont="1" applyFill="1" applyBorder="1"/>
    <xf numFmtId="166" fontId="3" fillId="3" borderId="2" xfId="4" applyNumberFormat="1"/>
    <xf numFmtId="10" fontId="3" fillId="3" borderId="2" xfId="4" applyNumberFormat="1"/>
    <xf numFmtId="43" fontId="0" fillId="0" borderId="0" xfId="0" applyNumberFormat="1"/>
    <xf numFmtId="168" fontId="2" fillId="2" borderId="1" xfId="2" applyNumberFormat="1" applyFont="1" applyFill="1" applyBorder="1"/>
    <xf numFmtId="0" fontId="7" fillId="0" borderId="0" xfId="0" applyFont="1"/>
    <xf numFmtId="0" fontId="8" fillId="0" borderId="0" xfId="0" applyFont="1"/>
    <xf numFmtId="166" fontId="8" fillId="0" borderId="0" xfId="0" applyNumberFormat="1" applyFont="1"/>
    <xf numFmtId="0" fontId="9" fillId="0" borderId="0" xfId="0" applyFont="1"/>
    <xf numFmtId="165" fontId="11" fillId="0" borderId="0" xfId="5" applyNumberFormat="1" applyFont="1"/>
    <xf numFmtId="165" fontId="12" fillId="0" borderId="4" xfId="5" applyNumberFormat="1" applyFont="1" applyFill="1" applyBorder="1" applyAlignment="1"/>
    <xf numFmtId="169" fontId="13" fillId="0" borderId="0" xfId="5" applyFont="1"/>
    <xf numFmtId="165" fontId="11" fillId="6" borderId="3" xfId="5" applyNumberFormat="1" applyFont="1" applyFill="1" applyBorder="1" applyAlignment="1">
      <alignment horizontal="center"/>
    </xf>
    <xf numFmtId="165" fontId="11" fillId="7" borderId="3" xfId="5" applyNumberFormat="1" applyFont="1" applyFill="1" applyBorder="1" applyAlignment="1">
      <alignment horizontal="center"/>
    </xf>
    <xf numFmtId="165" fontId="14" fillId="0" borderId="0" xfId="5" applyNumberFormat="1" applyFont="1" applyBorder="1" applyAlignment="1">
      <alignment horizontal="left" indent="1"/>
    </xf>
    <xf numFmtId="10" fontId="13" fillId="0" borderId="0" xfId="6" applyNumberFormat="1" applyFont="1" applyBorder="1"/>
    <xf numFmtId="10" fontId="13" fillId="0" borderId="0" xfId="6" applyNumberFormat="1" applyFont="1"/>
    <xf numFmtId="10" fontId="13" fillId="8" borderId="0" xfId="6" applyNumberFormat="1" applyFont="1" applyFill="1" applyBorder="1"/>
    <xf numFmtId="165" fontId="14" fillId="0" borderId="0" xfId="5" applyNumberFormat="1" applyFont="1" applyBorder="1"/>
    <xf numFmtId="169" fontId="13" fillId="0" borderId="0" xfId="5" applyFont="1" applyBorder="1"/>
    <xf numFmtId="165" fontId="14" fillId="0" borderId="0" xfId="5" applyNumberFormat="1" applyFont="1"/>
    <xf numFmtId="171" fontId="16" fillId="0" borderId="0" xfId="7" applyNumberFormat="1" applyFont="1" applyFill="1" applyBorder="1" applyAlignment="1" applyProtection="1">
      <alignment horizontal="center" vertical="center"/>
    </xf>
    <xf numFmtId="164" fontId="13" fillId="0" borderId="0" xfId="8" applyNumberFormat="1" applyFont="1"/>
    <xf numFmtId="165" fontId="14" fillId="0" borderId="0" xfId="5" applyNumberFormat="1" applyFont="1" applyAlignment="1">
      <alignment horizontal="left" indent="1"/>
    </xf>
    <xf numFmtId="165" fontId="12" fillId="0" borderId="0" xfId="5" applyNumberFormat="1" applyFont="1" applyAlignment="1">
      <alignment horizontal="center"/>
    </xf>
    <xf numFmtId="173" fontId="16" fillId="0" borderId="0" xfId="7" applyNumberFormat="1" applyFont="1" applyFill="1" applyBorder="1" applyAlignment="1" applyProtection="1">
      <alignment horizontal="center" vertical="center"/>
    </xf>
    <xf numFmtId="174" fontId="16" fillId="9" borderId="9" xfId="7" applyNumberFormat="1" applyFont="1" applyFill="1" applyBorder="1" applyAlignment="1" applyProtection="1">
      <alignment horizontal="right" vertical="center"/>
    </xf>
    <xf numFmtId="174" fontId="16" fillId="0" borderId="0" xfId="7" applyNumberFormat="1" applyFont="1" applyFill="1" applyBorder="1" applyAlignment="1" applyProtection="1">
      <alignment horizontal="right" vertical="center"/>
    </xf>
    <xf numFmtId="174" fontId="16" fillId="0" borderId="10" xfId="7" applyNumberFormat="1" applyFont="1" applyFill="1" applyBorder="1" applyAlignment="1" applyProtection="1">
      <alignment horizontal="right" vertical="center"/>
    </xf>
    <xf numFmtId="174" fontId="16" fillId="0" borderId="11" xfId="7" applyNumberFormat="1" applyFont="1" applyFill="1" applyBorder="1" applyAlignment="1" applyProtection="1">
      <alignment horizontal="right" vertical="center"/>
    </xf>
    <xf numFmtId="174" fontId="16" fillId="9" borderId="12" xfId="7" applyNumberFormat="1" applyFont="1" applyFill="1" applyBorder="1" applyAlignment="1" applyProtection="1">
      <alignment horizontal="right" vertical="center"/>
    </xf>
    <xf numFmtId="174" fontId="16" fillId="9" borderId="13" xfId="7" applyNumberFormat="1" applyFont="1" applyFill="1" applyBorder="1" applyAlignment="1" applyProtection="1">
      <alignment horizontal="right" vertical="center"/>
    </xf>
    <xf numFmtId="174" fontId="16" fillId="0" borderId="13" xfId="7" applyNumberFormat="1" applyFont="1" applyFill="1" applyBorder="1" applyAlignment="1" applyProtection="1">
      <alignment horizontal="right" vertical="center"/>
    </xf>
    <xf numFmtId="174" fontId="16" fillId="0" borderId="14" xfId="7" applyNumberFormat="1" applyFont="1" applyFill="1" applyBorder="1" applyAlignment="1" applyProtection="1">
      <alignment horizontal="right" vertical="center"/>
    </xf>
    <xf numFmtId="174" fontId="16" fillId="9" borderId="15" xfId="7" applyNumberFormat="1" applyFont="1" applyFill="1" applyBorder="1" applyAlignment="1" applyProtection="1">
      <alignment horizontal="right" vertical="center"/>
    </xf>
    <xf numFmtId="174" fontId="16" fillId="0" borderId="16" xfId="7" applyNumberFormat="1" applyFont="1" applyFill="1" applyBorder="1" applyAlignment="1" applyProtection="1">
      <alignment horizontal="right" vertical="center"/>
    </xf>
    <xf numFmtId="174" fontId="16" fillId="0" borderId="17" xfId="7" applyNumberFormat="1" applyFont="1" applyFill="1" applyBorder="1" applyAlignment="1" applyProtection="1">
      <alignment horizontal="right" vertical="center"/>
    </xf>
    <xf numFmtId="174" fontId="16" fillId="0" borderId="18" xfId="7" applyNumberFormat="1" applyFont="1" applyFill="1" applyBorder="1" applyAlignment="1" applyProtection="1">
      <alignment horizontal="right" vertical="center"/>
    </xf>
    <xf numFmtId="174" fontId="16" fillId="9" borderId="16" xfId="7" applyNumberFormat="1" applyFont="1" applyFill="1" applyBorder="1" applyAlignment="1" applyProtection="1">
      <alignment horizontal="right" vertical="center"/>
    </xf>
    <xf numFmtId="174" fontId="16" fillId="9" borderId="19" xfId="7" applyNumberFormat="1" applyFont="1" applyFill="1" applyBorder="1" applyAlignment="1" applyProtection="1">
      <alignment horizontal="right" vertical="center"/>
    </xf>
    <xf numFmtId="174" fontId="16" fillId="9" borderId="20" xfId="7" applyNumberFormat="1" applyFont="1" applyFill="1" applyBorder="1" applyAlignment="1" applyProtection="1">
      <alignment horizontal="right" vertical="center"/>
    </xf>
    <xf numFmtId="174" fontId="16" fillId="9" borderId="21" xfId="7" applyNumberFormat="1" applyFont="1" applyFill="1" applyBorder="1" applyAlignment="1" applyProtection="1">
      <alignment horizontal="right" vertical="center"/>
    </xf>
    <xf numFmtId="174" fontId="16" fillId="9" borderId="10" xfId="7" applyNumberFormat="1" applyFont="1" applyFill="1" applyBorder="1" applyAlignment="1" applyProtection="1">
      <alignment horizontal="right" vertical="center"/>
    </xf>
    <xf numFmtId="174" fontId="16" fillId="9" borderId="11" xfId="7" applyNumberFormat="1" applyFont="1" applyFill="1" applyBorder="1" applyAlignment="1" applyProtection="1">
      <alignment horizontal="right" vertical="center"/>
    </xf>
    <xf numFmtId="174" fontId="12" fillId="0" borderId="0" xfId="5" applyNumberFormat="1" applyFont="1" applyAlignment="1">
      <alignment horizontal="right"/>
    </xf>
    <xf numFmtId="174" fontId="16" fillId="0" borderId="22" xfId="7" applyNumberFormat="1" applyFont="1" applyFill="1" applyBorder="1" applyAlignment="1" applyProtection="1">
      <alignment horizontal="right" vertical="center"/>
    </xf>
    <xf numFmtId="174" fontId="16" fillId="0" borderId="23" xfId="7" applyNumberFormat="1" applyFont="1" applyFill="1" applyBorder="1" applyAlignment="1" applyProtection="1">
      <alignment horizontal="right" vertical="center"/>
    </xf>
    <xf numFmtId="175" fontId="14" fillId="0" borderId="0" xfId="5" applyNumberFormat="1" applyFont="1" applyAlignment="1">
      <alignment horizontal="left" indent="1"/>
    </xf>
    <xf numFmtId="174" fontId="16" fillId="9" borderId="24" xfId="7" applyNumberFormat="1" applyFont="1" applyFill="1" applyBorder="1" applyAlignment="1" applyProtection="1">
      <alignment horizontal="right" vertical="center"/>
    </xf>
    <xf numFmtId="174" fontId="16" fillId="9" borderId="25" xfId="7" applyNumberFormat="1" applyFont="1" applyFill="1" applyBorder="1" applyAlignment="1" applyProtection="1">
      <alignment horizontal="right" vertical="center"/>
    </xf>
    <xf numFmtId="174" fontId="16" fillId="0" borderId="26" xfId="7" applyNumberFormat="1" applyFont="1" applyFill="1" applyBorder="1" applyAlignment="1" applyProtection="1">
      <alignment horizontal="right" vertical="center"/>
    </xf>
    <xf numFmtId="174" fontId="16" fillId="9" borderId="27" xfId="7" applyNumberFormat="1" applyFont="1" applyFill="1" applyBorder="1" applyAlignment="1" applyProtection="1">
      <alignment horizontal="right" vertical="center"/>
    </xf>
    <xf numFmtId="174" fontId="16" fillId="9" borderId="0" xfId="7" applyNumberFormat="1" applyFont="1" applyFill="1" applyBorder="1" applyAlignment="1" applyProtection="1">
      <alignment horizontal="right" vertical="center"/>
    </xf>
    <xf numFmtId="174" fontId="16" fillId="9" borderId="28" xfId="7" applyNumberFormat="1" applyFont="1" applyFill="1" applyBorder="1" applyAlignment="1" applyProtection="1">
      <alignment horizontal="right" vertical="center"/>
    </xf>
    <xf numFmtId="43" fontId="2" fillId="2" borderId="1" xfId="2" applyNumberFormat="1" applyFont="1" applyFill="1" applyBorder="1"/>
    <xf numFmtId="10" fontId="2" fillId="2" borderId="1" xfId="1" applyNumberFormat="1" applyFont="1" applyFill="1" applyBorder="1"/>
    <xf numFmtId="165" fontId="19" fillId="3" borderId="1" xfId="9" applyNumberFormat="1" applyFont="1"/>
    <xf numFmtId="43" fontId="19" fillId="3" borderId="1" xfId="9" applyNumberFormat="1" applyFont="1"/>
    <xf numFmtId="165" fontId="6" fillId="0" borderId="0" xfId="0" applyNumberFormat="1" applyFont="1"/>
    <xf numFmtId="176" fontId="3" fillId="3" borderId="2" xfId="1" applyNumberFormat="1" applyFont="1" applyFill="1" applyBorder="1"/>
    <xf numFmtId="165" fontId="12" fillId="0" borderId="5" xfId="5" applyNumberFormat="1" applyFont="1" applyFill="1" applyBorder="1" applyAlignment="1">
      <alignment horizontal="center"/>
    </xf>
    <xf numFmtId="165" fontId="12" fillId="0" borderId="6" xfId="5" applyNumberFormat="1" applyFont="1" applyFill="1" applyBorder="1" applyAlignment="1">
      <alignment horizontal="center"/>
    </xf>
    <xf numFmtId="165" fontId="12" fillId="0" borderId="7" xfId="5" applyNumberFormat="1" applyFont="1" applyFill="1" applyBorder="1" applyAlignment="1">
      <alignment horizontal="center"/>
    </xf>
  </cellXfs>
  <cellStyles count="10">
    <cellStyle name="Assumptions Right Number" xfId="7"/>
    <cellStyle name="Calculation" xfId="9" builtinId="22"/>
    <cellStyle name="Comma" xfId="2" builtinId="3"/>
    <cellStyle name="Input" xfId="3" builtinId="20"/>
    <cellStyle name="Normal" xfId="0" builtinId="0"/>
    <cellStyle name="Normal 4 11 3" xfId="5"/>
    <cellStyle name="Normal 99 3 3 2" xfId="6"/>
    <cellStyle name="Output" xfId="4" builtinId="21"/>
    <cellStyle name="Percent" xfId="1" builtinId="5"/>
    <cellStyle name="Percent 2 51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37</xdr:row>
      <xdr:rowOff>0</xdr:rowOff>
    </xdr:from>
    <xdr:ext cx="6248401" cy="13811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6230600" y="6029325"/>
              <a:ext cx="6248401" cy="1381125"/>
            </a:xfrm>
            <a:prstGeom prst="rect">
              <a:avLst/>
            </a:prstGeom>
            <a:solidFill>
              <a:schemeClr val="bg1">
                <a:lumMod val="85000"/>
              </a:schemeClr>
            </a:solidFill>
            <a:ln w="22225">
              <a:solidFill>
                <a:srgbClr val="3B3C3E"/>
              </a:solidFill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en-AU" sz="1000" b="1" i="1">
                      <a:latin typeface="Cambria Math"/>
                    </a:rPr>
                    <m:t>𝒀𝒆𝒂𝒓</m:t>
                  </m:r>
                  <m:r>
                    <a:rPr lang="en-AU" sz="1000" b="1" i="1">
                      <a:latin typeface="Cambria Math"/>
                    </a:rPr>
                    <m:t> </m:t>
                  </m:r>
                  <m:r>
                    <a:rPr lang="en-AU" sz="1000" b="1" i="1">
                      <a:latin typeface="Cambria Math"/>
                    </a:rPr>
                    <m:t>𝒆𝒏𝒅</m:t>
                  </m:r>
                  <m:r>
                    <a:rPr lang="en-AU" sz="1000" b="1" i="1">
                      <a:latin typeface="Cambria Math"/>
                    </a:rPr>
                    <m:t> </m:t>
                  </m:r>
                  <m:r>
                    <a:rPr lang="en-AU" sz="1000" b="1" i="1">
                      <a:latin typeface="Cambria Math"/>
                    </a:rPr>
                    <m:t>𝒅𝒐𝒍𝒍𝒂𝒓𝒔</m:t>
                  </m:r>
                  <m:r>
                    <a:rPr lang="en-AU" sz="1000" b="1" i="1">
                      <a:latin typeface="Cambria Math"/>
                    </a:rPr>
                    <m:t>=</m:t>
                  </m:r>
                  <m:r>
                    <a:rPr lang="en-AU" sz="1000" b="1" i="1">
                      <a:latin typeface="Cambria Math"/>
                    </a:rPr>
                    <m:t>𝑹𝒂𝒘</m:t>
                  </m:r>
                  <m:r>
                    <a:rPr lang="en-AU" sz="1000" b="1" i="1">
                      <a:latin typeface="Cambria Math"/>
                    </a:rPr>
                    <m:t> </m:t>
                  </m:r>
                  <m:r>
                    <a:rPr lang="en-AU" sz="1000" b="1" i="1">
                      <a:latin typeface="Cambria Math"/>
                    </a:rPr>
                    <m:t>𝒅𝒂𝒕𝒂</m:t>
                  </m:r>
                  <m:r>
                    <a:rPr lang="en-AU" sz="1000" b="1" i="1">
                      <a:latin typeface="Cambria Math"/>
                    </a:rPr>
                    <m:t> </m:t>
                  </m:r>
                  <m:d>
                    <m:dPr>
                      <m:ctrlPr>
                        <a:rPr lang="en-AU" sz="1000" b="1" i="1">
                          <a:latin typeface="Cambria Math" panose="02040503050406030204" pitchFamily="18" charset="0"/>
                        </a:rPr>
                      </m:ctrlPr>
                    </m:dPr>
                    <m:e>
                      <m:r>
                        <a:rPr lang="en-AU" sz="1000" b="1" i="1">
                          <a:latin typeface="Cambria Math"/>
                        </a:rPr>
                        <m:t>𝒊𝒏</m:t>
                      </m:r>
                      <m:r>
                        <a:rPr lang="en-AU" sz="1000" b="1" i="1">
                          <a:latin typeface="Cambria Math"/>
                        </a:rPr>
                        <m:t> </m:t>
                      </m:r>
                      <m:r>
                        <a:rPr lang="en-AU" sz="1000" b="1" i="1">
                          <a:latin typeface="Cambria Math"/>
                        </a:rPr>
                        <m:t>𝒎𝒊𝒅</m:t>
                      </m:r>
                      <m:r>
                        <a:rPr lang="en-AU" sz="1000" b="1" i="1">
                          <a:latin typeface="Cambria Math"/>
                        </a:rPr>
                        <m:t>−</m:t>
                      </m:r>
                      <m:r>
                        <a:rPr lang="en-AU" sz="1000" b="1" i="1">
                          <a:latin typeface="Cambria Math"/>
                        </a:rPr>
                        <m:t>𝒚𝒆𝒂𝒓</m:t>
                      </m:r>
                      <m:r>
                        <a:rPr lang="en-AU" sz="1000" b="1" i="1">
                          <a:latin typeface="Cambria Math"/>
                        </a:rPr>
                        <m:t> </m:t>
                      </m:r>
                      <m:r>
                        <a:rPr lang="en-AU" sz="1000" b="1" i="1">
                          <a:latin typeface="Cambria Math"/>
                        </a:rPr>
                        <m:t>𝒅𝒐𝒍𝒍𝒂𝒓𝒔</m:t>
                      </m:r>
                    </m:e>
                  </m:d>
                  <m:r>
                    <a:rPr lang="en-AU" sz="1000" b="1" i="1">
                      <a:latin typeface="Cambria Math"/>
                    </a:rPr>
                    <m:t>𝒙</m:t>
                  </m:r>
                  <m:r>
                    <a:rPr lang="en-AU" sz="1000" b="1" i="1">
                      <a:latin typeface="Cambria Math"/>
                    </a:rPr>
                    <m:t> (</m:t>
                  </m:r>
                  <m:r>
                    <a:rPr lang="en-AU" sz="1000" b="1" i="1">
                      <a:latin typeface="Cambria Math"/>
                    </a:rPr>
                    <m:t>𝟏</m:t>
                  </m:r>
                  <m:r>
                    <a:rPr lang="en-AU" sz="1000" b="1" i="1">
                      <a:latin typeface="Cambria Math"/>
                    </a:rPr>
                    <m:t>+</m:t>
                  </m:r>
                </m:oMath>
              </a14:m>
              <a:r>
                <a:rPr lang="en-AU" sz="1000" b="1">
                  <a:latin typeface="+mn-lt"/>
                </a:rPr>
                <a:t> CPI</a:t>
              </a:r>
              <a:r>
                <a:rPr lang="en-AU" sz="1000" b="1" baseline="-25000">
                  <a:latin typeface="+mn-lt"/>
                </a:rPr>
                <a:t>t</a:t>
              </a:r>
              <a:r>
                <a:rPr lang="en-AU" sz="1000" b="1">
                  <a:latin typeface="+mn-lt"/>
                </a:rPr>
                <a:t>)^</a:t>
              </a:r>
              <a:r>
                <a:rPr lang="en-AU" sz="1000" baseline="30000">
                  <a:latin typeface="+mn-lt"/>
                </a:rPr>
                <a:t>n</a:t>
              </a:r>
              <a14:m>
                <m:oMath xmlns:m="http://schemas.openxmlformats.org/officeDocument/2006/math">
                  <m:r>
                    <a:rPr lang="en-AU" sz="1000" b="0" i="0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m:t>, </m:t>
                  </m:r>
                  <m:r>
                    <m:rPr>
                      <m:sty m:val="p"/>
                    </m:rPr>
                    <a:rPr lang="en-AU" sz="1000" b="0" i="0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m:t>where</m:t>
                  </m:r>
                  <m:r>
                    <a:rPr lang="en-AU" sz="10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m:t>:</m:t>
                  </m:r>
                </m:oMath>
              </a14:m>
              <a:endParaRPr lang="en-AU" sz="1000" b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en-AU" sz="1000" baseline="30000">
                <a:latin typeface="+mn-lt"/>
              </a:endParaRPr>
            </a:p>
            <a:p>
              <a:pPr lvl="1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𝑅𝑎𝑤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𝑑𝑎𝑡𝑎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𝑖𝑛𝑓𝑜𝑟𝑚𝑎𝑡𝑖𝑜𝑛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𝑠𝑜𝑢𝑟𝑐𝑒𝑑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𝑓𝑟𝑜𝑚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𝑡h𝑒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𝑅𝐼𝑁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,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𝑎𝑛𝑑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𝑎𝑠𝑠𝑢𝑚𝑒𝑑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𝑡𝑜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𝑏𝑒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𝑖𝑛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𝑚𝑖𝑑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−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𝑦𝑒𝑎𝑟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𝑑𝑜𝑙𝑙𝑎𝑟𝑠</m:t>
                    </m:r>
                  </m:oMath>
                </m:oMathPara>
              </a14:m>
              <a:endParaRPr lang="en-AU" sz="1000" b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en-AU" sz="1000" baseline="30000">
                <a:latin typeface="+mn-lt"/>
              </a:endParaRPr>
            </a:p>
            <a:p>
              <a:pPr marL="457200" marR="0" lvl="1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𝐶𝑃𝐼</m:t>
                    </m:r>
                    <m:r>
                      <a:rPr lang="en-AU" sz="1000" b="0" i="1" baseline="-25000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𝑡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𝑖𝑛𝑓𝑙𝑎𝑡𝑖𝑜𝑛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𝑟𝑎𝑡𝑒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𝑓𝑜𝑟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𝑡h𝑒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𝑟𝑒𝑙𝑒𝑣𝑎𝑛𝑡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𝑦𝑒𝑎𝑟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d>
                      <m:dPr>
                        <m:ctrlPr>
                          <a:rPr lang="en-AU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AU" sz="10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𝑒</m:t>
                        </m:r>
                        <m:r>
                          <a:rPr lang="en-AU" sz="10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.</m:t>
                        </m:r>
                        <m:r>
                          <a:rPr lang="en-AU" sz="10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𝑔</m:t>
                        </m:r>
                        <m:r>
                          <a:rPr lang="en-AU" sz="10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. </m:t>
                        </m:r>
                        <m:r>
                          <a:rPr lang="en-AU" sz="10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𝑏𝑎𝑠𝑒</m:t>
                        </m:r>
                        <m:r>
                          <a:rPr lang="en-AU" sz="10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en-AU" sz="10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𝑦𝑒𝑎𝑟</m:t>
                        </m:r>
                        <m:r>
                          <a:rPr lang="en-AU" sz="10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n-AU" sz="10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𝐶𝑌</m:t>
                        </m:r>
                        <m:r>
                          <a:rPr lang="en-AU" sz="10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2014 </m:t>
                        </m:r>
                        <m:r>
                          <a:rPr lang="en-AU" sz="10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𝑖𝑛𝑓𝑙𝑎𝑡𝑖𝑜𝑛</m:t>
                        </m:r>
                        <m:r>
                          <a:rPr lang="en-AU" sz="10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en-AU" sz="10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𝑟𝑎𝑡𝑒</m:t>
                        </m:r>
                      </m:e>
                    </m:d>
                  </m:oMath>
                </m:oMathPara>
              </a14:m>
              <a:endParaRPr lang="en-AU" sz="1000" b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en-AU" sz="1000" baseline="30000">
                <a:latin typeface="+mn-lt"/>
              </a:endParaRPr>
            </a:p>
            <a:p>
              <a:pPr marL="457200" marR="0" lvl="1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𝑛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𝑐𝑜𝑛𝑣𝑒𝑟𝑠𝑖𝑜𝑛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𝑓𝑎𝑐𝑡𝑜𝑟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𝑡𝑜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𝑐𝑜𝑛𝑣𝑒𝑟𝑡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𝑑𝑜𝑙𝑙𝑎𝑟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𝑖𝑛𝑝𝑢𝑡𝑠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𝑡𝑜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𝑑𝑜𝑙𝑙𝑎𝑟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𝑜𝑢𝑡𝑝𝑢𝑡𝑠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(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𝑒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.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𝑔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.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𝑐𝑜𝑛𝑣𝑒𝑟𝑡𝑖𝑛𝑔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𝑚𝑖𝑑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−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𝑦𝑒𝑎𝑟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𝑑𝑜𝑙𝑙𝑎𝑟𝑠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𝑡𝑜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𝑦𝑒𝑎𝑟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−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𝑒𝑛𝑑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𝑑𝑜𝑙𝑙𝑎𝑟𝑠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𝑟𝑒𝑞𝑢𝑖𝑟𝑒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𝑎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0.5 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𝑐𝑜𝑚𝑝𝑜𝑢𝑛𝑑𝑖𝑛𝑔</m:t>
                    </m:r>
                    <m:r>
                      <a:rPr lang="en-AU" sz="10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)</m:t>
                    </m:r>
                  </m:oMath>
                </m:oMathPara>
              </a14:m>
              <a:endParaRPr lang="en-AU" sz="1000" baseline="30000">
                <a:latin typeface="+mn-lt"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en-AU" sz="1000" baseline="300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6230600" y="6029325"/>
              <a:ext cx="6248401" cy="1381125"/>
            </a:xfrm>
            <a:prstGeom prst="rect">
              <a:avLst/>
            </a:prstGeom>
            <a:solidFill>
              <a:schemeClr val="bg1">
                <a:lumMod val="85000"/>
              </a:schemeClr>
            </a:solidFill>
            <a:ln w="22225">
              <a:solidFill>
                <a:srgbClr val="3B3C3E"/>
              </a:solidFill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AU" sz="1000" b="1" i="0">
                  <a:latin typeface="Cambria Math"/>
                </a:rPr>
                <a:t>𝒀𝒆𝒂𝒓 𝒆𝒏𝒅 𝒅𝒐𝒍𝒍𝒂𝒓𝒔=𝑹𝒂𝒘 𝒅𝒂𝒕𝒂 </a:t>
              </a:r>
              <a:r>
                <a:rPr lang="en-AU" sz="1000" b="1" i="0">
                  <a:latin typeface="Cambria Math" panose="02040503050406030204" pitchFamily="18" charset="0"/>
                </a:rPr>
                <a:t>(</a:t>
              </a:r>
              <a:r>
                <a:rPr lang="en-AU" sz="1000" b="1" i="0">
                  <a:latin typeface="Cambria Math"/>
                </a:rPr>
                <a:t>𝒊𝒏 𝒎𝒊𝒅−𝒚𝒆𝒂𝒓 𝒅𝒐𝒍𝒍𝒂𝒓𝒔</a:t>
              </a:r>
              <a:r>
                <a:rPr lang="en-AU" sz="1000" b="1" i="0">
                  <a:latin typeface="Cambria Math" panose="02040503050406030204" pitchFamily="18" charset="0"/>
                </a:rPr>
                <a:t>)</a:t>
              </a:r>
              <a:r>
                <a:rPr lang="en-AU" sz="1000" b="1" i="0">
                  <a:latin typeface="Cambria Math"/>
                </a:rPr>
                <a:t>𝒙 (𝟏+</a:t>
              </a:r>
              <a:r>
                <a:rPr lang="en-AU" sz="1000" b="1">
                  <a:latin typeface="+mn-lt"/>
                </a:rPr>
                <a:t> CPI</a:t>
              </a:r>
              <a:r>
                <a:rPr lang="en-AU" sz="1000" b="1" baseline="-25000">
                  <a:latin typeface="+mn-lt"/>
                </a:rPr>
                <a:t>t</a:t>
              </a:r>
              <a:r>
                <a:rPr lang="en-AU" sz="1000" b="1">
                  <a:latin typeface="+mn-lt"/>
                </a:rPr>
                <a:t>)^</a:t>
              </a:r>
              <a:r>
                <a:rPr lang="en-AU" sz="1000" baseline="30000">
                  <a:latin typeface="+mn-lt"/>
                </a:rPr>
                <a:t>n</a:t>
              </a:r>
              <a:r>
                <a:rPr lang="en-AU" sz="10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, where:</a:t>
              </a:r>
              <a:endParaRPr lang="en-AU" sz="1000" b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en-AU" sz="1000" baseline="30000">
                <a:latin typeface="+mn-lt"/>
              </a:endParaRPr>
            </a:p>
            <a:p>
              <a:pPr lvl="1"/>
              <a:r>
                <a:rPr lang="en-AU" sz="10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𝑅𝑎𝑤 𝑑𝑎𝑡𝑎=𝑖𝑛𝑓𝑜𝑟𝑚𝑎𝑡𝑖𝑜𝑛 𝑠𝑜𝑢𝑟𝑐𝑒𝑑 𝑓𝑟𝑜𝑚 𝑡ℎ𝑒 𝑅𝐼𝑁, 𝑎𝑛𝑑 𝑎𝑠𝑠𝑢𝑚𝑒𝑑 𝑡𝑜 𝑏𝑒 𝑖𝑛 𝑚𝑖𝑑−𝑦𝑒𝑎𝑟 𝑑𝑜𝑙𝑙𝑎𝑟𝑠</a:t>
              </a:r>
              <a:endParaRPr lang="en-AU" sz="1000" b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en-AU" sz="1000" baseline="30000">
                <a:latin typeface="+mn-lt"/>
              </a:endParaRPr>
            </a:p>
            <a:p>
              <a:pPr marL="457200" marR="0" lvl="1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AU" sz="10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𝐶𝑃𝐼</a:t>
              </a:r>
              <a:r>
                <a:rPr lang="en-AU" sz="1000" b="0" i="0" baseline="-2500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𝑡</a:t>
              </a:r>
              <a:r>
                <a:rPr lang="en-AU" sz="10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=𝑖𝑛𝑓𝑙𝑎𝑡𝑖𝑜𝑛 𝑟𝑎𝑡𝑒 𝑓𝑜𝑟 𝑡ℎ𝑒 𝑟𝑒𝑙𝑒𝑣𝑎𝑛𝑡 𝑦𝑒𝑎𝑟 </a:t>
              </a:r>
              <a:r>
                <a:rPr lang="en-AU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AU" sz="10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𝑒.𝑔. 𝑏𝑎𝑠𝑒 𝑦𝑒𝑎𝑟=𝐶𝑌2014 𝑖𝑛𝑓𝑙𝑎𝑡𝑖𝑜𝑛 𝑟𝑎𝑡𝑒</a:t>
              </a:r>
              <a:r>
                <a:rPr lang="en-AU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endParaRPr lang="en-AU" sz="1000" b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en-AU" sz="1000" baseline="30000">
                <a:latin typeface="+mn-lt"/>
              </a:endParaRPr>
            </a:p>
            <a:p>
              <a:pPr marL="457200" marR="0" lvl="1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AU" sz="10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𝑛=𝑐𝑜𝑛𝑣𝑒𝑟𝑠𝑖𝑜𝑛 𝑓𝑎𝑐𝑡𝑜𝑟 𝑡𝑜 𝑐𝑜𝑛𝑣𝑒𝑟𝑡 𝑑𝑜𝑙𝑙𝑎𝑟 𝑖𝑛𝑝𝑢𝑡𝑠 𝑡𝑜 𝑑𝑜𝑙𝑙𝑎𝑟 𝑜𝑢𝑡𝑝𝑢𝑡𝑠 (𝑒.𝑔. 𝑐𝑜𝑛𝑣𝑒𝑟𝑡𝑖𝑛𝑔 𝑚𝑖𝑑−𝑦𝑒𝑎𝑟 𝑑𝑜𝑙𝑙𝑎𝑟𝑠 𝑡𝑜 𝑦𝑒𝑎𝑟−𝑒𝑛𝑑 𝑑𝑜𝑙𝑙𝑎𝑟𝑠 𝑟𝑒𝑞𝑢𝑖𝑟𝑒 𝑎 0.5 𝑐𝑜𝑚𝑝𝑜𝑢𝑛𝑑𝑖𝑛𝑔)</a:t>
              </a:r>
              <a:endParaRPr lang="en-AU" sz="1000" baseline="30000">
                <a:latin typeface="+mn-lt"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en-AU" sz="1000" baseline="300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conomic\FC\GPSECTO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Reg%20Affairs/Electricity%20Network%20Price%20Review%202019/Modelling/RFM%20and%20PTRM/170726%20Distribution%20PTRM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Finance%20Reports\Electricity%20Networks\2005-2006\Network%20Sales%20Spreadshe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conomic\STATEFC\STCONST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conomic\Private%20Clients\EnergyAustralia\EnergyAust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conomic\ECA\WD4-F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_symmans\AppData\Local\Temp\Temp4_Pre-draft%20RIN%20-%20update%20for%20information%20-%20issued%20July%202017.zip\DNSP%202020-24%20-%20Reset%20-%20pre-draft%20-%20unlocked%20@%2020170704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Reg%20Affairs/Electricity%20Network%20Price%20Review%202019/Opex/Models/20170817%20EN19-24%20opex%20model%20draft%20v0.5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Reg%20Affairs\Electricity%20Network%20Price%20Review%202019\Incentive%20schemes\STPIS\EN19%20STPIS%20incentive%20rate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Reg%20Affairs/Electricity%20Network%20Price%20Review%202019/Modelling/RFM%20and%20PTRM/171106%20Distribution%20PTR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ecast comparison"/>
      <sheetName val="Sheet1"/>
      <sheetName val="SECTORS"/>
      <sheetName val="LTF Chart data"/>
      <sheetName val="% OF GDP"/>
      <sheetName val="CONTRIBUTION"/>
      <sheetName val="Productivity"/>
      <sheetName val="INDEXES-85=100"/>
      <sheetName val="ave hrs"/>
      <sheetName val="services"/>
      <sheetName val="LTF table 9.1"/>
      <sheetName val="INDEXES"/>
      <sheetName val="LTF Table 9.x"/>
      <sheetName val="public charts"/>
      <sheetName val="acr chart"/>
      <sheetName val="Emp"/>
      <sheetName val="Tables"/>
      <sheetName val="LTF Chart"/>
      <sheetName val="LTF Chart (2)"/>
      <sheetName val="E"/>
      <sheetName val="F"/>
      <sheetName val="ga&amp;def"/>
      <sheetName val="c&amp;rs chart"/>
      <sheetName val="subsect emp data"/>
      <sheetName val="LTF Table"/>
      <sheetName val="LTF exec sum table"/>
      <sheetName val="WH2"/>
      <sheetName val="govt"/>
      <sheetName val="Sheet2"/>
      <sheetName val="WH3"/>
      <sheetName val="GPSECTOR"/>
      <sheetName val="A"/>
      <sheetName val="Drivers"/>
      <sheetName val="Quarterly GVA"/>
      <sheetName val="LTF 7.1"/>
    </sheetNames>
    <sheetDataSet>
      <sheetData sheetId="0"/>
      <sheetData sheetId="1"/>
      <sheetData sheetId="2">
        <row r="3">
          <cell r="BT3" t="str">
            <v>[from REXP.xls]</v>
          </cell>
        </row>
        <row r="16">
          <cell r="A16" t="str">
            <v>1976</v>
          </cell>
          <cell r="BP16">
            <v>6953</v>
          </cell>
        </row>
        <row r="17">
          <cell r="A17" t="str">
            <v>1977</v>
          </cell>
          <cell r="BP17">
            <v>-2037</v>
          </cell>
        </row>
        <row r="18">
          <cell r="A18" t="str">
            <v>1978</v>
          </cell>
          <cell r="BP18">
            <v>-2205</v>
          </cell>
        </row>
        <row r="19">
          <cell r="A19" t="str">
            <v>1979</v>
          </cell>
          <cell r="BP19">
            <v>2250</v>
          </cell>
        </row>
        <row r="20">
          <cell r="A20" t="str">
            <v>1980</v>
          </cell>
          <cell r="BP20">
            <v>1775</v>
          </cell>
        </row>
        <row r="21">
          <cell r="A21" t="str">
            <v>1981</v>
          </cell>
          <cell r="BP21">
            <v>2734</v>
          </cell>
        </row>
        <row r="22">
          <cell r="A22" t="str">
            <v>1982</v>
          </cell>
          <cell r="BP22">
            <v>-11026</v>
          </cell>
        </row>
        <row r="23">
          <cell r="A23" t="str">
            <v>1983</v>
          </cell>
          <cell r="BP23">
            <v>7694</v>
          </cell>
        </row>
        <row r="24">
          <cell r="A24" t="str">
            <v>1984</v>
          </cell>
          <cell r="BP24">
            <v>-1161</v>
          </cell>
        </row>
        <row r="25">
          <cell r="A25" t="str">
            <v>1985</v>
          </cell>
          <cell r="BP25">
            <v>-451</v>
          </cell>
        </row>
        <row r="26">
          <cell r="A26" t="str">
            <v>1986</v>
          </cell>
          <cell r="BP26">
            <v>5956</v>
          </cell>
        </row>
        <row r="27">
          <cell r="A27" t="str">
            <v>1987</v>
          </cell>
          <cell r="BP27">
            <v>5804</v>
          </cell>
        </row>
        <row r="28">
          <cell r="A28" t="str">
            <v>1988</v>
          </cell>
          <cell r="BP28">
            <v>-4762</v>
          </cell>
        </row>
        <row r="29">
          <cell r="A29" t="str">
            <v>1989</v>
          </cell>
          <cell r="BP29">
            <v>-8979</v>
          </cell>
        </row>
        <row r="30">
          <cell r="A30" t="str">
            <v>1990</v>
          </cell>
          <cell r="BP30">
            <v>-2877</v>
          </cell>
        </row>
        <row r="31">
          <cell r="A31" t="str">
            <v>1991</v>
          </cell>
          <cell r="BP31">
            <v>-2741</v>
          </cell>
        </row>
        <row r="32">
          <cell r="A32" t="str">
            <v>1992</v>
          </cell>
          <cell r="BP32">
            <v>4500</v>
          </cell>
        </row>
        <row r="33">
          <cell r="A33" t="str">
            <v>1993</v>
          </cell>
          <cell r="BP33">
            <v>4805</v>
          </cell>
          <cell r="CH33">
            <v>4.7828823159219658</v>
          </cell>
        </row>
        <row r="34">
          <cell r="A34" t="str">
            <v>1994</v>
          </cell>
          <cell r="CH34">
            <v>2.3185685685685575</v>
          </cell>
        </row>
        <row r="35">
          <cell r="A35" t="str">
            <v>1995</v>
          </cell>
          <cell r="CH35">
            <v>2.4250058087632809</v>
          </cell>
        </row>
        <row r="36">
          <cell r="A36" t="str">
            <v>1996</v>
          </cell>
          <cell r="CH36">
            <v>3.8576340799465036</v>
          </cell>
        </row>
        <row r="37">
          <cell r="A37" t="str">
            <v>1997</v>
          </cell>
          <cell r="CH37">
            <v>3.080920137491816</v>
          </cell>
        </row>
        <row r="38">
          <cell r="CH38">
            <v>2.8728517737852233</v>
          </cell>
        </row>
        <row r="39">
          <cell r="CH39">
            <v>3.1221881335169011</v>
          </cell>
        </row>
        <row r="40">
          <cell r="CH40">
            <v>2.9866593778581363</v>
          </cell>
        </row>
        <row r="41">
          <cell r="CH41">
            <v>3.1756563635621182</v>
          </cell>
        </row>
        <row r="42">
          <cell r="CH42">
            <v>3.6725204056393679</v>
          </cell>
        </row>
        <row r="43">
          <cell r="CH43">
            <v>3.1063013541756224</v>
          </cell>
        </row>
        <row r="44">
          <cell r="CH44">
            <v>2.8516687954684317</v>
          </cell>
        </row>
        <row r="45">
          <cell r="CH45">
            <v>2.7177092051150487</v>
          </cell>
        </row>
        <row r="46">
          <cell r="CH46">
            <v>3.3790946444372416</v>
          </cell>
        </row>
        <row r="47">
          <cell r="CH47">
            <v>3.042372881355937</v>
          </cell>
        </row>
        <row r="48">
          <cell r="CH48">
            <v>3.6762891685171439</v>
          </cell>
        </row>
        <row r="49">
          <cell r="CH49">
            <v>4.48437252102174</v>
          </cell>
        </row>
        <row r="50">
          <cell r="CH50">
            <v>4.2653344772345836</v>
          </cell>
        </row>
        <row r="51">
          <cell r="CH51">
            <v>1.8815853667416782</v>
          </cell>
        </row>
        <row r="52">
          <cell r="CH52">
            <v>4.3304863667226634</v>
          </cell>
        </row>
        <row r="53">
          <cell r="CH53">
            <v>3.4181963911381619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Business &amp; other details"/>
      <sheetName val="Intro"/>
      <sheetName val="DMS input"/>
      <sheetName val="PTRM input"/>
      <sheetName val="WACC"/>
      <sheetName val="Assets"/>
      <sheetName val="Analysis"/>
      <sheetName val="Forecast revenues"/>
      <sheetName val="X factors"/>
      <sheetName val="Revenue summary"/>
      <sheetName val="Equity raising costs"/>
      <sheetName val="Chart 1-Revenue"/>
      <sheetName val="Chart 2-Price path"/>
      <sheetName val="Chart 3-Building blocks"/>
      <sheetName val="170726 Distribution PTRM"/>
    </sheetNames>
    <definedNames>
      <definedName name="f" refersTo="='PTRM input'!$G$216"/>
    </definedNames>
    <sheetDataSet>
      <sheetData sheetId="0" refreshError="1"/>
      <sheetData sheetId="1" refreshError="1"/>
      <sheetData sheetId="2" refreshError="1"/>
      <sheetData sheetId="3" refreshError="1"/>
      <sheetData sheetId="4">
        <row r="216">
          <cell r="G216">
            <v>2.4448319213573214E-2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roughput Projection"/>
      <sheetName val="Network Charts"/>
      <sheetName val="Network Sales Budget Comp"/>
      <sheetName val="Network Sales Year Comp"/>
      <sheetName val="Temperature Analysis"/>
      <sheetName val="Degree Days"/>
      <sheetName val="Data Temperature"/>
      <sheetName val="Data Table Daily"/>
      <sheetName val="Network Sales Data"/>
      <sheetName val="Chart Daily"/>
      <sheetName val="Data"/>
      <sheetName val="Charts"/>
      <sheetName val="Network Sales"/>
      <sheetName val="Network Sales (2)"/>
      <sheetName val="Charts (2)"/>
      <sheetName val="Sheet1"/>
      <sheetName val="List"/>
      <sheetName val="Lists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4">
          <cell r="B14">
            <v>38869</v>
          </cell>
          <cell r="G14">
            <v>11.05</v>
          </cell>
          <cell r="I14">
            <v>10.923333333333334</v>
          </cell>
          <cell r="K14">
            <v>0.12666666666666693</v>
          </cell>
          <cell r="L14">
            <v>0.12666666666666693</v>
          </cell>
        </row>
        <row r="15">
          <cell r="B15">
            <v>38870</v>
          </cell>
          <cell r="G15">
            <v>10.199999999999999</v>
          </cell>
          <cell r="I15">
            <v>10.923333333333334</v>
          </cell>
          <cell r="K15">
            <v>-0.72333333333333449</v>
          </cell>
          <cell r="L15">
            <v>-0.59666666666666757</v>
          </cell>
        </row>
        <row r="16">
          <cell r="B16">
            <v>38871</v>
          </cell>
          <cell r="G16">
            <v>8.8000000000000007</v>
          </cell>
          <cell r="I16">
            <v>10.923333333333334</v>
          </cell>
          <cell r="K16">
            <v>-2.1233333333333331</v>
          </cell>
          <cell r="L16">
            <v>-2.7200000000000024</v>
          </cell>
        </row>
        <row r="17">
          <cell r="B17">
            <v>38872</v>
          </cell>
          <cell r="G17">
            <v>11.05</v>
          </cell>
          <cell r="I17">
            <v>10.923333333333334</v>
          </cell>
          <cell r="K17">
            <v>0.12666666666666693</v>
          </cell>
          <cell r="L17">
            <v>-2.5933333333333337</v>
          </cell>
        </row>
        <row r="18">
          <cell r="B18">
            <v>38873</v>
          </cell>
          <cell r="G18">
            <v>11.45</v>
          </cell>
          <cell r="I18">
            <v>10.923333333333334</v>
          </cell>
          <cell r="K18">
            <v>0.52666666666666551</v>
          </cell>
          <cell r="L18">
            <v>-2.06666666666667</v>
          </cell>
        </row>
        <row r="19">
          <cell r="B19">
            <v>38874</v>
          </cell>
          <cell r="G19">
            <v>11.3</v>
          </cell>
          <cell r="I19">
            <v>10.923333333333334</v>
          </cell>
          <cell r="K19">
            <v>0.37666666666666693</v>
          </cell>
          <cell r="L19">
            <v>-1.6900000000000119</v>
          </cell>
        </row>
        <row r="20">
          <cell r="B20">
            <v>38875</v>
          </cell>
          <cell r="G20">
            <v>10.25</v>
          </cell>
          <cell r="I20">
            <v>10.923333333333334</v>
          </cell>
          <cell r="K20">
            <v>-0.67333333333333378</v>
          </cell>
          <cell r="L20">
            <v>-2.3633333333333439</v>
          </cell>
        </row>
        <row r="21">
          <cell r="B21">
            <v>38876</v>
          </cell>
          <cell r="G21">
            <v>9.6</v>
          </cell>
          <cell r="I21">
            <v>10.923333333333334</v>
          </cell>
          <cell r="K21">
            <v>-1.3233333333333341</v>
          </cell>
          <cell r="L21">
            <v>-3.6866666666666816</v>
          </cell>
        </row>
        <row r="22">
          <cell r="B22">
            <v>38877</v>
          </cell>
          <cell r="G22">
            <v>18</v>
          </cell>
          <cell r="I22">
            <v>10.923333333333334</v>
          </cell>
          <cell r="K22">
            <v>7.0766666666666662</v>
          </cell>
          <cell r="L22">
            <v>3.3899999999999864</v>
          </cell>
          <cell r="P22">
            <v>399</v>
          </cell>
          <cell r="Q22">
            <v>381.5</v>
          </cell>
        </row>
        <row r="23">
          <cell r="B23">
            <v>38878</v>
          </cell>
          <cell r="G23">
            <v>18</v>
          </cell>
          <cell r="I23">
            <v>10.923333333333334</v>
          </cell>
          <cell r="K23">
            <v>7.0766666666666662</v>
          </cell>
          <cell r="L23">
            <v>10.466666666666654</v>
          </cell>
          <cell r="P23">
            <v>362.5</v>
          </cell>
          <cell r="Q23">
            <v>288</v>
          </cell>
        </row>
        <row r="24">
          <cell r="B24">
            <v>38879</v>
          </cell>
          <cell r="G24">
            <v>18</v>
          </cell>
          <cell r="I24">
            <v>10.923333333333334</v>
          </cell>
          <cell r="K24">
            <v>7.0766666666666662</v>
          </cell>
          <cell r="L24">
            <v>17.543333333333322</v>
          </cell>
          <cell r="P24">
            <v>235</v>
          </cell>
          <cell r="Q24">
            <v>191.7</v>
          </cell>
        </row>
        <row r="25">
          <cell r="B25">
            <v>38880</v>
          </cell>
          <cell r="G25">
            <v>18</v>
          </cell>
          <cell r="I25">
            <v>10.923333333333334</v>
          </cell>
          <cell r="K25">
            <v>7.0766666666666662</v>
          </cell>
          <cell r="L25">
            <v>24.619999999999976</v>
          </cell>
          <cell r="P25">
            <v>159</v>
          </cell>
          <cell r="Q25">
            <v>191.5</v>
          </cell>
        </row>
        <row r="26">
          <cell r="B26">
            <v>38881</v>
          </cell>
          <cell r="G26">
            <v>18</v>
          </cell>
          <cell r="I26">
            <v>10.923333333333334</v>
          </cell>
          <cell r="K26">
            <v>7.0766666666666662</v>
          </cell>
          <cell r="L26">
            <v>31.69666666666663</v>
          </cell>
          <cell r="P26">
            <v>45</v>
          </cell>
          <cell r="Q26">
            <v>108.5</v>
          </cell>
        </row>
        <row r="27">
          <cell r="B27">
            <v>38882</v>
          </cell>
          <cell r="G27">
            <v>18</v>
          </cell>
          <cell r="I27">
            <v>10.923333333333334</v>
          </cell>
          <cell r="K27">
            <v>7.0766666666666662</v>
          </cell>
          <cell r="L27">
            <v>38.773333333333284</v>
          </cell>
          <cell r="P27">
            <v>4</v>
          </cell>
          <cell r="Q27">
            <v>19.5</v>
          </cell>
        </row>
        <row r="28">
          <cell r="B28">
            <v>38883</v>
          </cell>
          <cell r="G28">
            <v>18</v>
          </cell>
          <cell r="I28">
            <v>10.923333333333334</v>
          </cell>
          <cell r="K28">
            <v>7.0766666666666662</v>
          </cell>
          <cell r="L28">
            <v>45.849999999999937</v>
          </cell>
          <cell r="P28">
            <v>3.5</v>
          </cell>
          <cell r="Q28">
            <v>0</v>
          </cell>
        </row>
        <row r="29">
          <cell r="B29">
            <v>38884</v>
          </cell>
          <cell r="G29">
            <v>18</v>
          </cell>
          <cell r="I29">
            <v>10.923333333333334</v>
          </cell>
          <cell r="K29">
            <v>7.0766666666666662</v>
          </cell>
          <cell r="L29">
            <v>52.926666666666591</v>
          </cell>
          <cell r="P29">
            <v>6</v>
          </cell>
          <cell r="Q29">
            <v>0</v>
          </cell>
        </row>
        <row r="30">
          <cell r="B30">
            <v>38885</v>
          </cell>
          <cell r="G30">
            <v>18</v>
          </cell>
          <cell r="I30">
            <v>10.923333333333334</v>
          </cell>
          <cell r="K30">
            <v>7.0766666666666662</v>
          </cell>
          <cell r="L30">
            <v>60.003333333333245</v>
          </cell>
          <cell r="P30">
            <v>25.5</v>
          </cell>
          <cell r="Q30">
            <v>36.5</v>
          </cell>
        </row>
        <row r="31">
          <cell r="B31">
            <v>38886</v>
          </cell>
          <cell r="G31">
            <v>18</v>
          </cell>
          <cell r="I31">
            <v>10.923333333333334</v>
          </cell>
          <cell r="K31">
            <v>7.0766666666666662</v>
          </cell>
          <cell r="L31">
            <v>67.079999999999899</v>
          </cell>
          <cell r="P31">
            <v>99.5</v>
          </cell>
          <cell r="Q31">
            <v>175.5</v>
          </cell>
        </row>
        <row r="32">
          <cell r="B32">
            <v>38887</v>
          </cell>
          <cell r="G32">
            <v>18</v>
          </cell>
          <cell r="I32">
            <v>10.923333333333334</v>
          </cell>
          <cell r="K32">
            <v>7.0766666666666662</v>
          </cell>
          <cell r="L32">
            <v>74.156666666666553</v>
          </cell>
          <cell r="P32">
            <v>234</v>
          </cell>
          <cell r="Q32">
            <v>246.5</v>
          </cell>
        </row>
        <row r="33">
          <cell r="B33">
            <v>38888</v>
          </cell>
          <cell r="G33">
            <v>18</v>
          </cell>
          <cell r="I33">
            <v>10.923333333333334</v>
          </cell>
          <cell r="K33">
            <v>7.0766666666666662</v>
          </cell>
          <cell r="L33">
            <v>81.233333333333206</v>
          </cell>
          <cell r="P33">
            <v>327</v>
          </cell>
          <cell r="Q33">
            <v>345</v>
          </cell>
        </row>
        <row r="34">
          <cell r="B34">
            <v>38889</v>
          </cell>
          <cell r="G34">
            <v>18</v>
          </cell>
          <cell r="I34">
            <v>10.923333333333334</v>
          </cell>
          <cell r="K34">
            <v>7.0766666666666662</v>
          </cell>
          <cell r="L34">
            <v>88.30999999999986</v>
          </cell>
        </row>
        <row r="35">
          <cell r="B35">
            <v>38890</v>
          </cell>
          <cell r="G35">
            <v>18</v>
          </cell>
          <cell r="I35">
            <v>10.923333333333334</v>
          </cell>
          <cell r="K35">
            <v>7.0766666666666662</v>
          </cell>
          <cell r="L35">
            <v>95.386666666666514</v>
          </cell>
        </row>
        <row r="36">
          <cell r="B36">
            <v>38891</v>
          </cell>
          <cell r="G36">
            <v>18</v>
          </cell>
          <cell r="I36">
            <v>10.923333333333334</v>
          </cell>
          <cell r="K36">
            <v>7.0766666666666662</v>
          </cell>
          <cell r="L36">
            <v>102.46333333333317</v>
          </cell>
        </row>
        <row r="37">
          <cell r="B37">
            <v>38892</v>
          </cell>
          <cell r="G37">
            <v>18</v>
          </cell>
          <cell r="I37">
            <v>10.923333333333334</v>
          </cell>
          <cell r="K37">
            <v>7.0766666666666662</v>
          </cell>
          <cell r="L37">
            <v>109.53999999999985</v>
          </cell>
        </row>
        <row r="38">
          <cell r="B38">
            <v>38893</v>
          </cell>
          <cell r="G38">
            <v>18</v>
          </cell>
          <cell r="I38">
            <v>10.923333333333334</v>
          </cell>
          <cell r="K38">
            <v>7.0766666666666662</v>
          </cell>
          <cell r="L38">
            <v>116.6166666666665</v>
          </cell>
        </row>
        <row r="39">
          <cell r="B39">
            <v>38894</v>
          </cell>
          <cell r="G39">
            <v>18</v>
          </cell>
          <cell r="I39">
            <v>10.923333333333334</v>
          </cell>
          <cell r="K39">
            <v>7.0766666666666662</v>
          </cell>
          <cell r="L39">
            <v>123.69333333333316</v>
          </cell>
        </row>
        <row r="40">
          <cell r="B40">
            <v>38895</v>
          </cell>
          <cell r="G40">
            <v>18</v>
          </cell>
          <cell r="I40">
            <v>10.923333333333334</v>
          </cell>
          <cell r="K40">
            <v>7.0766666666666662</v>
          </cell>
          <cell r="L40">
            <v>130.76999999999981</v>
          </cell>
        </row>
        <row r="41">
          <cell r="B41">
            <v>38896</v>
          </cell>
          <cell r="G41">
            <v>18</v>
          </cell>
          <cell r="I41">
            <v>10.923333333333334</v>
          </cell>
          <cell r="K41">
            <v>7.0766666666666662</v>
          </cell>
          <cell r="L41">
            <v>137.84666666666647</v>
          </cell>
        </row>
        <row r="42">
          <cell r="B42">
            <v>38897</v>
          </cell>
          <cell r="G42">
            <v>18</v>
          </cell>
          <cell r="I42">
            <v>10.923333333333334</v>
          </cell>
          <cell r="K42">
            <v>7.0766666666666662</v>
          </cell>
          <cell r="L42">
            <v>144.92333333333312</v>
          </cell>
        </row>
        <row r="43">
          <cell r="B43">
            <v>38898</v>
          </cell>
          <cell r="G43">
            <v>18</v>
          </cell>
          <cell r="I43">
            <v>10.923333333333334</v>
          </cell>
          <cell r="K43">
            <v>7.0766666666666662</v>
          </cell>
          <cell r="L43">
            <v>151.99999999999977</v>
          </cell>
        </row>
        <row r="44">
          <cell r="B44">
            <v>38868</v>
          </cell>
          <cell r="G44">
            <v>18</v>
          </cell>
          <cell r="I44">
            <v>8.3354838709677406</v>
          </cell>
          <cell r="K44">
            <v>9.6645161290322594</v>
          </cell>
          <cell r="L44">
            <v>22.799999999999955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W v VIC data"/>
      <sheetName val="NSW v VIC chart"/>
      <sheetName val="NSW"/>
      <sheetName val="VIC"/>
      <sheetName val="QLD"/>
      <sheetName val="SA"/>
      <sheetName val="WA"/>
      <sheetName val="TAS"/>
      <sheetName val="NT"/>
      <sheetName val="ACT"/>
      <sheetName val="AUST SUM"/>
      <sheetName val="WA GVA"/>
      <sheetName val="Linked Sheet"/>
      <sheetName val="Tot WD by State"/>
      <sheetName val="NDBlg fc"/>
      <sheetName val="Data"/>
      <sheetName val="Data2"/>
      <sheetName val="A&amp;A analysis"/>
      <sheetName val="Public Equip,Intang"/>
      <sheetName val="2ndHand Purch Assets"/>
      <sheetName val="NSW- Constn Cont. to Growth"/>
      <sheetName val="NSW Table"/>
      <sheetName val="VIC Table"/>
      <sheetName val="VIC- Constn Cont. to Growth"/>
      <sheetName val="QLD- Constn Cont. to Growth"/>
      <sheetName val="WA-Construction Cont. to Growth"/>
      <sheetName val="SA- Construction Cont. to Growt"/>
      <sheetName val="TAS- Construction Cont. to Grow"/>
      <sheetName val="NT- Construction Cont. to Growt"/>
      <sheetName val="ACT- Construction Cont. to Gro "/>
      <sheetName val="Dwell WD by State"/>
      <sheetName val="NonDwell WD by State"/>
      <sheetName val="Eng WD by State"/>
      <sheetName val="Dwell Comp by State"/>
      <sheetName val="DwelInvReconc"/>
      <sheetName val="SA Table"/>
      <sheetName val="875505a"/>
      <sheetName val="GRAPH"/>
      <sheetName val="Pub NDBldg"/>
      <sheetName val="Tot Cons WD by State"/>
      <sheetName val="STCONSTN"/>
      <sheetName val="SIP"/>
      <sheetName val="WA Table"/>
      <sheetName val="Sheet1"/>
    </sheetNames>
    <sheetDataSet>
      <sheetData sheetId="0" refreshError="1"/>
      <sheetData sheetId="1" refreshError="1"/>
      <sheetData sheetId="2" refreshError="1"/>
      <sheetData sheetId="3">
        <row r="5">
          <cell r="A5">
            <v>1981</v>
          </cell>
          <cell r="F5">
            <v>629.86400000000003</v>
          </cell>
          <cell r="R5">
            <v>13530.587720648982</v>
          </cell>
          <cell r="AZ5">
            <v>154.4174591441124</v>
          </cell>
          <cell r="BC5">
            <v>1684</v>
          </cell>
          <cell r="BE5">
            <v>1218.5450174802509</v>
          </cell>
          <cell r="BG5">
            <v>4164.7314990211689</v>
          </cell>
        </row>
        <row r="6">
          <cell r="A6">
            <v>1982</v>
          </cell>
          <cell r="C6">
            <v>-11.578560360798795</v>
          </cell>
          <cell r="F6">
            <v>698.26</v>
          </cell>
          <cell r="G6">
            <v>10.858852069653114</v>
          </cell>
          <cell r="N6">
            <v>3544.8620000000001</v>
          </cell>
          <cell r="P6">
            <v>5263.7425020620003</v>
          </cell>
          <cell r="R6">
            <v>13689.153502062001</v>
          </cell>
          <cell r="S6">
            <v>1.1719060892752875</v>
          </cell>
          <cell r="X6">
            <v>-12.06182702222079</v>
          </cell>
          <cell r="AG6">
            <v>2451.6180331674373</v>
          </cell>
          <cell r="AZ6">
            <v>158.65015894930411</v>
          </cell>
          <cell r="BA6">
            <v>2.7410759305665611</v>
          </cell>
          <cell r="BC6">
            <v>1436</v>
          </cell>
          <cell r="BD6">
            <v>-14.726840855106893</v>
          </cell>
          <cell r="BE6">
            <v>1093.2439668325628</v>
          </cell>
          <cell r="BG6">
            <v>4679.8871892913703</v>
          </cell>
        </row>
        <row r="7">
          <cell r="A7">
            <v>1983</v>
          </cell>
          <cell r="C7">
            <v>-5.8612879215185876</v>
          </cell>
          <cell r="F7">
            <v>633.72699999999998</v>
          </cell>
          <cell r="G7">
            <v>-9.2419729040758458</v>
          </cell>
          <cell r="N7">
            <v>2846.777</v>
          </cell>
          <cell r="P7">
            <v>4717.646900978375</v>
          </cell>
          <cell r="R7">
            <v>12135.303900978375</v>
          </cell>
          <cell r="S7">
            <v>-11.350954614173691</v>
          </cell>
          <cell r="U7">
            <v>6190.7929604656465</v>
          </cell>
          <cell r="X7">
            <v>-8.2448839431933081</v>
          </cell>
          <cell r="AG7">
            <v>1943.3726868093468</v>
          </cell>
          <cell r="AZ7">
            <v>245.25851168718191</v>
          </cell>
          <cell r="BA7">
            <v>54.590775900547996</v>
          </cell>
          <cell r="BC7">
            <v>2949</v>
          </cell>
          <cell r="BD7">
            <v>105.36211699164343</v>
          </cell>
          <cell r="BE7">
            <v>903.40431319065328</v>
          </cell>
          <cell r="BG7">
            <v>4307.6151566096551</v>
          </cell>
        </row>
        <row r="8">
          <cell r="A8">
            <v>1984</v>
          </cell>
          <cell r="C8">
            <v>28.082170035048136</v>
          </cell>
          <cell r="F8">
            <v>616.33799999999997</v>
          </cell>
          <cell r="G8">
            <v>-2.7439260123049869</v>
          </cell>
          <cell r="N8">
            <v>3370.1060000000002</v>
          </cell>
          <cell r="P8">
            <v>3893.9610598008799</v>
          </cell>
          <cell r="R8">
            <v>12923.196059800879</v>
          </cell>
          <cell r="S8">
            <v>6.4925622403158911</v>
          </cell>
          <cell r="U8">
            <v>6373.7397563760951</v>
          </cell>
          <cell r="V8">
            <v>2.9551431792137928</v>
          </cell>
          <cell r="X8">
            <v>29.39350582920488</v>
          </cell>
          <cell r="AG8">
            <v>1990.1432498001839</v>
          </cell>
          <cell r="AZ8">
            <v>265.71929005685888</v>
          </cell>
          <cell r="BA8">
            <v>8.3425354858933218</v>
          </cell>
          <cell r="BC8">
            <v>2503</v>
          </cell>
          <cell r="BD8">
            <v>-15.123770769752454</v>
          </cell>
          <cell r="BE8">
            <v>1379.9627501998164</v>
          </cell>
          <cell r="BG8">
            <v>3434.8178822776317</v>
          </cell>
        </row>
        <row r="9">
          <cell r="A9">
            <v>1985</v>
          </cell>
          <cell r="B9">
            <v>5825.7879999999986</v>
          </cell>
          <cell r="C9">
            <v>15.527056346376433</v>
          </cell>
          <cell r="D9">
            <v>40293</v>
          </cell>
          <cell r="F9">
            <v>767.25700000000006</v>
          </cell>
          <cell r="G9">
            <v>24.486401941791701</v>
          </cell>
          <cell r="N9">
            <v>3817.0929999999998</v>
          </cell>
          <cell r="P9">
            <v>4366.224988670132</v>
          </cell>
          <cell r="R9">
            <v>14776.362988670131</v>
          </cell>
          <cell r="S9">
            <v>14.339849989846897</v>
          </cell>
          <cell r="U9">
            <v>6943.2198564489081</v>
          </cell>
          <cell r="V9">
            <v>8.934787453521654</v>
          </cell>
          <cell r="W9">
            <v>5632.3370142651393</v>
          </cell>
          <cell r="X9">
            <v>17.903547533980369</v>
          </cell>
          <cell r="AA9">
            <v>6393.9779934761864</v>
          </cell>
          <cell r="AB9">
            <v>18.593987855882709</v>
          </cell>
          <cell r="AG9">
            <v>2653.8482653192946</v>
          </cell>
          <cell r="AN9">
            <v>926.54219697918154</v>
          </cell>
          <cell r="AZ9">
            <v>193.45098573485939</v>
          </cell>
          <cell r="BA9">
            <v>-27.197236717942253</v>
          </cell>
          <cell r="BC9">
            <v>2629</v>
          </cell>
          <cell r="BD9">
            <v>5.0339592489013096</v>
          </cell>
          <cell r="BE9">
            <v>1163.2447346807053</v>
          </cell>
          <cell r="BG9">
            <v>3439.6827916909506</v>
          </cell>
        </row>
        <row r="10">
          <cell r="A10">
            <v>1986</v>
          </cell>
          <cell r="B10">
            <v>5713.277000000001</v>
          </cell>
          <cell r="C10">
            <v>-1.9312580547043212</v>
          </cell>
          <cell r="D10">
            <v>35877</v>
          </cell>
          <cell r="F10">
            <v>887.9559999999999</v>
          </cell>
          <cell r="G10">
            <v>15.731234775309954</v>
          </cell>
          <cell r="N10">
            <v>4168.7029999999995</v>
          </cell>
          <cell r="P10">
            <v>3882.6249761343024</v>
          </cell>
          <cell r="R10">
            <v>14652.560976134304</v>
          </cell>
          <cell r="S10">
            <v>-0.83783819219082067</v>
          </cell>
          <cell r="U10">
            <v>7615.8837557798624</v>
          </cell>
          <cell r="V10">
            <v>9.6880685508781603</v>
          </cell>
          <cell r="W10">
            <v>5516.6363134775702</v>
          </cell>
          <cell r="X10">
            <v>-2.0542219063690874</v>
          </cell>
          <cell r="AA10">
            <v>6399.0804637864094</v>
          </cell>
          <cell r="AB10">
            <v>7.9801186607597607E-2</v>
          </cell>
          <cell r="AG10">
            <v>3223.7511129307927</v>
          </cell>
          <cell r="AN10">
            <v>715.18377945322777</v>
          </cell>
          <cell r="AU10">
            <v>5347</v>
          </cell>
          <cell r="AV10" t="e">
            <v>#DIV/0!</v>
          </cell>
          <cell r="AW10">
            <v>353</v>
          </cell>
          <cell r="AX10">
            <v>5628</v>
          </cell>
          <cell r="AZ10">
            <v>196.64068652243077</v>
          </cell>
          <cell r="BA10">
            <v>1.6488418373546754</v>
          </cell>
          <cell r="BC10">
            <v>2202</v>
          </cell>
          <cell r="BD10">
            <v>-16.241917078737167</v>
          </cell>
          <cell r="BE10">
            <v>944.9518870692068</v>
          </cell>
          <cell r="BG10">
            <v>3167.4411966810749</v>
          </cell>
          <cell r="BI10">
            <v>3438.4543800361262</v>
          </cell>
          <cell r="BO10">
            <v>7530</v>
          </cell>
        </row>
        <row r="11">
          <cell r="A11">
            <v>1987</v>
          </cell>
          <cell r="B11">
            <v>5242.0380000000005</v>
          </cell>
          <cell r="C11">
            <v>-8.2481385026491836</v>
          </cell>
          <cell r="D11">
            <v>32536</v>
          </cell>
          <cell r="F11">
            <v>939.08999999999992</v>
          </cell>
          <cell r="G11">
            <v>5.7586186702944797</v>
          </cell>
          <cell r="N11">
            <v>4536.1820000000007</v>
          </cell>
          <cell r="P11">
            <v>3811.408888485219</v>
          </cell>
          <cell r="R11">
            <v>14528.71888848522</v>
          </cell>
          <cell r="S11">
            <v>-0.84519073389828225</v>
          </cell>
          <cell r="U11">
            <v>7329.2198344763456</v>
          </cell>
          <cell r="V11">
            <v>-3.7640270058738934</v>
          </cell>
          <cell r="W11">
            <v>5021.7078717083168</v>
          </cell>
          <cell r="X11">
            <v>-8.9715619019529118</v>
          </cell>
          <cell r="AA11">
            <v>5956.1732038386881</v>
          </cell>
          <cell r="AB11">
            <v>-6.9214203892921216</v>
          </cell>
          <cell r="AF11">
            <v>-4.646575342465753</v>
          </cell>
          <cell r="AG11">
            <v>3368.2177408801899</v>
          </cell>
          <cell r="AN11">
            <v>900.58546102224932</v>
          </cell>
          <cell r="AU11">
            <v>5707</v>
          </cell>
          <cell r="AV11">
            <v>6.73274733495417</v>
          </cell>
          <cell r="AW11">
            <v>386</v>
          </cell>
          <cell r="AX11">
            <v>5995</v>
          </cell>
          <cell r="AY11">
            <v>6.5209665955934693</v>
          </cell>
          <cell r="AZ11">
            <v>220.33012829168365</v>
          </cell>
          <cell r="BA11">
            <v>12.047070312964259</v>
          </cell>
          <cell r="BC11">
            <v>2172</v>
          </cell>
          <cell r="BD11">
            <v>-1.3623978201634857</v>
          </cell>
          <cell r="BE11">
            <v>1167.9642591198108</v>
          </cell>
          <cell r="BG11">
            <v>2910.8234274629694</v>
          </cell>
          <cell r="BI11">
            <v>3060.2575172559073</v>
          </cell>
          <cell r="BO11">
            <v>7101</v>
          </cell>
        </row>
        <row r="12">
          <cell r="A12">
            <v>1988</v>
          </cell>
          <cell r="B12">
            <v>5338.3419999999996</v>
          </cell>
          <cell r="C12">
            <v>1.8371480710364763</v>
          </cell>
          <cell r="D12">
            <v>31852</v>
          </cell>
          <cell r="F12">
            <v>1042.479</v>
          </cell>
          <cell r="G12">
            <v>11.009487908507175</v>
          </cell>
          <cell r="N12">
            <v>5041.3530000000001</v>
          </cell>
          <cell r="P12">
            <v>3606.4259165950466</v>
          </cell>
          <cell r="R12">
            <v>15028.599916595047</v>
          </cell>
          <cell r="S12">
            <v>3.4406407884043366</v>
          </cell>
          <cell r="U12">
            <v>7734.9695781934024</v>
          </cell>
          <cell r="V12">
            <v>5.5360564000062729</v>
          </cell>
          <cell r="W12">
            <v>5169.8375935294234</v>
          </cell>
          <cell r="X12">
            <v>2.9497877137706716</v>
          </cell>
          <cell r="AA12">
            <v>6207.4608687852142</v>
          </cell>
          <cell r="AB12">
            <v>4.2189448887177017</v>
          </cell>
          <cell r="AF12">
            <v>1.8043902999655304</v>
          </cell>
          <cell r="AG12">
            <v>3893.9788616751443</v>
          </cell>
          <cell r="AN12">
            <v>900.640200855942</v>
          </cell>
          <cell r="AU12">
            <v>6303</v>
          </cell>
          <cell r="AV12">
            <v>10.443315226914308</v>
          </cell>
          <cell r="AW12">
            <v>631</v>
          </cell>
          <cell r="AX12">
            <v>6788</v>
          </cell>
          <cell r="AY12">
            <v>13.22768974145121</v>
          </cell>
          <cell r="AZ12">
            <v>168.50440647057621</v>
          </cell>
          <cell r="BA12">
            <v>-23.521849791009085</v>
          </cell>
          <cell r="BC12">
            <v>1812</v>
          </cell>
          <cell r="BD12">
            <v>-16.574585635359117</v>
          </cell>
          <cell r="BE12">
            <v>1147.3741383248557</v>
          </cell>
          <cell r="BG12">
            <v>2705.7857157391045</v>
          </cell>
          <cell r="BI12">
            <v>2930.4800147212554</v>
          </cell>
          <cell r="BO12">
            <v>6461</v>
          </cell>
        </row>
        <row r="13">
          <cell r="A13">
            <v>1989</v>
          </cell>
          <cell r="B13">
            <v>6339.5789999999988</v>
          </cell>
          <cell r="C13">
            <v>18.755579916011357</v>
          </cell>
          <cell r="D13">
            <v>38635</v>
          </cell>
          <cell r="F13">
            <v>1143.992</v>
          </cell>
          <cell r="G13">
            <v>9.7376541877582046</v>
          </cell>
          <cell r="N13">
            <v>6237.8190000000004</v>
          </cell>
          <cell r="P13">
            <v>3581.7941597626441</v>
          </cell>
          <cell r="R13">
            <v>17303.184159762644</v>
          </cell>
          <cell r="S13">
            <v>15.13503756697876</v>
          </cell>
          <cell r="U13">
            <v>8522.756149963463</v>
          </cell>
          <cell r="V13">
            <v>10.184740402741932</v>
          </cell>
          <cell r="W13">
            <v>6152.5817201442824</v>
          </cell>
          <cell r="X13">
            <v>19.009187597012005</v>
          </cell>
          <cell r="AA13">
            <v>7293.0556063357526</v>
          </cell>
          <cell r="AB13">
            <v>17.488547418954358</v>
          </cell>
          <cell r="AF13">
            <v>9.189433280650249</v>
          </cell>
          <cell r="AG13">
            <v>5018.1882613511525</v>
          </cell>
          <cell r="AN13">
            <v>968.72258591164018</v>
          </cell>
          <cell r="AU13">
            <v>7759</v>
          </cell>
          <cell r="AV13">
            <v>23.100111058226247</v>
          </cell>
          <cell r="AW13">
            <v>1086</v>
          </cell>
          <cell r="AX13">
            <v>8612</v>
          </cell>
          <cell r="AY13">
            <v>26.870948733058331</v>
          </cell>
          <cell r="AZ13">
            <v>186.99727985571644</v>
          </cell>
          <cell r="BA13">
            <v>10.974712040168155</v>
          </cell>
          <cell r="BC13">
            <v>1597</v>
          </cell>
          <cell r="BD13">
            <v>-11.865342163355407</v>
          </cell>
          <cell r="BE13">
            <v>1219.6307386488479</v>
          </cell>
          <cell r="BG13">
            <v>2613.0715738510039</v>
          </cell>
          <cell r="BI13">
            <v>3482.7822938359018</v>
          </cell>
          <cell r="BO13">
            <v>6529</v>
          </cell>
        </row>
        <row r="14">
          <cell r="A14">
            <v>1990</v>
          </cell>
          <cell r="B14">
            <v>5698.630000000001</v>
          </cell>
          <cell r="C14">
            <v>-10.110277038901128</v>
          </cell>
          <cell r="D14">
            <v>30016</v>
          </cell>
          <cell r="F14">
            <v>1218.3110000000001</v>
          </cell>
          <cell r="G14">
            <v>6.4964615137169002</v>
          </cell>
          <cell r="N14">
            <v>6932.14</v>
          </cell>
          <cell r="P14">
            <v>4378.8895916662368</v>
          </cell>
          <cell r="R14">
            <v>18227.970591666235</v>
          </cell>
          <cell r="S14">
            <v>5.3446026081957587</v>
          </cell>
          <cell r="U14">
            <v>9054</v>
          </cell>
          <cell r="V14">
            <v>6.2332400539092614</v>
          </cell>
          <cell r="W14">
            <v>5491.9152708311822</v>
          </cell>
          <cell r="X14">
            <v>-10.738036150743028</v>
          </cell>
          <cell r="AA14">
            <v>6709.5353054115076</v>
          </cell>
          <cell r="AB14">
            <v>-8.0010400636095333</v>
          </cell>
          <cell r="AF14">
            <v>-5.8416046319272112</v>
          </cell>
          <cell r="AG14">
            <v>5552.3696449467852</v>
          </cell>
          <cell r="AN14">
            <v>863.68726900709555</v>
          </cell>
          <cell r="AU14">
            <v>8346</v>
          </cell>
          <cell r="AV14">
            <v>7.5654079133909091</v>
          </cell>
          <cell r="AW14">
            <v>719</v>
          </cell>
          <cell r="AX14">
            <v>8998</v>
          </cell>
          <cell r="AY14">
            <v>4.482117974918709</v>
          </cell>
          <cell r="AZ14">
            <v>206.71472916881885</v>
          </cell>
          <cell r="BA14">
            <v>10.544243920722284</v>
          </cell>
          <cell r="BC14">
            <v>1699</v>
          </cell>
          <cell r="BD14">
            <v>6.3869755792110183</v>
          </cell>
          <cell r="BE14">
            <v>1379.7703550532151</v>
          </cell>
          <cell r="BG14">
            <v>3515.2023226591414</v>
          </cell>
          <cell r="BI14">
            <v>3312.6216276991486</v>
          </cell>
          <cell r="BO14">
            <v>7906</v>
          </cell>
        </row>
        <row r="15">
          <cell r="A15">
            <v>1991</v>
          </cell>
          <cell r="B15">
            <v>4218.2980000000007</v>
          </cell>
          <cell r="C15">
            <v>-25.976980432138951</v>
          </cell>
          <cell r="D15">
            <v>23580</v>
          </cell>
          <cell r="F15">
            <v>1020.3820000000001</v>
          </cell>
          <cell r="G15">
            <v>-16.246180162536504</v>
          </cell>
          <cell r="N15">
            <v>5614.5930000000008</v>
          </cell>
          <cell r="P15">
            <v>4100.6313961444757</v>
          </cell>
          <cell r="R15">
            <v>14953.904396144477</v>
          </cell>
          <cell r="S15">
            <v>-17.961770231397288</v>
          </cell>
          <cell r="U15">
            <v>8115</v>
          </cell>
          <cell r="V15">
            <v>-10.371106693174292</v>
          </cell>
          <cell r="W15">
            <v>4023.1256410601563</v>
          </cell>
          <cell r="X15">
            <v>-26.744579210318548</v>
          </cell>
          <cell r="AA15">
            <v>5040.2540328793593</v>
          </cell>
          <cell r="AB15">
            <v>-24.879238226614685</v>
          </cell>
          <cell r="AF15">
            <v>-21.126605907543649</v>
          </cell>
          <cell r="AG15">
            <v>4071.3439783249059</v>
          </cell>
          <cell r="AN15">
            <v>748.4961033149101</v>
          </cell>
          <cell r="AU15">
            <v>6337</v>
          </cell>
          <cell r="AV15">
            <v>-24.071411454589018</v>
          </cell>
          <cell r="AW15">
            <v>153</v>
          </cell>
          <cell r="AX15">
            <v>6532</v>
          </cell>
          <cell r="AY15">
            <v>-27.406090242276061</v>
          </cell>
          <cell r="AZ15">
            <v>195.17235893984434</v>
          </cell>
          <cell r="BA15">
            <v>-5.5837193002092</v>
          </cell>
          <cell r="BC15">
            <v>1665</v>
          </cell>
          <cell r="BD15">
            <v>-2.0011771630370823</v>
          </cell>
          <cell r="BE15">
            <v>1543.2490216750948</v>
          </cell>
          <cell r="BG15">
            <v>3352.1352928295655</v>
          </cell>
          <cell r="BI15">
            <v>1881.1897183746978</v>
          </cell>
          <cell r="BO15">
            <v>6871</v>
          </cell>
        </row>
        <row r="16">
          <cell r="A16">
            <v>1992</v>
          </cell>
          <cell r="B16">
            <v>3941.4169999999999</v>
          </cell>
          <cell r="C16">
            <v>-6.563808436483165</v>
          </cell>
          <cell r="D16">
            <v>25421</v>
          </cell>
          <cell r="F16">
            <v>998.42700000000013</v>
          </cell>
          <cell r="G16">
            <v>-2.1516451681821036</v>
          </cell>
          <cell r="N16">
            <v>4142.9529999999995</v>
          </cell>
          <cell r="P16">
            <v>3312.0865455401358</v>
          </cell>
          <cell r="R16">
            <v>12394.883545540135</v>
          </cell>
          <cell r="S16">
            <v>-17.11272710332512</v>
          </cell>
          <cell r="U16">
            <v>7403</v>
          </cell>
          <cell r="V16">
            <v>-8.7738755391250756</v>
          </cell>
          <cell r="W16">
            <v>3785.0193690557599</v>
          </cell>
          <cell r="X16">
            <v>-5.9184398710861981</v>
          </cell>
          <cell r="AA16">
            <v>4782.1835754988851</v>
          </cell>
          <cell r="AB16">
            <v>-5.1201875083475841</v>
          </cell>
          <cell r="AF16">
            <v>-5.1232075734372824</v>
          </cell>
          <cell r="AG16">
            <v>2901.2919682058705</v>
          </cell>
          <cell r="AN16">
            <v>609.01783985118891</v>
          </cell>
          <cell r="AU16">
            <v>4783</v>
          </cell>
          <cell r="AV16">
            <v>-24.522644784598391</v>
          </cell>
          <cell r="AW16">
            <v>220</v>
          </cell>
          <cell r="AX16">
            <v>4993</v>
          </cell>
          <cell r="AY16">
            <v>-23.560930802204528</v>
          </cell>
          <cell r="AZ16">
            <v>156.39763094424006</v>
          </cell>
          <cell r="BA16">
            <v>-19.866915687356812</v>
          </cell>
          <cell r="BC16">
            <v>1707</v>
          </cell>
          <cell r="BD16">
            <v>2.522522522522519</v>
          </cell>
          <cell r="BE16">
            <v>1241.661031794129</v>
          </cell>
          <cell r="BG16">
            <v>2703.0687056889469</v>
          </cell>
          <cell r="BI16">
            <v>2815.6098380158078</v>
          </cell>
          <cell r="BO16">
            <v>6847</v>
          </cell>
        </row>
        <row r="17">
          <cell r="A17">
            <v>1993</v>
          </cell>
          <cell r="B17">
            <v>4586.3249999999998</v>
          </cell>
          <cell r="C17">
            <v>16.362338722342741</v>
          </cell>
          <cell r="D17">
            <v>28154</v>
          </cell>
          <cell r="F17">
            <v>1069.501</v>
          </cell>
          <cell r="G17">
            <v>7.1185975539523438</v>
          </cell>
          <cell r="N17">
            <v>3649.0570000000002</v>
          </cell>
          <cell r="P17">
            <v>3598.0125843597916</v>
          </cell>
          <cell r="R17">
            <v>12902.895584359791</v>
          </cell>
          <cell r="S17">
            <v>4.0985624185428282</v>
          </cell>
          <cell r="U17">
            <v>7709</v>
          </cell>
          <cell r="V17">
            <v>4.1334594083479725</v>
          </cell>
          <cell r="W17">
            <v>4421.4520257097074</v>
          </cell>
          <cell r="X17">
            <v>16.814515187348089</v>
          </cell>
          <cell r="AA17">
            <v>5490.2332443333562</v>
          </cell>
          <cell r="AB17">
            <v>14.805990979980432</v>
          </cell>
          <cell r="AF17">
            <v>15.539251650770369</v>
          </cell>
          <cell r="AG17">
            <v>2737.6982149305218</v>
          </cell>
          <cell r="AN17">
            <v>708.31849909859181</v>
          </cell>
          <cell r="AU17">
            <v>4730</v>
          </cell>
          <cell r="AV17">
            <v>-1.1080911561781259</v>
          </cell>
          <cell r="AW17">
            <v>1192</v>
          </cell>
          <cell r="AX17">
            <v>5617</v>
          </cell>
          <cell r="AY17">
            <v>12.497496495093131</v>
          </cell>
          <cell r="AZ17">
            <v>164.8729742902924</v>
          </cell>
          <cell r="BA17">
            <v>5.4190995700401867</v>
          </cell>
          <cell r="BC17">
            <v>1367</v>
          </cell>
          <cell r="BD17">
            <v>-19.917984768599883</v>
          </cell>
          <cell r="BE17">
            <v>911.35878506947847</v>
          </cell>
          <cell r="BG17">
            <v>2889.6940852611997</v>
          </cell>
          <cell r="BI17">
            <v>3185.3543740026789</v>
          </cell>
          <cell r="BO17">
            <v>5911</v>
          </cell>
        </row>
        <row r="18">
          <cell r="A18">
            <v>1994</v>
          </cell>
          <cell r="B18">
            <v>5094.8490000000002</v>
          </cell>
          <cell r="C18">
            <v>11.087831760723454</v>
          </cell>
          <cell r="D18">
            <v>31466</v>
          </cell>
          <cell r="F18">
            <v>1183.434</v>
          </cell>
          <cell r="G18">
            <v>10.6529119654867</v>
          </cell>
          <cell r="N18">
            <v>3456.6080000000002</v>
          </cell>
          <cell r="P18">
            <v>4001.2069750889095</v>
          </cell>
          <cell r="R18">
            <v>13736.097975088909</v>
          </cell>
          <cell r="S18">
            <v>6.4574837894455506</v>
          </cell>
          <cell r="U18">
            <v>8273</v>
          </cell>
          <cell r="V18">
            <v>7.3161240108963632</v>
          </cell>
          <cell r="W18">
            <v>4922.413062991599</v>
          </cell>
          <cell r="X18">
            <v>11.330237993512551</v>
          </cell>
          <cell r="AA18">
            <v>6103.3565070767563</v>
          </cell>
          <cell r="AB18">
            <v>11.167526687071527</v>
          </cell>
          <cell r="AF18">
            <v>15.798831597663199</v>
          </cell>
          <cell r="AG18">
            <v>2482.5461838219871</v>
          </cell>
          <cell r="AN18">
            <v>1049.5792577532623</v>
          </cell>
          <cell r="AU18">
            <v>4770</v>
          </cell>
          <cell r="AV18">
            <v>0.84566596194504129</v>
          </cell>
          <cell r="AW18">
            <v>440</v>
          </cell>
          <cell r="AX18">
            <v>5146</v>
          </cell>
          <cell r="AY18">
            <v>-8.3852590350721012</v>
          </cell>
          <cell r="AZ18">
            <v>172.4359370084012</v>
          </cell>
          <cell r="BA18">
            <v>4.5871451950594722</v>
          </cell>
          <cell r="BC18">
            <v>1366</v>
          </cell>
          <cell r="BD18">
            <v>-7.3152889539140897E-2</v>
          </cell>
          <cell r="BE18">
            <v>974.06181617801303</v>
          </cell>
          <cell r="BG18">
            <v>2951.6277173356475</v>
          </cell>
          <cell r="BI18">
            <v>2850.3839735630963</v>
          </cell>
          <cell r="BO18">
            <v>6677</v>
          </cell>
        </row>
        <row r="19">
          <cell r="A19">
            <v>1995</v>
          </cell>
          <cell r="B19">
            <v>5095.6489999999994</v>
          </cell>
          <cell r="C19">
            <v>1.5702133664796669E-2</v>
          </cell>
          <cell r="D19">
            <v>29459</v>
          </cell>
          <cell r="F19">
            <v>1253.444</v>
          </cell>
          <cell r="G19">
            <v>5.9158347656058652</v>
          </cell>
          <cell r="N19">
            <v>4058.2969999999996</v>
          </cell>
          <cell r="P19">
            <v>4065.543855464874</v>
          </cell>
          <cell r="R19">
            <v>14472.933855464873</v>
          </cell>
          <cell r="S19">
            <v>5.3642299415179728</v>
          </cell>
          <cell r="U19">
            <v>8666</v>
          </cell>
          <cell r="V19">
            <v>4.7503928441919419</v>
          </cell>
          <cell r="W19">
            <v>4959.6073055320876</v>
          </cell>
          <cell r="X19">
            <v>0.75560994302017825</v>
          </cell>
          <cell r="AA19">
            <v>6203.9809457639331</v>
          </cell>
          <cell r="AB19">
            <v>1.648673784179322</v>
          </cell>
          <cell r="AF19">
            <v>-1.0089932002632196</v>
          </cell>
          <cell r="AG19">
            <v>2798.8878334697083</v>
          </cell>
          <cell r="AN19">
            <v>719.40577910896945</v>
          </cell>
          <cell r="AU19">
            <v>5351</v>
          </cell>
          <cell r="AV19">
            <v>12.180293501048212</v>
          </cell>
          <cell r="AW19">
            <v>-342</v>
          </cell>
          <cell r="AX19">
            <v>5174</v>
          </cell>
          <cell r="AY19">
            <v>0.54411193159735749</v>
          </cell>
          <cell r="AZ19">
            <v>136.04169446791184</v>
          </cell>
          <cell r="BA19">
            <v>-21.10594993821746</v>
          </cell>
          <cell r="BC19">
            <v>1043</v>
          </cell>
          <cell r="BD19">
            <v>-23.645680819912151</v>
          </cell>
          <cell r="BE19">
            <v>1259.4091665302913</v>
          </cell>
          <cell r="BG19">
            <v>3346.1380763559046</v>
          </cell>
          <cell r="BI19">
            <v>2225.3407028777383</v>
          </cell>
          <cell r="BO19">
            <v>7521</v>
          </cell>
        </row>
        <row r="20">
          <cell r="A20">
            <v>1996</v>
          </cell>
          <cell r="B20">
            <v>4469.6409999999996</v>
          </cell>
          <cell r="C20">
            <v>-12.285147583752332</v>
          </cell>
          <cell r="D20">
            <v>23675</v>
          </cell>
          <cell r="F20">
            <v>1216.08</v>
          </cell>
          <cell r="G20">
            <v>-2.9809070050197728</v>
          </cell>
          <cell r="N20">
            <v>4827.0169999999998</v>
          </cell>
          <cell r="P20">
            <v>3878.414667096929</v>
          </cell>
          <cell r="R20">
            <v>14391.152667096929</v>
          </cell>
          <cell r="S20">
            <v>-0.56506295948464125</v>
          </cell>
          <cell r="U20">
            <v>8660</v>
          </cell>
          <cell r="V20">
            <v>-6.9236095084235227E-2</v>
          </cell>
          <cell r="W20">
            <v>4274.8390319215478</v>
          </cell>
          <cell r="X20">
            <v>-13.806905091996494</v>
          </cell>
          <cell r="AA20">
            <v>5433.2287927686602</v>
          </cell>
          <cell r="AB20">
            <v>-12.423509352032113</v>
          </cell>
          <cell r="AF20">
            <v>-6.8136494571238604</v>
          </cell>
          <cell r="AG20">
            <v>3548.1825011202027</v>
          </cell>
          <cell r="AN20">
            <v>953.94722360944945</v>
          </cell>
          <cell r="AU20">
            <v>6742</v>
          </cell>
          <cell r="AV20">
            <v>25.995141095122399</v>
          </cell>
          <cell r="AW20">
            <v>393</v>
          </cell>
          <cell r="AX20">
            <v>7071</v>
          </cell>
          <cell r="AY20">
            <v>36.664089679165059</v>
          </cell>
          <cell r="AZ20">
            <v>194.80196807845186</v>
          </cell>
          <cell r="BA20">
            <v>43.192841606658902</v>
          </cell>
          <cell r="BC20">
            <v>1531</v>
          </cell>
          <cell r="BD20">
            <v>46.788111217641415</v>
          </cell>
          <cell r="BE20">
            <v>1278.8344988797971</v>
          </cell>
          <cell r="BG20">
            <v>2924.4674434874796</v>
          </cell>
          <cell r="BI20">
            <v>2443.2058504013839</v>
          </cell>
          <cell r="BO20">
            <v>6697</v>
          </cell>
        </row>
        <row r="21">
          <cell r="A21">
            <v>1997</v>
          </cell>
          <cell r="B21">
            <v>4515.8810000000003</v>
          </cell>
          <cell r="C21">
            <v>1.0345349883805088</v>
          </cell>
          <cell r="D21">
            <v>24699</v>
          </cell>
          <cell r="F21">
            <v>1341.7339999999999</v>
          </cell>
          <cell r="G21">
            <v>10.332708374449041</v>
          </cell>
          <cell r="N21">
            <v>5323.3849999999993</v>
          </cell>
          <cell r="P21">
            <v>4044.9775911534211</v>
          </cell>
          <cell r="R21">
            <v>15225.97759115342</v>
          </cell>
          <cell r="S21">
            <v>5.8009594044901247</v>
          </cell>
          <cell r="U21">
            <v>9102</v>
          </cell>
          <cell r="V21">
            <v>5.1039260969976796</v>
          </cell>
          <cell r="W21">
            <v>4372.9426795488616</v>
          </cell>
          <cell r="X21">
            <v>2.2949085777205536</v>
          </cell>
          <cell r="AA21">
            <v>5651.1417632634621</v>
          </cell>
          <cell r="AB21">
            <v>4.0107453377415725</v>
          </cell>
          <cell r="AF21">
            <v>7.454523837831406</v>
          </cell>
          <cell r="AG21">
            <v>4179.3158396361669</v>
          </cell>
          <cell r="AN21">
            <v>1560.4077535961655</v>
          </cell>
          <cell r="AU21">
            <v>8599</v>
          </cell>
          <cell r="AV21">
            <v>27.543755562147719</v>
          </cell>
          <cell r="AW21">
            <v>774</v>
          </cell>
          <cell r="AX21">
            <v>9196</v>
          </cell>
          <cell r="AY21">
            <v>30.052326403620413</v>
          </cell>
          <cell r="AZ21">
            <v>142.93832045113868</v>
          </cell>
          <cell r="BA21">
            <v>-26.623780108025564</v>
          </cell>
          <cell r="BC21">
            <v>668</v>
          </cell>
          <cell r="BD21">
            <v>-56.368386675375568</v>
          </cell>
          <cell r="BE21">
            <v>1144.0691603638325</v>
          </cell>
          <cell r="BG21">
            <v>2484.5698375572556</v>
          </cell>
          <cell r="BI21">
            <v>2221.8877653423742</v>
          </cell>
          <cell r="BO21">
            <v>4944</v>
          </cell>
        </row>
        <row r="22">
          <cell r="A22">
            <v>1998</v>
          </cell>
          <cell r="B22">
            <v>6113.8830000000007</v>
          </cell>
          <cell r="C22">
            <v>35.386273464690497</v>
          </cell>
          <cell r="D22">
            <v>33602</v>
          </cell>
          <cell r="F22">
            <v>1566.51</v>
          </cell>
          <cell r="G22">
            <v>16.752649929121578</v>
          </cell>
          <cell r="N22">
            <v>4728.2510000000002</v>
          </cell>
          <cell r="P22">
            <v>5086.9387661292312</v>
          </cell>
          <cell r="R22">
            <v>17495.582766129231</v>
          </cell>
          <cell r="S22">
            <v>14.906137628197325</v>
          </cell>
          <cell r="U22">
            <v>10221</v>
          </cell>
          <cell r="V22">
            <v>12.294001318391556</v>
          </cell>
          <cell r="W22">
            <v>6013.203547007457</v>
          </cell>
          <cell r="X22">
            <v>37.509315526354307</v>
          </cell>
          <cell r="AA22">
            <v>7493.4496134168185</v>
          </cell>
          <cell r="AB22">
            <v>32.600630586365732</v>
          </cell>
          <cell r="AF22">
            <v>28.070369550785568</v>
          </cell>
          <cell r="AG22">
            <v>3577.9162177456324</v>
          </cell>
          <cell r="AN22">
            <v>2499.4194153051571</v>
          </cell>
          <cell r="AU22">
            <v>8529</v>
          </cell>
          <cell r="AV22">
            <v>-0.81404814513315049</v>
          </cell>
          <cell r="AW22">
            <v>339</v>
          </cell>
          <cell r="AX22">
            <v>8813</v>
          </cell>
          <cell r="AY22">
            <v>-4.1648542844715086</v>
          </cell>
          <cell r="AZ22">
            <v>100.6794529925437</v>
          </cell>
          <cell r="BA22">
            <v>-29.564407448764264</v>
          </cell>
          <cell r="BC22">
            <v>841</v>
          </cell>
          <cell r="BD22">
            <v>25.898203592814362</v>
          </cell>
          <cell r="BE22">
            <v>1150.3347822543678</v>
          </cell>
          <cell r="BG22">
            <v>2587.5193508240741</v>
          </cell>
          <cell r="BI22">
            <v>2270.2024803383752</v>
          </cell>
          <cell r="BO22">
            <v>5993</v>
          </cell>
        </row>
        <row r="23">
          <cell r="A23">
            <v>1999</v>
          </cell>
          <cell r="B23">
            <v>7229.692</v>
          </cell>
          <cell r="C23">
            <v>18.250414671003679</v>
          </cell>
          <cell r="D23">
            <v>37472</v>
          </cell>
          <cell r="F23">
            <v>1683.354</v>
          </cell>
          <cell r="G23">
            <v>7.4588735469291567</v>
          </cell>
          <cell r="N23">
            <v>5501.9550000000008</v>
          </cell>
          <cell r="P23">
            <v>6237.7456781055507</v>
          </cell>
          <cell r="R23">
            <v>20652.746678105552</v>
          </cell>
          <cell r="S23">
            <v>18.045491563095961</v>
          </cell>
          <cell r="U23">
            <v>11222</v>
          </cell>
          <cell r="V23">
            <v>9.7935622737501227</v>
          </cell>
          <cell r="W23">
            <v>7072.5012602140869</v>
          </cell>
          <cell r="X23">
            <v>17.616195841795545</v>
          </cell>
          <cell r="AA23">
            <v>8683.6165158330186</v>
          </cell>
          <cell r="AB23">
            <v>15.882763797934118</v>
          </cell>
          <cell r="AF23">
            <v>8.4319654427645894</v>
          </cell>
          <cell r="AG23">
            <v>4231.6404381087505</v>
          </cell>
          <cell r="AN23">
            <v>3462.8632651679491</v>
          </cell>
          <cell r="AU23">
            <v>10910</v>
          </cell>
          <cell r="AV23">
            <v>27.916520107867271</v>
          </cell>
          <cell r="AW23">
            <v>700</v>
          </cell>
          <cell r="AX23">
            <v>11449</v>
          </cell>
          <cell r="AY23">
            <v>29.910359695903786</v>
          </cell>
          <cell r="AZ23">
            <v>157.19073978591314</v>
          </cell>
          <cell r="BA23">
            <v>56.129910437191846</v>
          </cell>
          <cell r="BC23">
            <v>1082</v>
          </cell>
          <cell r="BD23">
            <v>28.656361474435201</v>
          </cell>
          <cell r="BE23">
            <v>1270.3145618912504</v>
          </cell>
          <cell r="BG23">
            <v>2774.8824129376017</v>
          </cell>
          <cell r="BI23">
            <v>3406.3735410041663</v>
          </cell>
          <cell r="BO23">
            <v>7441</v>
          </cell>
        </row>
        <row r="24">
          <cell r="A24">
            <v>2000</v>
          </cell>
          <cell r="B24">
            <v>9136.5529999999999</v>
          </cell>
          <cell r="C24">
            <v>26.375411289996855</v>
          </cell>
          <cell r="D24">
            <v>46441</v>
          </cell>
          <cell r="F24">
            <v>1996.2069999999999</v>
          </cell>
          <cell r="G24">
            <v>18.585098559185997</v>
          </cell>
          <cell r="N24">
            <v>5121.2389999999996</v>
          </cell>
          <cell r="P24">
            <v>5343.7153072028395</v>
          </cell>
          <cell r="R24">
            <v>21597.714307202841</v>
          </cell>
          <cell r="S24">
            <v>4.5755058338030619</v>
          </cell>
          <cell r="U24">
            <v>11994</v>
          </cell>
          <cell r="V24">
            <v>6.8793441454286119</v>
          </cell>
          <cell r="W24">
            <v>9027.6651338090851</v>
          </cell>
          <cell r="X24">
            <v>27.644588550215609</v>
          </cell>
          <cell r="AA24">
            <v>10955.038223080648</v>
          </cell>
          <cell r="AB24">
            <v>26.15755432205118</v>
          </cell>
          <cell r="AF24">
            <v>20.165723846705454</v>
          </cell>
          <cell r="AG24">
            <v>3980.3907630226377</v>
          </cell>
          <cell r="AN24">
            <v>2746.6186465130299</v>
          </cell>
          <cell r="AU24">
            <v>10240</v>
          </cell>
          <cell r="AV24">
            <v>-6.1411549037580171</v>
          </cell>
          <cell r="AW24">
            <v>-68</v>
          </cell>
          <cell r="AX24">
            <v>10245</v>
          </cell>
          <cell r="AY24">
            <v>-10.51620228840947</v>
          </cell>
          <cell r="AZ24">
            <v>108.88786619091479</v>
          </cell>
          <cell r="BA24">
            <v>-30.728828976048295</v>
          </cell>
          <cell r="BC24">
            <v>670</v>
          </cell>
          <cell r="BD24">
            <v>-38.077634011090581</v>
          </cell>
          <cell r="BE24">
            <v>1140.8482369773619</v>
          </cell>
          <cell r="BG24">
            <v>2597.0966606898096</v>
          </cell>
          <cell r="BI24">
            <v>3013.3333254134764</v>
          </cell>
          <cell r="BO24">
            <v>7480</v>
          </cell>
        </row>
        <row r="25">
          <cell r="A25">
            <v>2001</v>
          </cell>
          <cell r="B25">
            <v>7450.0839999999998</v>
          </cell>
          <cell r="C25">
            <v>-18.458482099321259</v>
          </cell>
          <cell r="D25">
            <v>33688</v>
          </cell>
          <cell r="F25">
            <v>1644.0450000000001</v>
          </cell>
          <cell r="G25">
            <v>-17.641557213254934</v>
          </cell>
          <cell r="N25">
            <v>5046.8770000000004</v>
          </cell>
          <cell r="P25">
            <v>4820.2288420568193</v>
          </cell>
          <cell r="R25">
            <v>18961.23484205682</v>
          </cell>
          <cell r="S25">
            <v>-12.207215206410782</v>
          </cell>
          <cell r="U25">
            <v>10411</v>
          </cell>
          <cell r="V25">
            <v>-13.198265799566455</v>
          </cell>
          <cell r="W25">
            <v>7379.7703365567841</v>
          </cell>
          <cell r="X25">
            <v>-18.253831669950269</v>
          </cell>
          <cell r="AA25">
            <v>8922.1875720514945</v>
          </cell>
          <cell r="AB25">
            <v>-18.556308153688018</v>
          </cell>
          <cell r="AF25">
            <v>-14.149317066702027</v>
          </cell>
          <cell r="AG25">
            <v>3826.5179722032394</v>
          </cell>
          <cell r="AN25">
            <v>2488.2132293301834</v>
          </cell>
          <cell r="AU25">
            <v>9439</v>
          </cell>
          <cell r="AV25">
            <v>-7.8222656250000018</v>
          </cell>
          <cell r="AW25">
            <v>44</v>
          </cell>
          <cell r="AX25">
            <v>9528</v>
          </cell>
          <cell r="AY25">
            <v>-6.9985358711566636</v>
          </cell>
          <cell r="AZ25">
            <v>70.313663443215773</v>
          </cell>
          <cell r="BA25">
            <v>-35.425620959516522</v>
          </cell>
          <cell r="BC25">
            <v>394</v>
          </cell>
          <cell r="BD25">
            <v>-41.194029850746276</v>
          </cell>
          <cell r="BE25">
            <v>1220.359027796761</v>
          </cell>
          <cell r="BG25">
            <v>2332.0156127266359</v>
          </cell>
          <cell r="BI25">
            <v>2458.6839315280963</v>
          </cell>
          <cell r="BO25">
            <v>6861</v>
          </cell>
        </row>
        <row r="26">
          <cell r="A26">
            <v>2002</v>
          </cell>
          <cell r="B26">
            <v>8917.4793441658421</v>
          </cell>
          <cell r="C26">
            <v>19.69635972112318</v>
          </cell>
          <cell r="D26">
            <v>46331</v>
          </cell>
          <cell r="F26">
            <v>1918.326</v>
          </cell>
          <cell r="G26">
            <v>16.683302464348593</v>
          </cell>
          <cell r="N26">
            <v>5459.1009999999997</v>
          </cell>
          <cell r="P26">
            <v>4991.528258872795</v>
          </cell>
          <cell r="R26">
            <v>21286.434603038637</v>
          </cell>
          <cell r="S26">
            <v>12.262913150700649</v>
          </cell>
          <cell r="U26">
            <v>11799</v>
          </cell>
          <cell r="V26">
            <v>13.332052636634328</v>
          </cell>
          <cell r="W26">
            <v>8807.351021921766</v>
          </cell>
          <cell r="X26">
            <v>19.344513721426395</v>
          </cell>
          <cell r="AA26">
            <v>10609.035681781474</v>
          </cell>
          <cell r="AB26">
            <v>18.906216621291215</v>
          </cell>
          <cell r="AF26">
            <v>17.701575532900836</v>
          </cell>
          <cell r="AG26">
            <v>4175.8444869594778</v>
          </cell>
          <cell r="AN26">
            <v>2812.8402408490556</v>
          </cell>
          <cell r="AU26">
            <v>10400</v>
          </cell>
          <cell r="AV26">
            <v>10.181163258819792</v>
          </cell>
          <cell r="AW26">
            <v>-510</v>
          </cell>
          <cell r="AX26">
            <v>10084</v>
          </cell>
          <cell r="AY26">
            <v>5.8354324097397159</v>
          </cell>
          <cell r="AZ26">
            <v>110.12832224407612</v>
          </cell>
          <cell r="BA26">
            <v>56.624355567839316</v>
          </cell>
          <cell r="BC26">
            <v>775</v>
          </cell>
          <cell r="BD26">
            <v>96.700507614213208</v>
          </cell>
          <cell r="BE26">
            <v>1283.2565130405219</v>
          </cell>
          <cell r="BG26">
            <v>2178.6880180237395</v>
          </cell>
          <cell r="BI26">
            <v>2786.285806551371</v>
          </cell>
          <cell r="BO26">
            <v>7738</v>
          </cell>
        </row>
      </sheetData>
      <sheetData sheetId="4" refreshError="1"/>
      <sheetData sheetId="5">
        <row r="10">
          <cell r="BI10">
            <v>1008.0963195073548</v>
          </cell>
        </row>
        <row r="11">
          <cell r="BI11">
            <v>781.75553613588124</v>
          </cell>
          <cell r="BJ11">
            <v>-22.45229736401415</v>
          </cell>
        </row>
        <row r="12">
          <cell r="BI12">
            <v>733.40739377597561</v>
          </cell>
          <cell r="BJ12">
            <v>-6.1845602781253621</v>
          </cell>
        </row>
        <row r="13">
          <cell r="BI13">
            <v>993.97561241128778</v>
          </cell>
          <cell r="BJ13">
            <v>35.528441742830942</v>
          </cell>
        </row>
        <row r="14">
          <cell r="BI14">
            <v>1321.0456408609441</v>
          </cell>
          <cell r="BJ14">
            <v>32.905236744814736</v>
          </cell>
        </row>
        <row r="15">
          <cell r="BI15">
            <v>1284.9500493786841</v>
          </cell>
          <cell r="BJ15">
            <v>-2.7323500692024605</v>
          </cell>
        </row>
        <row r="16">
          <cell r="BI16">
            <v>1415.4290612447821</v>
          </cell>
          <cell r="BJ16">
            <v>10.154403428303604</v>
          </cell>
        </row>
        <row r="17">
          <cell r="BI17">
            <v>1045.4643482783581</v>
          </cell>
          <cell r="BJ17">
            <v>-26.137990457894301</v>
          </cell>
        </row>
        <row r="18">
          <cell r="BI18">
            <v>864.31658868733689</v>
          </cell>
          <cell r="BJ18">
            <v>-17.32701453563006</v>
          </cell>
        </row>
        <row r="19">
          <cell r="BI19">
            <v>1090.2801724119893</v>
          </cell>
          <cell r="BJ19">
            <v>26.143612963373752</v>
          </cell>
        </row>
        <row r="20">
          <cell r="BI20">
            <v>1141.780442139546</v>
          </cell>
          <cell r="BJ20">
            <v>4.7235812436746905</v>
          </cell>
        </row>
        <row r="21">
          <cell r="BI21">
            <v>1165.9729827112164</v>
          </cell>
          <cell r="BJ21">
            <v>2.1188434902893238</v>
          </cell>
        </row>
        <row r="22">
          <cell r="BI22">
            <v>1104.9525974474959</v>
          </cell>
          <cell r="BJ22">
            <v>-5.2334304626708299</v>
          </cell>
        </row>
        <row r="23">
          <cell r="BI23">
            <v>887.67458822728122</v>
          </cell>
          <cell r="BJ23">
            <v>-19.664011806672921</v>
          </cell>
        </row>
        <row r="24">
          <cell r="BI24">
            <v>1369.9430897281341</v>
          </cell>
          <cell r="BJ24">
            <v>54.329425207942549</v>
          </cell>
        </row>
        <row r="25">
          <cell r="BI25">
            <v>1079.7845979064109</v>
          </cell>
          <cell r="BJ25">
            <v>-21.180331796067907</v>
          </cell>
        </row>
        <row r="26">
          <cell r="BI26">
            <v>779.10633648538806</v>
          </cell>
          <cell r="BJ26">
            <v>-27.846133571825938</v>
          </cell>
        </row>
      </sheetData>
      <sheetData sheetId="6">
        <row r="9">
          <cell r="A9">
            <v>1985</v>
          </cell>
          <cell r="BI9">
            <v>-2416.2352513224432</v>
          </cell>
        </row>
        <row r="10">
          <cell r="A10">
            <v>1986</v>
          </cell>
          <cell r="BI10">
            <v>356.59289069653209</v>
          </cell>
        </row>
        <row r="11">
          <cell r="A11">
            <v>1987</v>
          </cell>
          <cell r="BI11">
            <v>542.04504635527837</v>
          </cell>
          <cell r="BJ11">
            <v>52.006688999464636</v>
          </cell>
        </row>
        <row r="12">
          <cell r="A12">
            <v>1988</v>
          </cell>
          <cell r="BI12">
            <v>397.51051413148411</v>
          </cell>
          <cell r="BJ12">
            <v>-26.664671727128088</v>
          </cell>
        </row>
        <row r="13">
          <cell r="A13">
            <v>1989</v>
          </cell>
          <cell r="BI13">
            <v>699.99864901491878</v>
          </cell>
          <cell r="BJ13">
            <v>76.095631217286751</v>
          </cell>
        </row>
        <row r="14">
          <cell r="A14">
            <v>1990</v>
          </cell>
          <cell r="BI14">
            <v>1044.1746626763997</v>
          </cell>
          <cell r="BJ14">
            <v>49.16809684501915</v>
          </cell>
        </row>
        <row r="15">
          <cell r="A15">
            <v>1991</v>
          </cell>
          <cell r="BI15">
            <v>689.1593514239903</v>
          </cell>
          <cell r="BJ15">
            <v>-33.999609829876931</v>
          </cell>
        </row>
        <row r="16">
          <cell r="A16">
            <v>1992</v>
          </cell>
          <cell r="BI16">
            <v>659.27637037137447</v>
          </cell>
          <cell r="BJ16">
            <v>-4.3361496859716802</v>
          </cell>
        </row>
        <row r="17">
          <cell r="A17">
            <v>1993</v>
          </cell>
          <cell r="BI17">
            <v>577.21707891307437</v>
          </cell>
          <cell r="BJ17">
            <v>-12.446872836057443</v>
          </cell>
        </row>
        <row r="18">
          <cell r="A18">
            <v>1994</v>
          </cell>
          <cell r="BI18">
            <v>395.82150617127809</v>
          </cell>
          <cell r="BJ18">
            <v>-31.42588453608689</v>
          </cell>
        </row>
        <row r="19">
          <cell r="A19">
            <v>1995</v>
          </cell>
          <cell r="BI19">
            <v>892.17635597060939</v>
          </cell>
          <cell r="BJ19">
            <v>125.39865622777731</v>
          </cell>
        </row>
        <row r="20">
          <cell r="A20">
            <v>1996</v>
          </cell>
          <cell r="BI20">
            <v>721.47800958723792</v>
          </cell>
          <cell r="BJ20">
            <v>-19.132803199841209</v>
          </cell>
        </row>
        <row r="21">
          <cell r="A21">
            <v>1997</v>
          </cell>
          <cell r="BI21">
            <v>956.86985074375252</v>
          </cell>
          <cell r="BJ21">
            <v>32.626336219337261</v>
          </cell>
        </row>
        <row r="22">
          <cell r="A22">
            <v>1998</v>
          </cell>
          <cell r="BI22">
            <v>2742.5933511005755</v>
          </cell>
          <cell r="BJ22">
            <v>186.62135701828439</v>
          </cell>
        </row>
        <row r="23">
          <cell r="A23">
            <v>1999</v>
          </cell>
          <cell r="BI23">
            <v>1232.7837550552767</v>
          </cell>
          <cell r="BJ23">
            <v>-55.050435947400921</v>
          </cell>
        </row>
        <row r="24">
          <cell r="A24">
            <v>2000</v>
          </cell>
          <cell r="BI24">
            <v>1196.3451693738289</v>
          </cell>
          <cell r="BJ24">
            <v>-2.9557970351267282</v>
          </cell>
        </row>
        <row r="25">
          <cell r="A25">
            <v>2001</v>
          </cell>
          <cell r="BI25">
            <v>1497.9353815538748</v>
          </cell>
          <cell r="BJ25">
            <v>25.209297441966449</v>
          </cell>
        </row>
        <row r="26">
          <cell r="A26">
            <v>2002</v>
          </cell>
          <cell r="BI26">
            <v>984.24728012040805</v>
          </cell>
          <cell r="BJ26">
            <v>-34.293074838822172</v>
          </cell>
        </row>
      </sheetData>
      <sheetData sheetId="7">
        <row r="5">
          <cell r="AG5">
            <v>279.40425506756753</v>
          </cell>
          <cell r="AN5">
            <v>162.54368484597708</v>
          </cell>
        </row>
        <row r="6">
          <cell r="AG6">
            <v>227.26064918414917</v>
          </cell>
          <cell r="AN6">
            <v>68.844617378849719</v>
          </cell>
        </row>
        <row r="7">
          <cell r="AG7">
            <v>134.73437189054727</v>
          </cell>
          <cell r="AN7">
            <v>20.114764818088144</v>
          </cell>
        </row>
        <row r="8">
          <cell r="AG8">
            <v>105.73145817727841</v>
          </cell>
          <cell r="AN8">
            <v>4.3044672892804394</v>
          </cell>
        </row>
        <row r="9">
          <cell r="AG9">
            <v>138.9541474669424</v>
          </cell>
          <cell r="AN9">
            <v>44.071869644494662</v>
          </cell>
        </row>
        <row r="10">
          <cell r="AG10">
            <v>249.37059413975271</v>
          </cell>
          <cell r="AN10">
            <v>87.436261437855435</v>
          </cell>
          <cell r="AU10">
            <v>462</v>
          </cell>
          <cell r="AW10">
            <v>30</v>
          </cell>
          <cell r="AX10">
            <v>487</v>
          </cell>
        </row>
        <row r="11">
          <cell r="AG11">
            <v>274.73195691014189</v>
          </cell>
          <cell r="AN11">
            <v>90.948934703685893</v>
          </cell>
          <cell r="AU11">
            <v>493</v>
          </cell>
          <cell r="AW11">
            <v>7</v>
          </cell>
          <cell r="AX11">
            <v>499</v>
          </cell>
        </row>
        <row r="12">
          <cell r="AG12">
            <v>251.41488038257825</v>
          </cell>
          <cell r="AN12">
            <v>71.184274291615381</v>
          </cell>
          <cell r="AU12">
            <v>427</v>
          </cell>
          <cell r="AW12">
            <v>17</v>
          </cell>
          <cell r="AX12">
            <v>445</v>
          </cell>
        </row>
        <row r="13">
          <cell r="AG13">
            <v>265.13135389712841</v>
          </cell>
          <cell r="AN13">
            <v>122.70356716154645</v>
          </cell>
          <cell r="AU13">
            <v>510</v>
          </cell>
          <cell r="AW13">
            <v>29</v>
          </cell>
          <cell r="AX13">
            <v>536</v>
          </cell>
        </row>
        <row r="14">
          <cell r="AG14">
            <v>281.39666017862879</v>
          </cell>
          <cell r="AN14">
            <v>74.132997042624211</v>
          </cell>
          <cell r="AU14">
            <v>469</v>
          </cell>
          <cell r="AW14">
            <v>61</v>
          </cell>
          <cell r="AX14">
            <v>531</v>
          </cell>
        </row>
        <row r="15">
          <cell r="AG15">
            <v>165.26964905386481</v>
          </cell>
          <cell r="AN15">
            <v>53.855344945625177</v>
          </cell>
          <cell r="AU15">
            <v>292</v>
          </cell>
          <cell r="AW15">
            <v>-20</v>
          </cell>
          <cell r="AX15">
            <v>275</v>
          </cell>
        </row>
        <row r="16">
          <cell r="AG16">
            <v>197.94790976554035</v>
          </cell>
          <cell r="AN16">
            <v>183.7579096505707</v>
          </cell>
          <cell r="AU16">
            <v>544</v>
          </cell>
          <cell r="AW16">
            <v>35</v>
          </cell>
          <cell r="AX16">
            <v>564</v>
          </cell>
        </row>
        <row r="17">
          <cell r="AG17">
            <v>148.03541325516957</v>
          </cell>
          <cell r="AN17">
            <v>111.1981011358791</v>
          </cell>
          <cell r="AU17">
            <v>368</v>
          </cell>
          <cell r="AW17">
            <v>12</v>
          </cell>
          <cell r="AX17">
            <v>374</v>
          </cell>
        </row>
        <row r="18">
          <cell r="AG18">
            <v>141.56881776451689</v>
          </cell>
          <cell r="AN18">
            <v>52.462089047538356</v>
          </cell>
          <cell r="AU18">
            <v>267</v>
          </cell>
          <cell r="AW18">
            <v>44</v>
          </cell>
          <cell r="AX18">
            <v>308</v>
          </cell>
        </row>
        <row r="19">
          <cell r="AG19">
            <v>178.5900966283221</v>
          </cell>
          <cell r="AN19">
            <v>43.218810229475658</v>
          </cell>
          <cell r="AU19">
            <v>342</v>
          </cell>
          <cell r="AW19">
            <v>45</v>
          </cell>
          <cell r="AX19">
            <v>383</v>
          </cell>
        </row>
        <row r="20">
          <cell r="AG20">
            <v>223.60413972555006</v>
          </cell>
          <cell r="AN20">
            <v>86.94720055023123</v>
          </cell>
          <cell r="AU20">
            <v>466</v>
          </cell>
          <cell r="AW20">
            <v>33</v>
          </cell>
          <cell r="AX20">
            <v>496</v>
          </cell>
        </row>
        <row r="21">
          <cell r="AG21">
            <v>250.63155896269669</v>
          </cell>
          <cell r="AN21">
            <v>75.385697234710904</v>
          </cell>
          <cell r="AU21">
            <v>475</v>
          </cell>
          <cell r="AW21">
            <v>30</v>
          </cell>
          <cell r="AX21">
            <v>506</v>
          </cell>
        </row>
        <row r="22">
          <cell r="AG22">
            <v>190.16533806714546</v>
          </cell>
          <cell r="AN22">
            <v>93.119568850809856</v>
          </cell>
          <cell r="AU22">
            <v>412</v>
          </cell>
          <cell r="AW22">
            <v>38</v>
          </cell>
          <cell r="AX22">
            <v>447</v>
          </cell>
        </row>
        <row r="23">
          <cell r="AG23">
            <v>180.73008851304846</v>
          </cell>
          <cell r="AN23">
            <v>74.596580596835125</v>
          </cell>
          <cell r="AU23">
            <v>391</v>
          </cell>
          <cell r="AW23">
            <v>53</v>
          </cell>
          <cell r="AX23">
            <v>442</v>
          </cell>
        </row>
        <row r="24">
          <cell r="AG24">
            <v>214.09375495961973</v>
          </cell>
          <cell r="AN24">
            <v>43.611908863443347</v>
          </cell>
          <cell r="AU24">
            <v>418</v>
          </cell>
          <cell r="AW24">
            <v>43</v>
          </cell>
          <cell r="AX24">
            <v>461</v>
          </cell>
        </row>
        <row r="25">
          <cell r="AG25">
            <v>159.87478483081892</v>
          </cell>
          <cell r="AN25">
            <v>28.525334987092393</v>
          </cell>
          <cell r="AU25">
            <v>297</v>
          </cell>
          <cell r="AW25">
            <v>39</v>
          </cell>
          <cell r="AX25">
            <v>336</v>
          </cell>
        </row>
        <row r="26">
          <cell r="AG26">
            <v>183.33757141844097</v>
          </cell>
          <cell r="AN26">
            <v>343.58478968013736</v>
          </cell>
          <cell r="AU26">
            <v>813</v>
          </cell>
          <cell r="AW26">
            <v>35</v>
          </cell>
          <cell r="AX26">
            <v>837</v>
          </cell>
        </row>
      </sheetData>
      <sheetData sheetId="8" refreshError="1"/>
      <sheetData sheetId="9">
        <row r="5">
          <cell r="J5">
            <v>0</v>
          </cell>
          <cell r="L5">
            <v>527.47299999999996</v>
          </cell>
          <cell r="P5">
            <v>99.780663633700513</v>
          </cell>
          <cell r="R5">
            <v>882.33266363370058</v>
          </cell>
        </row>
        <row r="6">
          <cell r="J6">
            <v>0</v>
          </cell>
          <cell r="L6">
            <v>526.59399999999994</v>
          </cell>
          <cell r="P6">
            <v>68.480564908594175</v>
          </cell>
          <cell r="R6">
            <v>885.3575649085941</v>
          </cell>
        </row>
        <row r="7">
          <cell r="J7">
            <v>0</v>
          </cell>
          <cell r="L7">
            <v>382.64299999999997</v>
          </cell>
          <cell r="P7">
            <v>59.520148085190961</v>
          </cell>
          <cell r="R7">
            <v>850.25014808519086</v>
          </cell>
          <cell r="BA7">
            <v>41.484879972539581</v>
          </cell>
          <cell r="BB7">
            <v>0.2935416666666697</v>
          </cell>
          <cell r="BD7">
            <v>40.625</v>
          </cell>
        </row>
        <row r="8">
          <cell r="J8">
            <v>0</v>
          </cell>
          <cell r="L8">
            <v>453.06499999999994</v>
          </cell>
          <cell r="P8">
            <v>124.9935303364734</v>
          </cell>
          <cell r="R8">
            <v>1211.5275303364733</v>
          </cell>
          <cell r="BA8">
            <v>20.876406636997658</v>
          </cell>
          <cell r="BB8">
            <v>4.7371762737642626</v>
          </cell>
          <cell r="BD8">
            <v>47.037037037037031</v>
          </cell>
        </row>
        <row r="9">
          <cell r="J9">
            <v>0</v>
          </cell>
          <cell r="L9">
            <v>639.91</v>
          </cell>
          <cell r="P9">
            <v>247.60373744223153</v>
          </cell>
          <cell r="R9">
            <v>1717.5347374422315</v>
          </cell>
          <cell r="BA9">
            <v>34.270807723817583</v>
          </cell>
          <cell r="BB9">
            <v>6.2642597581174329</v>
          </cell>
          <cell r="BD9">
            <v>24.685138539042818</v>
          </cell>
        </row>
        <row r="10">
          <cell r="J10">
            <v>345.19596763691516</v>
          </cell>
          <cell r="L10">
            <v>1080.4209676369151</v>
          </cell>
          <cell r="P10">
            <v>362.43504226570417</v>
          </cell>
          <cell r="R10">
            <v>2135.6630422657045</v>
          </cell>
          <cell r="BA10">
            <v>111.08754647555608</v>
          </cell>
          <cell r="BB10">
            <v>3.3219172968624378</v>
          </cell>
          <cell r="BD10">
            <v>28.080808080808083</v>
          </cell>
        </row>
        <row r="11">
          <cell r="J11">
            <v>284.02972898124267</v>
          </cell>
          <cell r="L11">
            <v>858.52972898124256</v>
          </cell>
          <cell r="P11">
            <v>395.60224895897045</v>
          </cell>
          <cell r="R11">
            <v>2422.1862489589703</v>
          </cell>
          <cell r="BA11">
            <v>-23.076438052512348</v>
          </cell>
          <cell r="BB11">
            <v>5.4530315061658001</v>
          </cell>
          <cell r="BD11">
            <v>-21.135646687697161</v>
          </cell>
        </row>
        <row r="12">
          <cell r="A12">
            <v>1988</v>
          </cell>
          <cell r="J12">
            <v>237.79295642140244</v>
          </cell>
          <cell r="L12">
            <v>739.47795642140238</v>
          </cell>
          <cell r="N12">
            <v>1405.0360000000001</v>
          </cell>
          <cell r="P12">
            <v>289.82323962337608</v>
          </cell>
          <cell r="R12">
            <v>2196.5442396233761</v>
          </cell>
          <cell r="BA12">
            <v>-33.984480563698462</v>
          </cell>
          <cell r="BB12">
            <v>10.614908635794734</v>
          </cell>
          <cell r="BD12">
            <v>-19.799999999999997</v>
          </cell>
        </row>
        <row r="13">
          <cell r="A13">
            <v>1989</v>
          </cell>
          <cell r="J13">
            <v>228.71273210608888</v>
          </cell>
          <cell r="L13">
            <v>842.55373210608889</v>
          </cell>
          <cell r="N13">
            <v>905.9079999999999</v>
          </cell>
          <cell r="P13">
            <v>255.10782200073515</v>
          </cell>
          <cell r="R13">
            <v>1774.8568220007351</v>
          </cell>
          <cell r="BA13">
            <v>-7.4083492007314344</v>
          </cell>
          <cell r="BB13">
            <v>12.60696349858847</v>
          </cell>
          <cell r="BD13">
            <v>-66.832917705735667</v>
          </cell>
        </row>
        <row r="14">
          <cell r="A14">
            <v>1990</v>
          </cell>
          <cell r="J14">
            <v>139.84419501600166</v>
          </cell>
          <cell r="L14">
            <v>773.58819501600158</v>
          </cell>
          <cell r="N14">
            <v>794.02</v>
          </cell>
          <cell r="P14">
            <v>289.64866398702935</v>
          </cell>
          <cell r="R14">
            <v>1717.4126639870292</v>
          </cell>
          <cell r="BA14">
            <v>-55.28431631710977</v>
          </cell>
          <cell r="BB14">
            <v>13.701312792475548</v>
          </cell>
          <cell r="BD14">
            <v>7.5187969924812137</v>
          </cell>
        </row>
        <row r="15">
          <cell r="A15">
            <v>1991</v>
          </cell>
          <cell r="J15">
            <v>111.89507015129493</v>
          </cell>
          <cell r="L15">
            <v>703.54707015129486</v>
          </cell>
          <cell r="N15">
            <v>780.68899999999996</v>
          </cell>
          <cell r="P15">
            <v>245.15827843928398</v>
          </cell>
          <cell r="R15">
            <v>1617.4992784392839</v>
          </cell>
          <cell r="BA15">
            <v>18.790264582962514</v>
          </cell>
          <cell r="BB15">
            <v>7.5475848490069239</v>
          </cell>
          <cell r="BD15">
            <v>10.489510489510479</v>
          </cell>
        </row>
        <row r="16">
          <cell r="A16">
            <v>1992</v>
          </cell>
          <cell r="J16">
            <v>142.58097580409947</v>
          </cell>
          <cell r="L16">
            <v>890.38397580409935</v>
          </cell>
          <cell r="N16">
            <v>607.53</v>
          </cell>
          <cell r="P16">
            <v>289.43655240745147</v>
          </cell>
          <cell r="R16">
            <v>1644.7695524074513</v>
          </cell>
          <cell r="BA16">
            <v>-45.231411604937144</v>
          </cell>
          <cell r="BB16">
            <v>7.1444247140544377</v>
          </cell>
          <cell r="BD16">
            <v>-20.253164556962023</v>
          </cell>
        </row>
        <row r="17">
          <cell r="A17">
            <v>1993</v>
          </cell>
          <cell r="J17">
            <v>168.83514055427042</v>
          </cell>
          <cell r="L17">
            <v>978.15114055427046</v>
          </cell>
          <cell r="N17">
            <v>470.274</v>
          </cell>
          <cell r="P17">
            <v>323.22338696828956</v>
          </cell>
          <cell r="R17">
            <v>1602.8133869682897</v>
          </cell>
          <cell r="BA17">
            <v>52.242055327138303</v>
          </cell>
          <cell r="BB17">
            <v>8.4725553054281448</v>
          </cell>
          <cell r="BD17">
            <v>21.42857142857142</v>
          </cell>
        </row>
        <row r="18">
          <cell r="A18">
            <v>1994</v>
          </cell>
          <cell r="J18">
            <v>206.44116305329669</v>
          </cell>
          <cell r="L18">
            <v>990.56616305329669</v>
          </cell>
          <cell r="N18">
            <v>469.39</v>
          </cell>
          <cell r="P18">
            <v>287.38358117548466</v>
          </cell>
          <cell r="R18">
            <v>1540.8985811754847</v>
          </cell>
          <cell r="BA18">
            <v>-26.288221784769817</v>
          </cell>
          <cell r="BB18">
            <v>0.58649237447033897</v>
          </cell>
          <cell r="BD18">
            <v>-22.875816993464049</v>
          </cell>
        </row>
        <row r="19">
          <cell r="A19">
            <v>1995</v>
          </cell>
          <cell r="J19">
            <v>185.58674028254291</v>
          </cell>
          <cell r="L19">
            <v>904.87174028254299</v>
          </cell>
          <cell r="N19">
            <v>525.721</v>
          </cell>
          <cell r="P19">
            <v>301.06755685331154</v>
          </cell>
          <cell r="R19">
            <v>1546.0735568533116</v>
          </cell>
          <cell r="BA19">
            <v>-1.7158793422948349</v>
          </cell>
          <cell r="BB19">
            <v>2.1662614718614606</v>
          </cell>
          <cell r="BD19">
            <v>12.711864406779672</v>
          </cell>
        </row>
        <row r="20">
          <cell r="A20">
            <v>1996</v>
          </cell>
          <cell r="J20">
            <v>186.9557187660937</v>
          </cell>
          <cell r="L20">
            <v>724.44471876609362</v>
          </cell>
          <cell r="N20">
            <v>538.45600000000002</v>
          </cell>
          <cell r="P20">
            <v>231.79187734826078</v>
          </cell>
          <cell r="R20">
            <v>1307.7368773482608</v>
          </cell>
          <cell r="BA20">
            <v>-8.9815536819582871</v>
          </cell>
          <cell r="BB20">
            <v>5.1498359658020689</v>
          </cell>
          <cell r="BD20">
            <v>-4.5112781954887211</v>
          </cell>
        </row>
        <row r="21">
          <cell r="A21">
            <v>1997</v>
          </cell>
          <cell r="J21">
            <v>341.77109926989851</v>
          </cell>
          <cell r="L21">
            <v>821.55309926989855</v>
          </cell>
          <cell r="N21">
            <v>664.53700000000003</v>
          </cell>
          <cell r="P21">
            <v>221.78365721045617</v>
          </cell>
          <cell r="R21">
            <v>1366.1026572104563</v>
          </cell>
          <cell r="BA21">
            <v>-11.521755441384119</v>
          </cell>
          <cell r="BB21">
            <v>10.905237906488978</v>
          </cell>
          <cell r="BD21">
            <v>-53.543307086614163</v>
          </cell>
        </row>
        <row r="22">
          <cell r="A22">
            <v>1998</v>
          </cell>
          <cell r="J22">
            <v>313.99254147364672</v>
          </cell>
          <cell r="L22">
            <v>715.75954147364678</v>
          </cell>
          <cell r="N22">
            <v>625.63700000000006</v>
          </cell>
          <cell r="P22">
            <v>243.46494653137228</v>
          </cell>
          <cell r="R22">
            <v>1270.8689465313723</v>
          </cell>
          <cell r="BA22">
            <v>-108.01988467173074</v>
          </cell>
          <cell r="BB22">
            <v>2.7738853684325591</v>
          </cell>
          <cell r="BD22">
            <v>-83.050847457627114</v>
          </cell>
        </row>
        <row r="23">
          <cell r="A23">
            <v>1999</v>
          </cell>
          <cell r="J23">
            <v>346.73657269589859</v>
          </cell>
          <cell r="L23">
            <v>846.97757269589852</v>
          </cell>
          <cell r="N23">
            <v>607.15</v>
          </cell>
          <cell r="P23">
            <v>274.44892677808753</v>
          </cell>
          <cell r="R23">
            <v>1381.8399267780874</v>
          </cell>
          <cell r="BA23">
            <v>-286.4796282308763</v>
          </cell>
          <cell r="BB23">
            <v>8.6027971919364177E-2</v>
          </cell>
          <cell r="BD23">
            <v>580</v>
          </cell>
        </row>
        <row r="24">
          <cell r="A24">
            <v>2000</v>
          </cell>
          <cell r="J24">
            <v>359.30822949338722</v>
          </cell>
          <cell r="L24">
            <v>1059.7362294933873</v>
          </cell>
          <cell r="N24">
            <v>422.06799999999998</v>
          </cell>
          <cell r="P24">
            <v>423.75708394950811</v>
          </cell>
          <cell r="R24">
            <v>1546.2530839495082</v>
          </cell>
          <cell r="BA24">
            <v>625.13444676562972</v>
          </cell>
          <cell r="BB24">
            <v>7.0199871238361027</v>
          </cell>
          <cell r="BD24">
            <v>17.647058823529417</v>
          </cell>
        </row>
        <row r="25">
          <cell r="A25">
            <v>2001</v>
          </cell>
          <cell r="J25">
            <v>239.14647930016645</v>
          </cell>
          <cell r="L25">
            <v>693.84647930016649</v>
          </cell>
          <cell r="N25">
            <v>445.35399999999998</v>
          </cell>
          <cell r="P25">
            <v>313.52343161198945</v>
          </cell>
          <cell r="R25">
            <v>1213.5774316119894</v>
          </cell>
          <cell r="BA25">
            <v>-61.407532954702447</v>
          </cell>
          <cell r="BB25">
            <v>0.5530429838442501</v>
          </cell>
          <cell r="BD25">
            <v>37.5</v>
          </cell>
        </row>
        <row r="26">
          <cell r="A26">
            <v>2002</v>
          </cell>
          <cell r="J26">
            <v>361.33089731382074</v>
          </cell>
          <cell r="L26">
            <v>946.6243601056799</v>
          </cell>
          <cell r="N26">
            <v>449.46699999999998</v>
          </cell>
          <cell r="P26">
            <v>295.15314739071664</v>
          </cell>
          <cell r="R26">
            <v>1329.9136101825757</v>
          </cell>
          <cell r="BA26">
            <v>405.4151439551456</v>
          </cell>
          <cell r="BB26">
            <v>0.87053132736620853</v>
          </cell>
          <cell r="BD26">
            <v>-27.27272727272727</v>
          </cell>
        </row>
        <row r="27">
          <cell r="A27">
            <v>2003</v>
          </cell>
          <cell r="L27">
            <v>1100.6006022605488</v>
          </cell>
          <cell r="N27">
            <v>502.31999999999994</v>
          </cell>
        </row>
      </sheetData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Construct - Aus"/>
      <sheetName val="Constn IPD Table"/>
      <sheetName val="Total Construct - NSW"/>
      <sheetName val="Constn Costs - Annual"/>
      <sheetName val="IPD Table (2)"/>
      <sheetName val="EC IPD QTR"/>
      <sheetName val="ElecvWD Chart"/>
      <sheetName val="Chart1 - Aus"/>
      <sheetName val="Chart2 - Aus"/>
      <sheetName val="Chart3 - Aus"/>
      <sheetName val="Chart1 - NSW"/>
      <sheetName val="Chart2 - NSW"/>
      <sheetName val="Chart3 - NSW"/>
      <sheetName val="PPI - Qtrly"/>
      <sheetName val="PPI - Annual"/>
      <sheetName val="Definitions"/>
      <sheetName val="NSW STCONSTN"/>
      <sheetName val="Total Constn NSW"/>
      <sheetName val="Total Constn AUS"/>
      <sheetName val="ECA"/>
      <sheetName val="EGW GFKF Table"/>
      <sheetName val="IPD Table"/>
      <sheetName val="Constn Costs"/>
      <sheetName val="Elec_ECA Chart"/>
      <sheetName val="Qtrly Prices"/>
      <sheetName val="Investments"/>
      <sheetName val="Sheet1"/>
      <sheetName val="Annual"/>
      <sheetName val="NSW"/>
      <sheetName val="NSW StateConstn"/>
      <sheetName val="Sheet1 (2)"/>
    </sheetNames>
    <sheetDataSet>
      <sheetData sheetId="0">
        <row r="3">
          <cell r="C3" t="str">
            <v>Engineering Construction</v>
          </cell>
        </row>
      </sheetData>
      <sheetData sheetId="1">
        <row r="3">
          <cell r="A3" t="str">
            <v>(Year Average Growth)</v>
          </cell>
        </row>
      </sheetData>
      <sheetData sheetId="2">
        <row r="3">
          <cell r="C3" t="str">
            <v>Engineering Construction</v>
          </cell>
        </row>
      </sheetData>
      <sheetData sheetId="3">
        <row r="3">
          <cell r="B3" t="str">
            <v>Total Eng Const</v>
          </cell>
        </row>
      </sheetData>
      <sheetData sheetId="4">
        <row r="3">
          <cell r="A3" t="str">
            <v>Australia</v>
          </cell>
        </row>
      </sheetData>
      <sheetData sheetId="5">
        <row r="5">
          <cell r="B5" t="str">
            <v>ABS RAIL IPD (FROM Engineering Construction IPD)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">
          <cell r="A3" t="str">
            <v>1998/99=100</v>
          </cell>
        </row>
      </sheetData>
      <sheetData sheetId="14">
        <row r="3">
          <cell r="A3" t="str">
            <v xml:space="preserve">  YE</v>
          </cell>
        </row>
      </sheetData>
      <sheetData sheetId="15">
        <row r="3">
          <cell r="B3" t="str">
            <v xml:space="preserve">This class consists of units mainly engaged in the construction of houses (except semi-detached houses) or in carrying out alterations, additions or renovation or general repairs to houses, or in organising or managing these activities as the prime contractor. </v>
          </cell>
        </row>
      </sheetData>
      <sheetData sheetId="16">
        <row r="3">
          <cell r="A3" t="str">
            <v>fc:26/9/07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5">
          <cell r="AG5">
            <v>3225.4483486386025</v>
          </cell>
          <cell r="AN5">
            <v>848.56522550805903</v>
          </cell>
          <cell r="AZ5">
            <v>-892.62484324081561</v>
          </cell>
          <cell r="BE5">
            <v>-3225.4483486386025</v>
          </cell>
          <cell r="BG5">
            <v>4295.8887316749224</v>
          </cell>
        </row>
        <row r="6">
          <cell r="AG6">
            <v>3183.1528911298765</v>
          </cell>
          <cell r="AN6">
            <v>1408.5077639547894</v>
          </cell>
          <cell r="AZ6">
            <v>-899.14741296040665</v>
          </cell>
          <cell r="BE6">
            <v>-3183.1528911298765</v>
          </cell>
          <cell r="BG6">
            <v>4650.3899445626339</v>
          </cell>
        </row>
        <row r="7">
          <cell r="AG7">
            <v>2826.28558132339</v>
          </cell>
          <cell r="AN7">
            <v>997.48364055034915</v>
          </cell>
          <cell r="AZ7">
            <v>-531.06183749273077</v>
          </cell>
          <cell r="BE7">
            <v>-2826.28558132339</v>
          </cell>
          <cell r="BG7">
            <v>4343.4075687854493</v>
          </cell>
        </row>
        <row r="8">
          <cell r="AG8">
            <v>2702.4399487912906</v>
          </cell>
          <cell r="AN8">
            <v>546.94228640604263</v>
          </cell>
          <cell r="AZ8">
            <v>-380.24661790838763</v>
          </cell>
          <cell r="BE8">
            <v>-2702.4399487912906</v>
          </cell>
          <cell r="BG8">
            <v>4183.8079276638664</v>
          </cell>
        </row>
        <row r="9">
          <cell r="AG9">
            <v>2979.1742573971428</v>
          </cell>
          <cell r="AN9">
            <v>476.06563751293788</v>
          </cell>
          <cell r="AZ9">
            <v>-472.18479214640411</v>
          </cell>
          <cell r="BE9">
            <v>-2979.1742573971428</v>
          </cell>
          <cell r="BG9">
            <v>4205.3244154847707</v>
          </cell>
        </row>
        <row r="10">
          <cell r="AG10">
            <v>3515.0347970448843</v>
          </cell>
          <cell r="AN10">
            <v>655.15328696391407</v>
          </cell>
          <cell r="AX10">
            <v>5982</v>
          </cell>
          <cell r="AZ10">
            <v>-409.87083869217531</v>
          </cell>
          <cell r="BE10">
            <v>-3515.0347970448843</v>
          </cell>
          <cell r="BG10">
            <v>4084.0679326728468</v>
          </cell>
          <cell r="BI10">
            <v>7902.2713133036314</v>
          </cell>
          <cell r="BO10">
            <v>8222</v>
          </cell>
        </row>
        <row r="11">
          <cell r="AG11">
            <v>3912.6336856342486</v>
          </cell>
          <cell r="AN11">
            <v>975.11703089326261</v>
          </cell>
          <cell r="AX11">
            <v>6827</v>
          </cell>
          <cell r="AZ11">
            <v>-231.50467708719543</v>
          </cell>
          <cell r="BE11">
            <v>-3912.6336856342486</v>
          </cell>
          <cell r="BG11">
            <v>4011.1749261370705</v>
          </cell>
          <cell r="BI11">
            <v>8532.5276188687458</v>
          </cell>
          <cell r="BO11">
            <v>8728</v>
          </cell>
        </row>
        <row r="12">
          <cell r="AG12">
            <v>5089.2869601066577</v>
          </cell>
          <cell r="AN12">
            <v>920.5973714968419</v>
          </cell>
          <cell r="AX12">
            <v>8500</v>
          </cell>
          <cell r="AZ12">
            <v>-403.41087057793629</v>
          </cell>
          <cell r="BE12">
            <v>-5089.2869601066577</v>
          </cell>
          <cell r="BG12">
            <v>3201.3339086305637</v>
          </cell>
          <cell r="BI12">
            <v>10090.918529766343</v>
          </cell>
          <cell r="BO12">
            <v>7790</v>
          </cell>
        </row>
        <row r="13">
          <cell r="AG13">
            <v>6142.6504314983295</v>
          </cell>
          <cell r="AN13">
            <v>925.11197603816697</v>
          </cell>
          <cell r="AX13">
            <v>9233</v>
          </cell>
          <cell r="AZ13">
            <v>313.55354490995524</v>
          </cell>
          <cell r="BE13">
            <v>1869.2399653007142</v>
          </cell>
          <cell r="BG13">
            <v>3050.1588230736925</v>
          </cell>
          <cell r="BI13">
            <v>1413.0298304232356</v>
          </cell>
          <cell r="BO13">
            <v>7511</v>
          </cell>
        </row>
        <row r="14">
          <cell r="AG14">
            <v>6753.5545144106418</v>
          </cell>
          <cell r="AN14">
            <v>1312.5983096335794</v>
          </cell>
          <cell r="AX14">
            <v>11235</v>
          </cell>
          <cell r="AZ14">
            <v>439.10711613145304</v>
          </cell>
          <cell r="BE14">
            <v>1993.3343135768646</v>
          </cell>
          <cell r="BG14">
            <v>3709.5240912296476</v>
          </cell>
          <cell r="BI14">
            <v>2378.9480968536418</v>
          </cell>
          <cell r="BO14">
            <v>8499</v>
          </cell>
        </row>
        <row r="15">
          <cell r="AG15">
            <v>6495.2438658727278</v>
          </cell>
          <cell r="AN15">
            <v>1400.6545822405121</v>
          </cell>
          <cell r="AX15">
            <v>11128</v>
          </cell>
          <cell r="AZ15">
            <v>483.56698791561575</v>
          </cell>
          <cell r="BE15">
            <v>2236.0975381864919</v>
          </cell>
          <cell r="BG15">
            <v>4111.9550897700083</v>
          </cell>
          <cell r="BI15">
            <v>1998.7633136491249</v>
          </cell>
          <cell r="BO15">
            <v>8487</v>
          </cell>
        </row>
        <row r="16">
          <cell r="AG16">
            <v>4738.948678612529</v>
          </cell>
          <cell r="AN16">
            <v>1227.5544048423076</v>
          </cell>
          <cell r="AX16">
            <v>9002</v>
          </cell>
          <cell r="AZ16">
            <v>461.58586121976805</v>
          </cell>
          <cell r="BE16">
            <v>2507.3597199216101</v>
          </cell>
          <cell r="BG16">
            <v>3998.1043634202001</v>
          </cell>
          <cell r="BI16">
            <v>2584.93102048439</v>
          </cell>
          <cell r="BO16">
            <v>8673</v>
          </cell>
        </row>
        <row r="17">
          <cell r="AG17">
            <v>3770.9679760302824</v>
          </cell>
          <cell r="AN17">
            <v>996.33612691441408</v>
          </cell>
          <cell r="AX17">
            <v>7086</v>
          </cell>
          <cell r="AZ17">
            <v>544.12695248173804</v>
          </cell>
          <cell r="BE17">
            <v>2151.5985051286189</v>
          </cell>
          <cell r="BG17">
            <v>4176.2687864924965</v>
          </cell>
          <cell r="BI17">
            <v>2080.4203555223357</v>
          </cell>
          <cell r="BO17">
            <v>8716</v>
          </cell>
        </row>
        <row r="18">
          <cell r="AG18">
            <v>3393.9521345300554</v>
          </cell>
          <cell r="AN18">
            <v>1231.1247049977853</v>
          </cell>
          <cell r="AX18">
            <v>6815</v>
          </cell>
          <cell r="AZ18">
            <v>293.46734170799755</v>
          </cell>
          <cell r="BE18">
            <v>2100.6585647594247</v>
          </cell>
          <cell r="BG18">
            <v>4168.9653748860819</v>
          </cell>
          <cell r="BI18">
            <v>1991.2307823704305</v>
          </cell>
          <cell r="BO18">
            <v>8515</v>
          </cell>
        </row>
        <row r="19">
          <cell r="AG19">
            <v>3905.2721280610131</v>
          </cell>
          <cell r="AN19">
            <v>1721.5209611045527</v>
          </cell>
          <cell r="AX19">
            <v>8030</v>
          </cell>
          <cell r="AZ19">
            <v>264.10951642327746</v>
          </cell>
          <cell r="BE19">
            <v>1601.6277666966143</v>
          </cell>
          <cell r="BG19">
            <v>4218.2660390717083</v>
          </cell>
          <cell r="BI19">
            <v>3518.0664042803819</v>
          </cell>
          <cell r="BO19">
            <v>9379</v>
          </cell>
        </row>
        <row r="20">
          <cell r="AG20">
            <v>4704.5556945830585</v>
          </cell>
          <cell r="AN20">
            <v>2175.0424657869407</v>
          </cell>
          <cell r="AX20">
            <v>9924</v>
          </cell>
          <cell r="AZ20">
            <v>241.82255398039615</v>
          </cell>
          <cell r="BE20">
            <v>1512.1530028006437</v>
          </cell>
          <cell r="BG20">
            <v>4281.2991015979333</v>
          </cell>
          <cell r="BI20">
            <v>2576.0706165414194</v>
          </cell>
          <cell r="BO20">
            <v>8577</v>
          </cell>
        </row>
        <row r="21">
          <cell r="AG21">
            <v>5004.4507710615289</v>
          </cell>
          <cell r="AN21">
            <v>1611.4879335142823</v>
          </cell>
          <cell r="AX21">
            <v>9911</v>
          </cell>
          <cell r="AZ21">
            <v>269.83584168023935</v>
          </cell>
          <cell r="BE21">
            <v>1571.6336717467802</v>
          </cell>
          <cell r="BG21">
            <v>4535.3966135206083</v>
          </cell>
          <cell r="BI21">
            <v>2463.296023834032</v>
          </cell>
          <cell r="BO21">
            <v>8013</v>
          </cell>
        </row>
        <row r="22">
          <cell r="AG22">
            <v>5725.8366317402961</v>
          </cell>
          <cell r="AN22">
            <v>1704.0223231699722</v>
          </cell>
          <cell r="AX22">
            <v>11084</v>
          </cell>
          <cell r="AZ22">
            <v>163.38970580841305</v>
          </cell>
          <cell r="BE22">
            <v>1640.5306036049751</v>
          </cell>
          <cell r="BG22">
            <v>4659.9843460493103</v>
          </cell>
          <cell r="BI22">
            <v>2063.1363681029088</v>
          </cell>
          <cell r="BO22">
            <v>7993</v>
          </cell>
        </row>
        <row r="23">
          <cell r="AG23">
            <v>6254.3144266736881</v>
          </cell>
          <cell r="AN23">
            <v>1986.8847889711103</v>
          </cell>
          <cell r="AX23">
            <v>12225</v>
          </cell>
          <cell r="AZ23">
            <v>194.15978156664278</v>
          </cell>
          <cell r="BE23">
            <v>1718.0175003061049</v>
          </cell>
          <cell r="BG23">
            <v>4767.0650701949407</v>
          </cell>
          <cell r="BI23">
            <v>1660.6507930189082</v>
          </cell>
          <cell r="BO23">
            <v>8392</v>
          </cell>
        </row>
        <row r="24">
          <cell r="AG24">
            <v>6204.636453215966</v>
          </cell>
          <cell r="AN24">
            <v>1957.3024405896656</v>
          </cell>
          <cell r="AX24">
            <v>12224</v>
          </cell>
          <cell r="AZ24">
            <v>149.84316807183495</v>
          </cell>
          <cell r="BE24">
            <v>1773.3828888605867</v>
          </cell>
          <cell r="BG24">
            <v>5316.4055613226637</v>
          </cell>
          <cell r="BI24">
            <v>1855.6904476528962</v>
          </cell>
          <cell r="BO24">
            <v>9352</v>
          </cell>
        </row>
        <row r="25">
          <cell r="AG25">
            <v>4050.9455674175056</v>
          </cell>
          <cell r="AN25">
            <v>1860.847276439792</v>
          </cell>
          <cell r="AX25">
            <v>8088</v>
          </cell>
          <cell r="AZ25">
            <v>168.97728028022448</v>
          </cell>
          <cell r="BE25">
            <v>1182.3418684365565</v>
          </cell>
          <cell r="BG25">
            <v>5099.3880423514529</v>
          </cell>
          <cell r="BI25">
            <v>786.25012333136146</v>
          </cell>
          <cell r="BO25">
            <v>8780</v>
          </cell>
        </row>
        <row r="26">
          <cell r="AG26">
            <v>4016.8716594913471</v>
          </cell>
          <cell r="AN26">
            <v>1447.0239185750411</v>
          </cell>
          <cell r="AX26">
            <v>7571</v>
          </cell>
          <cell r="AZ26">
            <v>122.87654872798976</v>
          </cell>
          <cell r="BE26">
            <v>1511.1252026382749</v>
          </cell>
          <cell r="BG26">
            <v>4770.3244476485379</v>
          </cell>
          <cell r="BI26">
            <v>1731.241897975975</v>
          </cell>
          <cell r="BO26">
            <v>9326</v>
          </cell>
        </row>
      </sheetData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"/>
      <sheetName val="PB"/>
      <sheetName val="DAY"/>
      <sheetName val="TP"/>
      <sheetName val="TB"/>
      <sheetName val="TOTAL"/>
      <sheetName val="M&amp;HI"/>
      <sheetName val="PROP"/>
      <sheetName val="Contribution"/>
      <sheetName val="Contrib chart"/>
      <sheetName val="TOTAL Metro"/>
      <sheetName val="TOTAL Rural"/>
      <sheetName val="charts"/>
      <sheetName val="Summ Charts"/>
      <sheetName val="Sheet1"/>
      <sheetName val="MACROS"/>
      <sheetName val="Sectors"/>
      <sheetName val="WD Chart"/>
      <sheetName val="TOTAL (SAPN)"/>
      <sheetName val="PP Min%"/>
      <sheetName val="PP MinTot"/>
      <sheetName val="TB Min%"/>
      <sheetName val="TB MinTot"/>
      <sheetName val="TOTAL Min"/>
      <sheetName val="TOTAL NonMin"/>
      <sheetName val="WD4-FC"/>
      <sheetName val="PP NonMin"/>
      <sheetName val="TB NonMin"/>
    </sheetNames>
    <sheetDataSet>
      <sheetData sheetId="0">
        <row r="19">
          <cell r="N19">
            <v>102.84399812785576</v>
          </cell>
        </row>
      </sheetData>
      <sheetData sheetId="1"/>
      <sheetData sheetId="2"/>
      <sheetData sheetId="3"/>
      <sheetData sheetId="4">
        <row r="19">
          <cell r="N19">
            <v>792.82318225485358</v>
          </cell>
        </row>
      </sheetData>
      <sheetData sheetId="5">
        <row r="19">
          <cell r="N19">
            <v>895.66718038270938</v>
          </cell>
        </row>
      </sheetData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Contents"/>
      <sheetName val="Instructions"/>
      <sheetName val="Business &amp; other details"/>
      <sheetName val="CPI series"/>
      <sheetName val="2.1 Expenditure summary"/>
      <sheetName val="2.2 Repex"/>
      <sheetName val="2.3 Augex (a)"/>
      <sheetName val="2.3 Augex (b)"/>
      <sheetName val="2.4 Augex model"/>
      <sheetName val="2.5 Connections"/>
      <sheetName val="2.6 Non-network"/>
      <sheetName val="2.10 Overheads"/>
      <sheetName val="2.11 Labour"/>
      <sheetName val="2.14 Forecast price changes"/>
      <sheetName val="2.16 Opex Summary"/>
      <sheetName val="2.17 Step Changes"/>
      <sheetName val="3.1 Revenue"/>
      <sheetName val="3.2 Operating expenditure"/>
      <sheetName val="3.3 Assets (RAB)"/>
      <sheetName val="3.4 Operational data"/>
      <sheetName val="3.5 Physical assets"/>
      <sheetName val="3.6 Quality of service"/>
      <sheetName val="3.7 Operating Environment"/>
      <sheetName val="4.1 Public lighting"/>
      <sheetName val="4.2 Metering"/>
      <sheetName val="4.3 Fee-based services"/>
      <sheetName val="4.4 Quoted services"/>
      <sheetName val="5.4 MD &amp; utilisation-Spatial"/>
      <sheetName val="6.1 Telephone answering"/>
      <sheetName val="6.2 Reliability &amp; Cust serv"/>
      <sheetName val="7.1  Policies and Procedures"/>
      <sheetName val="7.2 Contingent projects"/>
      <sheetName val="7.3 Obligations"/>
      <sheetName val="7.4 Shared Assets"/>
      <sheetName val="7.6 Indicative bill impact"/>
      <sheetName val="7.7 TSS-LRMC"/>
      <sheetName val="Amendments"/>
    </sheetNames>
    <sheetDataSet>
      <sheetData sheetId="0" refreshError="1"/>
      <sheetData sheetId="1" refreshError="1"/>
      <sheetData sheetId="2" refreshError="1"/>
      <sheetData sheetId="3">
        <row r="64">
          <cell r="C64" t="str">
            <v>June 2019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Tables_charts"/>
      <sheetName val="Total opex allowance vs actual"/>
      <sheetName val="Index Tables"/>
      <sheetName val="Rate of change"/>
      <sheetName val="Opex forecast "/>
      <sheetName val="Summary"/>
      <sheetName val="LTF"/>
      <sheetName val="EN P&amp;L"/>
      <sheetName val="Costs input=&gt;"/>
      <sheetName val="Base opex output"/>
      <sheetName val="Step changes input"/>
      <sheetName val="Step changes output"/>
      <sheetName val="Output_detailed"/>
      <sheetName val="Output_category"/>
      <sheetName val="RIN tables=&gt;"/>
      <sheetName val="2.10 Overheads"/>
      <sheetName val="2.11 Labour"/>
      <sheetName val="2.14 Forecast price changes"/>
      <sheetName val="2.16 Opex Summary"/>
      <sheetName val="2.17 Step Changes"/>
      <sheetName val="3.2 Operating expenditur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1">
          <cell r="I11">
            <v>0.5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formance targets"/>
      <sheetName val="opex"/>
      <sheetName val="RAB"/>
      <sheetName val="AAD SRP"/>
      <sheetName val="ACTEW AER 001"/>
      <sheetName val="Incentive rates AAD RRP"/>
      <sheetName val="Incentive rates AER DD"/>
      <sheetName val="FINAL DECISION"/>
      <sheetName val="EN19 proposal - IR"/>
      <sheetName val="Data"/>
      <sheetName val="Index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Business &amp; other details"/>
      <sheetName val="Intro"/>
      <sheetName val="DMS input"/>
      <sheetName val="PTRM input"/>
      <sheetName val="WACC"/>
      <sheetName val="Assets"/>
      <sheetName val="Analysis"/>
      <sheetName val="Forecast revenues"/>
      <sheetName val="X factors"/>
      <sheetName val="Revenue summary"/>
      <sheetName val="Equity raising costs"/>
      <sheetName val="Chart 1-Revenue"/>
      <sheetName val="Chart 2-Price path"/>
      <sheetName val="Chart 3-Building bloc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1">
          <cell r="G21">
            <v>143.78672639618884</v>
          </cell>
          <cell r="H21">
            <v>152.96782650030866</v>
          </cell>
          <cell r="I21">
            <v>162.73516012705289</v>
          </cell>
          <cell r="J21">
            <v>173.12615958182622</v>
          </cell>
          <cell r="K21">
            <v>184.18064730542113</v>
          </cell>
        </row>
      </sheetData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abSelected="1" workbookViewId="0">
      <selection activeCell="D5" sqref="D5"/>
    </sheetView>
  </sheetViews>
  <sheetFormatPr defaultRowHeight="15" x14ac:dyDescent="0.25"/>
  <cols>
    <col min="2" max="2" width="37.28515625" bestFit="1" customWidth="1"/>
    <col min="3" max="3" width="15.28515625" bestFit="1" customWidth="1"/>
    <col min="4" max="4" width="79.5703125" bestFit="1" customWidth="1"/>
  </cols>
  <sheetData>
    <row r="1" spans="1:4" ht="18.75" x14ac:dyDescent="0.3">
      <c r="A1" s="15" t="s">
        <v>10</v>
      </c>
    </row>
    <row r="3" spans="1:4" ht="15.75" x14ac:dyDescent="0.25">
      <c r="A3" s="1" t="s">
        <v>2</v>
      </c>
    </row>
    <row r="5" spans="1:4" x14ac:dyDescent="0.25">
      <c r="B5" s="2" t="s">
        <v>20</v>
      </c>
      <c r="C5" s="2"/>
      <c r="D5" t="s">
        <v>81</v>
      </c>
    </row>
    <row r="6" spans="1:4" x14ac:dyDescent="0.25">
      <c r="B6" t="s">
        <v>67</v>
      </c>
      <c r="C6" s="67">
        <f>Inputs!C12*'Index Tables'!G34*(1+Inputs!C9)</f>
        <v>43920.056045875128</v>
      </c>
    </row>
    <row r="9" spans="1:4" x14ac:dyDescent="0.25">
      <c r="B9" s="2" t="s">
        <v>6</v>
      </c>
      <c r="C9" s="2"/>
    </row>
    <row r="10" spans="1:4" x14ac:dyDescent="0.25">
      <c r="B10" t="s">
        <v>73</v>
      </c>
      <c r="C10" s="66">
        <f>AVERAGE(Inputs!C4:G4)</f>
        <v>2920642.6788499146</v>
      </c>
    </row>
    <row r="11" spans="1:4" x14ac:dyDescent="0.25">
      <c r="B11" t="s">
        <v>4</v>
      </c>
      <c r="C11" s="66">
        <f>$C$10*Inputs!C15</f>
        <v>2584184.6422464047</v>
      </c>
      <c r="D11" s="6" t="s">
        <v>24</v>
      </c>
    </row>
    <row r="12" spans="1:4" x14ac:dyDescent="0.25">
      <c r="B12" t="s">
        <v>7</v>
      </c>
      <c r="C12" s="66">
        <f>$C$10*Inputs!C16</f>
        <v>336458.03660351009</v>
      </c>
      <c r="D12" s="6" t="s">
        <v>24</v>
      </c>
    </row>
    <row r="13" spans="1:4" x14ac:dyDescent="0.25">
      <c r="C13" s="5"/>
      <c r="D13" s="5"/>
    </row>
    <row r="14" spans="1:4" x14ac:dyDescent="0.25">
      <c r="B14" s="2" t="s">
        <v>72</v>
      </c>
      <c r="C14" s="2"/>
    </row>
    <row r="15" spans="1:4" x14ac:dyDescent="0.25">
      <c r="B15" t="s">
        <v>8</v>
      </c>
      <c r="C15" s="66">
        <f>AVERAGE(Inputs!C7:G7)*1000000</f>
        <v>163359303.98215955</v>
      </c>
      <c r="D15" s="68"/>
    </row>
    <row r="17" spans="1:4" x14ac:dyDescent="0.25">
      <c r="B17" s="8" t="s">
        <v>10</v>
      </c>
      <c r="C17" s="8"/>
    </row>
    <row r="18" spans="1:4" x14ac:dyDescent="0.25">
      <c r="B18" t="s">
        <v>4</v>
      </c>
    </row>
    <row r="19" spans="1:4" x14ac:dyDescent="0.25">
      <c r="B19" t="s">
        <v>1</v>
      </c>
      <c r="C19" s="9">
        <f>$C$6/(1+Inputs!$C$19)*$C$11/$C$15/(365.25*24*60)*Inputs!C24/Inputs!C25</f>
        <v>3.5700551769322242E-2</v>
      </c>
      <c r="D19" s="6" t="s">
        <v>11</v>
      </c>
    </row>
    <row r="20" spans="1:4" x14ac:dyDescent="0.25">
      <c r="B20" t="s">
        <v>0</v>
      </c>
      <c r="C20" s="10">
        <f>$C$6*(1-(1/(1+Inputs!$C$19)))*$C$11/$C$15/(365.25*24*60)</f>
        <v>6.5042218171343239E-4</v>
      </c>
      <c r="D20" t="s">
        <v>12</v>
      </c>
    </row>
    <row r="21" spans="1:4" x14ac:dyDescent="0.25">
      <c r="B21" t="s">
        <v>5</v>
      </c>
    </row>
    <row r="22" spans="1:4" x14ac:dyDescent="0.25">
      <c r="B22" t="s">
        <v>1</v>
      </c>
      <c r="C22" s="10">
        <f>$C$6/(1+Inputs!$C$20)*$C$12/$C$15/(365.25*24*60)*Inputs!C27/Inputs!C28</f>
        <v>4.7242953349425406E-3</v>
      </c>
      <c r="D22" s="6" t="s">
        <v>11</v>
      </c>
    </row>
    <row r="23" spans="1:4" x14ac:dyDescent="0.25">
      <c r="B23" t="s">
        <v>0</v>
      </c>
      <c r="C23" s="69">
        <f>$C$6*(1-(1/(1+Inputs!$C$20)))*$C$12/$C$15/(365.25*24*60)</f>
        <v>8.241073727214895E-5</v>
      </c>
      <c r="D23" t="s">
        <v>12</v>
      </c>
    </row>
    <row r="26" spans="1:4" ht="15.75" x14ac:dyDescent="0.25">
      <c r="A26" s="1" t="s">
        <v>13</v>
      </c>
    </row>
    <row r="27" spans="1:4" x14ac:dyDescent="0.25">
      <c r="B27" s="8" t="s">
        <v>10</v>
      </c>
      <c r="C27" s="8"/>
    </row>
    <row r="28" spans="1:4" x14ac:dyDescent="0.25">
      <c r="B28" t="s">
        <v>14</v>
      </c>
      <c r="C28" s="12">
        <v>-4.0000000000000002E-4</v>
      </c>
      <c r="D28" t="s">
        <v>15</v>
      </c>
    </row>
    <row r="31" spans="1:4" x14ac:dyDescent="0.25">
      <c r="C31" s="13"/>
    </row>
    <row r="33" spans="1:4" ht="15.75" x14ac:dyDescent="0.25">
      <c r="A33" s="1" t="s">
        <v>16</v>
      </c>
    </row>
    <row r="34" spans="1:4" x14ac:dyDescent="0.25">
      <c r="B34" t="s">
        <v>4</v>
      </c>
    </row>
    <row r="35" spans="1:4" x14ac:dyDescent="0.25">
      <c r="B35" t="s">
        <v>1</v>
      </c>
      <c r="C35" s="11">
        <f>C19*$C$15/10</f>
        <v>583201.72888155363</v>
      </c>
      <c r="D35" s="6" t="s">
        <v>17</v>
      </c>
    </row>
    <row r="36" spans="1:4" x14ac:dyDescent="0.25">
      <c r="B36" t="s">
        <v>0</v>
      </c>
      <c r="C36" s="11">
        <f>C20*$C$15</f>
        <v>106252.51489926402</v>
      </c>
      <c r="D36" t="s">
        <v>18</v>
      </c>
    </row>
    <row r="38" spans="1:4" x14ac:dyDescent="0.25">
      <c r="B38" t="s">
        <v>5</v>
      </c>
    </row>
    <row r="39" spans="1:4" x14ac:dyDescent="0.25">
      <c r="B39" t="s">
        <v>1</v>
      </c>
      <c r="C39" s="11">
        <f>C22*$C$15/10</f>
        <v>77175.759772237681</v>
      </c>
      <c r="D39" s="6" t="s">
        <v>17</v>
      </c>
    </row>
    <row r="40" spans="1:4" x14ac:dyDescent="0.25">
      <c r="B40" t="s">
        <v>0</v>
      </c>
      <c r="C40" s="11">
        <f>C23*$C$15</f>
        <v>13462.560681434867</v>
      </c>
      <c r="D40" t="s">
        <v>18</v>
      </c>
    </row>
    <row r="42" spans="1:4" x14ac:dyDescent="0.25">
      <c r="B42" t="s">
        <v>14</v>
      </c>
      <c r="C42" s="11">
        <f>C28*$C$15</f>
        <v>-65343.721592863825</v>
      </c>
      <c r="D42" t="s">
        <v>19</v>
      </c>
    </row>
    <row r="45" spans="1:4" x14ac:dyDescent="0.25">
      <c r="B45" s="16" t="s">
        <v>23</v>
      </c>
      <c r="C45" s="16"/>
      <c r="D45" s="16"/>
    </row>
    <row r="46" spans="1:4" x14ac:dyDescent="0.25">
      <c r="B46" s="16" t="s">
        <v>1</v>
      </c>
      <c r="C46" s="17">
        <f>C35+C39</f>
        <v>660377.48865379137</v>
      </c>
      <c r="D46" s="18" t="s">
        <v>17</v>
      </c>
    </row>
    <row r="47" spans="1:4" x14ac:dyDescent="0.25">
      <c r="B47" s="16" t="s">
        <v>0</v>
      </c>
      <c r="C47" s="17">
        <f>C36+C40</f>
        <v>119715.07558069889</v>
      </c>
      <c r="D47" s="16" t="s">
        <v>18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8"/>
  <sheetViews>
    <sheetView showGridLines="0" workbookViewId="0">
      <selection activeCell="B13" sqref="B13"/>
    </sheetView>
  </sheetViews>
  <sheetFormatPr defaultRowHeight="15" x14ac:dyDescent="0.25"/>
  <cols>
    <col min="2" max="2" width="34" bestFit="1" customWidth="1"/>
    <col min="3" max="7" width="10.5703125" bestFit="1" customWidth="1"/>
    <col min="8" max="8" width="62.85546875" bestFit="1" customWidth="1"/>
  </cols>
  <sheetData>
    <row r="3" spans="2:8" x14ac:dyDescent="0.25">
      <c r="B3" s="2"/>
      <c r="C3" s="2" t="s">
        <v>25</v>
      </c>
      <c r="D3" s="2" t="s">
        <v>26</v>
      </c>
      <c r="E3" s="2" t="s">
        <v>27</v>
      </c>
      <c r="F3" s="2" t="s">
        <v>28</v>
      </c>
      <c r="G3" s="2" t="s">
        <v>29</v>
      </c>
      <c r="H3" s="2" t="s">
        <v>80</v>
      </c>
    </row>
    <row r="4" spans="2:8" x14ac:dyDescent="0.25">
      <c r="B4" t="s">
        <v>70</v>
      </c>
      <c r="C4" s="3">
        <v>2894195.0189148709</v>
      </c>
      <c r="D4" s="3">
        <v>2900285.9209564696</v>
      </c>
      <c r="E4" s="3">
        <v>2925505.4631679254</v>
      </c>
      <c r="F4" s="3">
        <v>2934793.1681740601</v>
      </c>
      <c r="G4" s="3">
        <v>2948433.8230362488</v>
      </c>
      <c r="H4" t="s">
        <v>74</v>
      </c>
    </row>
    <row r="5" spans="2:8" x14ac:dyDescent="0.25">
      <c r="B5" s="2"/>
      <c r="C5" s="2"/>
      <c r="D5" s="2"/>
      <c r="E5" s="2"/>
      <c r="F5" s="2"/>
      <c r="G5" s="2"/>
    </row>
    <row r="6" spans="2:8" x14ac:dyDescent="0.25">
      <c r="B6" t="s">
        <v>71</v>
      </c>
      <c r="C6" s="64">
        <v>141.58417018598081</v>
      </c>
      <c r="D6" s="64">
        <v>146.66097822752292</v>
      </c>
      <c r="E6" s="64">
        <v>151.91982625176095</v>
      </c>
      <c r="F6" s="64">
        <v>157.36724169779217</v>
      </c>
      <c r="G6" s="64">
        <v>163.00998606022486</v>
      </c>
      <c r="H6" t="s">
        <v>75</v>
      </c>
    </row>
    <row r="7" spans="2:8" x14ac:dyDescent="0.25">
      <c r="B7" t="s">
        <v>78</v>
      </c>
      <c r="C7" s="64">
        <f>'[9]Revenue summary'!G21</f>
        <v>143.78672639618884</v>
      </c>
      <c r="D7" s="64">
        <f>'[9]Revenue summary'!H21</f>
        <v>152.96782650030866</v>
      </c>
      <c r="E7" s="64">
        <f>'[9]Revenue summary'!I21</f>
        <v>162.73516012705289</v>
      </c>
      <c r="F7" s="64">
        <f>'[9]Revenue summary'!J21</f>
        <v>173.12615958182622</v>
      </c>
      <c r="G7" s="64">
        <f>'[9]Revenue summary'!K21</f>
        <v>184.18064730542113</v>
      </c>
      <c r="H7" t="s">
        <v>79</v>
      </c>
    </row>
    <row r="8" spans="2:8" x14ac:dyDescent="0.25">
      <c r="B8" s="2"/>
      <c r="C8" s="2"/>
      <c r="D8" s="2"/>
      <c r="E8" s="2"/>
      <c r="F8" s="2"/>
      <c r="G8" s="2"/>
      <c r="H8" s="2"/>
    </row>
    <row r="9" spans="2:8" x14ac:dyDescent="0.25">
      <c r="B9" t="s">
        <v>82</v>
      </c>
      <c r="C9" s="65">
        <v>2.4448319213573214E-2</v>
      </c>
      <c r="H9" t="s">
        <v>75</v>
      </c>
    </row>
    <row r="11" spans="2:8" x14ac:dyDescent="0.25">
      <c r="B11" s="2" t="s">
        <v>20</v>
      </c>
      <c r="C11" s="2"/>
      <c r="D11" s="2"/>
      <c r="E11" s="2"/>
      <c r="F11" s="2"/>
      <c r="G11" s="2"/>
      <c r="H11" s="2"/>
    </row>
    <row r="12" spans="2:8" x14ac:dyDescent="0.25">
      <c r="B12" t="s">
        <v>68</v>
      </c>
      <c r="C12" s="3">
        <v>38350</v>
      </c>
      <c r="H12" t="s">
        <v>76</v>
      </c>
    </row>
    <row r="14" spans="2:8" x14ac:dyDescent="0.25">
      <c r="B14" s="2" t="s">
        <v>22</v>
      </c>
      <c r="C14" s="2"/>
      <c r="D14" s="2"/>
      <c r="E14" s="2"/>
      <c r="F14" s="2"/>
      <c r="G14" s="2"/>
      <c r="H14" s="2"/>
    </row>
    <row r="15" spans="2:8" x14ac:dyDescent="0.25">
      <c r="B15" t="s">
        <v>4</v>
      </c>
      <c r="C15">
        <v>0.88480000000000003</v>
      </c>
    </row>
    <row r="16" spans="2:8" x14ac:dyDescent="0.25">
      <c r="B16" t="s">
        <v>7</v>
      </c>
      <c r="C16">
        <v>0.11519999999999997</v>
      </c>
    </row>
    <row r="18" spans="2:8" x14ac:dyDescent="0.25">
      <c r="B18" s="2" t="s">
        <v>3</v>
      </c>
      <c r="C18" s="2"/>
      <c r="D18" s="2"/>
      <c r="E18" s="2"/>
      <c r="F18" s="2"/>
      <c r="G18" s="2"/>
      <c r="H18" s="2"/>
    </row>
    <row r="19" spans="2:8" x14ac:dyDescent="0.25">
      <c r="B19" t="s">
        <v>4</v>
      </c>
      <c r="C19" s="4">
        <v>0.97</v>
      </c>
      <c r="H19" t="s">
        <v>69</v>
      </c>
    </row>
    <row r="20" spans="2:8" x14ac:dyDescent="0.25">
      <c r="B20" t="s">
        <v>21</v>
      </c>
      <c r="C20" s="4">
        <v>0.92</v>
      </c>
      <c r="H20" t="s">
        <v>69</v>
      </c>
    </row>
    <row r="22" spans="2:8" x14ac:dyDescent="0.25">
      <c r="B22" s="2" t="s">
        <v>9</v>
      </c>
      <c r="C22" s="2"/>
      <c r="D22" s="2"/>
      <c r="E22" s="2"/>
      <c r="F22" s="2"/>
      <c r="G22" s="2"/>
      <c r="H22" s="2"/>
    </row>
    <row r="23" spans="2:8" x14ac:dyDescent="0.25">
      <c r="B23" s="2" t="s">
        <v>4</v>
      </c>
      <c r="C23" s="2"/>
      <c r="D23" s="2"/>
      <c r="E23" s="2"/>
      <c r="F23" s="2"/>
      <c r="G23" s="2"/>
      <c r="H23" s="2"/>
    </row>
    <row r="24" spans="2:8" x14ac:dyDescent="0.25">
      <c r="B24" t="s">
        <v>0</v>
      </c>
      <c r="C24" s="7">
        <v>32.145825410684949</v>
      </c>
      <c r="H24" t="s">
        <v>77</v>
      </c>
    </row>
    <row r="25" spans="2:8" x14ac:dyDescent="0.25">
      <c r="B25" t="s">
        <v>1</v>
      </c>
      <c r="C25" s="14">
        <v>0.60377240889996064</v>
      </c>
      <c r="H25" t="s">
        <v>77</v>
      </c>
    </row>
    <row r="26" spans="2:8" x14ac:dyDescent="0.25">
      <c r="B26" s="2" t="s">
        <v>5</v>
      </c>
      <c r="C26" s="2"/>
      <c r="D26" s="2"/>
      <c r="E26" s="2"/>
      <c r="F26" s="2"/>
      <c r="G26" s="2"/>
      <c r="H26" s="2"/>
    </row>
    <row r="27" spans="2:8" x14ac:dyDescent="0.25">
      <c r="B27" t="s">
        <v>0</v>
      </c>
      <c r="C27" s="7">
        <v>38.729408030635113</v>
      </c>
      <c r="H27" t="s">
        <v>77</v>
      </c>
    </row>
    <row r="28" spans="2:8" x14ac:dyDescent="0.25">
      <c r="B28" t="s">
        <v>1</v>
      </c>
      <c r="C28" s="14">
        <v>0.73434440750289987</v>
      </c>
      <c r="H28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Z51"/>
  <sheetViews>
    <sheetView workbookViewId="0">
      <pane ySplit="5" topLeftCell="A6" activePane="bottomLeft" state="frozen"/>
      <selection pane="bottomLeft" activeCell="B46" sqref="B46"/>
    </sheetView>
  </sheetViews>
  <sheetFormatPr defaultRowHeight="12.75" x14ac:dyDescent="0.2"/>
  <cols>
    <col min="1" max="1" width="26.5703125" style="21" customWidth="1"/>
    <col min="2" max="2" width="12" style="21" customWidth="1"/>
    <col min="3" max="3" width="11" style="21" bestFit="1" customWidth="1"/>
    <col min="4" max="4" width="11.140625" style="21" bestFit="1" customWidth="1"/>
    <col min="5" max="10" width="12.140625" style="21" bestFit="1" customWidth="1"/>
    <col min="11" max="11" width="12.7109375" style="21" bestFit="1" customWidth="1"/>
    <col min="12" max="19" width="11" style="21" bestFit="1" customWidth="1"/>
    <col min="20" max="20" width="9.140625" style="21"/>
    <col min="21" max="21" width="24.140625" style="21" customWidth="1"/>
    <col min="22" max="31" width="8.5703125" style="21" customWidth="1"/>
    <col min="32" max="16384" width="9.140625" style="21"/>
  </cols>
  <sheetData>
    <row r="2" spans="1:26" x14ac:dyDescent="0.2">
      <c r="A2" s="19"/>
      <c r="B2" s="19"/>
      <c r="C2" s="20"/>
      <c r="D2" s="20"/>
      <c r="E2" s="20"/>
      <c r="F2" s="20"/>
      <c r="G2" s="20"/>
    </row>
    <row r="3" spans="1:26" x14ac:dyDescent="0.2">
      <c r="A3" s="19" t="s">
        <v>30</v>
      </c>
      <c r="B3" s="19"/>
      <c r="C3" s="70" t="s">
        <v>31</v>
      </c>
      <c r="D3" s="71"/>
      <c r="E3" s="71"/>
      <c r="F3" s="71"/>
      <c r="G3" s="71"/>
      <c r="H3" s="71"/>
      <c r="I3" s="71"/>
      <c r="J3" s="72"/>
      <c r="K3" s="70" t="s">
        <v>32</v>
      </c>
      <c r="L3" s="71"/>
      <c r="M3" s="71"/>
      <c r="N3" s="71"/>
      <c r="O3" s="71"/>
      <c r="P3" s="71"/>
      <c r="Q3" s="71"/>
      <c r="R3" s="71"/>
      <c r="S3" s="72"/>
    </row>
    <row r="4" spans="1:26" x14ac:dyDescent="0.2">
      <c r="A4" s="19"/>
      <c r="B4" s="22" t="s">
        <v>33</v>
      </c>
      <c r="C4" s="22" t="s">
        <v>34</v>
      </c>
      <c r="D4" s="22" t="s">
        <v>35</v>
      </c>
      <c r="E4" s="22" t="s">
        <v>36</v>
      </c>
      <c r="F4" s="22" t="s">
        <v>37</v>
      </c>
      <c r="G4" s="22" t="s">
        <v>38</v>
      </c>
      <c r="H4" s="22" t="s">
        <v>39</v>
      </c>
      <c r="I4" s="22" t="s">
        <v>40</v>
      </c>
      <c r="J4" s="22" t="s">
        <v>41</v>
      </c>
      <c r="K4" s="23" t="s">
        <v>42</v>
      </c>
      <c r="L4" s="23" t="s">
        <v>43</v>
      </c>
      <c r="M4" s="23" t="s">
        <v>44</v>
      </c>
      <c r="N4" s="23" t="s">
        <v>45</v>
      </c>
      <c r="O4" s="23" t="s">
        <v>46</v>
      </c>
      <c r="P4" s="23" t="s">
        <v>47</v>
      </c>
      <c r="Q4" s="23" t="s">
        <v>48</v>
      </c>
      <c r="R4" s="23" t="s">
        <v>49</v>
      </c>
      <c r="S4" s="23" t="s">
        <v>50</v>
      </c>
    </row>
    <row r="5" spans="1:26" x14ac:dyDescent="0.2">
      <c r="A5" s="24" t="s">
        <v>51</v>
      </c>
      <c r="B5" s="25">
        <v>4.3499999999999997E-2</v>
      </c>
      <c r="C5" s="26">
        <v>1.77E-2</v>
      </c>
      <c r="D5" s="26">
        <v>2.92E-2</v>
      </c>
      <c r="E5" s="26">
        <v>3.3000000000000002E-2</v>
      </c>
      <c r="F5" s="25">
        <v>1.7600000000000001E-2</v>
      </c>
      <c r="G5" s="25">
        <v>2.4500000000000001E-2</v>
      </c>
      <c r="H5" s="25">
        <v>2.4899999999999999E-2</v>
      </c>
      <c r="I5" s="25">
        <v>1.5100000000000001E-2</v>
      </c>
      <c r="J5" s="25">
        <v>1.2800000000000001E-2</v>
      </c>
      <c r="K5" s="25">
        <v>2.3800000000000002E-2</v>
      </c>
      <c r="L5" s="27">
        <f>[10]!f</f>
        <v>2.4448319213573214E-2</v>
      </c>
      <c r="M5" s="27">
        <f>L5</f>
        <v>2.4448319213573214E-2</v>
      </c>
      <c r="N5" s="27">
        <f t="shared" ref="N5:S5" si="0">M5</f>
        <v>2.4448319213573214E-2</v>
      </c>
      <c r="O5" s="27">
        <f t="shared" si="0"/>
        <v>2.4448319213573214E-2</v>
      </c>
      <c r="P5" s="27">
        <f t="shared" si="0"/>
        <v>2.4448319213573214E-2</v>
      </c>
      <c r="Q5" s="27">
        <f t="shared" si="0"/>
        <v>2.4448319213573214E-2</v>
      </c>
      <c r="R5" s="27">
        <f t="shared" si="0"/>
        <v>2.4448319213573214E-2</v>
      </c>
      <c r="S5" s="27">
        <f t="shared" si="0"/>
        <v>2.4448319213573214E-2</v>
      </c>
    </row>
    <row r="6" spans="1:26" x14ac:dyDescent="0.2">
      <c r="A6" s="28"/>
      <c r="B6" s="28"/>
      <c r="K6" s="29"/>
    </row>
    <row r="7" spans="1:26" x14ac:dyDescent="0.2">
      <c r="A7" s="19" t="s">
        <v>52</v>
      </c>
      <c r="B7" s="19"/>
      <c r="C7" s="30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Z7" s="32"/>
    </row>
    <row r="8" spans="1:26" x14ac:dyDescent="0.2">
      <c r="A8" s="33"/>
      <c r="B8" s="33"/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</row>
    <row r="9" spans="1:26" x14ac:dyDescent="0.2">
      <c r="A9" s="33" t="s">
        <v>53</v>
      </c>
      <c r="B9" s="36">
        <v>1</v>
      </c>
      <c r="C9" s="37">
        <f t="shared" ref="C9:J11" si="1">B9*(1+B$5)</f>
        <v>1.0435000000000001</v>
      </c>
      <c r="D9" s="37">
        <f t="shared" si="1"/>
        <v>1.0619699500000002</v>
      </c>
      <c r="E9" s="37">
        <f t="shared" si="1"/>
        <v>1.0929794725400002</v>
      </c>
      <c r="F9" s="37">
        <f t="shared" si="1"/>
        <v>1.12904779513382</v>
      </c>
      <c r="G9" s="37">
        <f t="shared" si="1"/>
        <v>1.1489190363281754</v>
      </c>
      <c r="H9" s="37">
        <f t="shared" si="1"/>
        <v>1.1770675527182157</v>
      </c>
      <c r="I9" s="37">
        <f t="shared" si="1"/>
        <v>1.2063765347808992</v>
      </c>
      <c r="J9" s="37">
        <f t="shared" si="1"/>
        <v>1.2245928204560907</v>
      </c>
      <c r="K9" s="38">
        <f t="shared" ref="K9:S19" si="2">J9*(1+K$5)</f>
        <v>1.2537381295829457</v>
      </c>
      <c r="L9" s="39">
        <f t="shared" si="2"/>
        <v>1.2843899195852178</v>
      </c>
      <c r="M9" s="37">
        <f t="shared" si="2"/>
        <v>1.3157910943339328</v>
      </c>
      <c r="N9" s="37">
        <f t="shared" si="2"/>
        <v>1.3479599750265856</v>
      </c>
      <c r="O9" s="37">
        <f t="shared" si="2"/>
        <v>1.3809153307831556</v>
      </c>
      <c r="P9" s="37">
        <f t="shared" si="2"/>
        <v>1.4146763895970591</v>
      </c>
      <c r="Q9" s="37">
        <f t="shared" si="2"/>
        <v>1.4492628495538331</v>
      </c>
      <c r="R9" s="37">
        <f t="shared" si="2"/>
        <v>1.484694890324098</v>
      </c>
      <c r="S9" s="37">
        <f t="shared" si="2"/>
        <v>1.5209931849375025</v>
      </c>
    </row>
    <row r="10" spans="1:26" x14ac:dyDescent="0.2">
      <c r="A10" s="33" t="s">
        <v>54</v>
      </c>
      <c r="B10" s="37">
        <f t="shared" ref="B10:F19" si="3">C10/(1+B$5)</f>
        <v>0.95831336847149007</v>
      </c>
      <c r="C10" s="36">
        <v>1</v>
      </c>
      <c r="D10" s="37">
        <f t="shared" si="1"/>
        <v>1.0177</v>
      </c>
      <c r="E10" s="37">
        <f t="shared" si="1"/>
        <v>1.0474168399999999</v>
      </c>
      <c r="F10" s="37">
        <f t="shared" si="1"/>
        <v>1.0819815957199999</v>
      </c>
      <c r="G10" s="37">
        <f t="shared" si="1"/>
        <v>1.101024471804672</v>
      </c>
      <c r="H10" s="37">
        <f t="shared" si="1"/>
        <v>1.1279995713638864</v>
      </c>
      <c r="I10" s="37">
        <f t="shared" si="1"/>
        <v>1.1560867606908471</v>
      </c>
      <c r="J10" s="37">
        <f t="shared" si="1"/>
        <v>1.1735436707772788</v>
      </c>
      <c r="K10" s="38">
        <f t="shared" si="2"/>
        <v>1.201474010141778</v>
      </c>
      <c r="L10" s="39">
        <f t="shared" si="2"/>
        <v>1.2308480302685361</v>
      </c>
      <c r="M10" s="37">
        <f t="shared" si="2"/>
        <v>1.260940195815939</v>
      </c>
      <c r="N10" s="37">
        <f t="shared" si="2"/>
        <v>1.2917680642324725</v>
      </c>
      <c r="O10" s="37">
        <f t="shared" si="2"/>
        <v>1.3233496222167274</v>
      </c>
      <c r="P10" s="37">
        <f t="shared" si="2"/>
        <v>1.3557032962118434</v>
      </c>
      <c r="Q10" s="37">
        <f t="shared" si="2"/>
        <v>1.3888479631565238</v>
      </c>
      <c r="R10" s="37">
        <f t="shared" si="2"/>
        <v>1.4228029614988953</v>
      </c>
      <c r="S10" s="37">
        <f t="shared" si="2"/>
        <v>1.4575881024796375</v>
      </c>
    </row>
    <row r="11" spans="1:26" x14ac:dyDescent="0.2">
      <c r="A11" s="33" t="s">
        <v>55</v>
      </c>
      <c r="B11" s="37">
        <f t="shared" si="3"/>
        <v>0.941646230197003</v>
      </c>
      <c r="C11" s="37">
        <f t="shared" si="3"/>
        <v>0.98260784121057276</v>
      </c>
      <c r="D11" s="36">
        <v>1</v>
      </c>
      <c r="E11" s="37">
        <f t="shared" si="1"/>
        <v>1.0291999999999999</v>
      </c>
      <c r="F11" s="37">
        <f t="shared" si="1"/>
        <v>1.0631635999999998</v>
      </c>
      <c r="G11" s="37">
        <f t="shared" si="1"/>
        <v>1.0818752793599997</v>
      </c>
      <c r="H11" s="37">
        <f t="shared" si="1"/>
        <v>1.1083812237043196</v>
      </c>
      <c r="I11" s="37">
        <f t="shared" si="1"/>
        <v>1.135979916174557</v>
      </c>
      <c r="J11" s="37">
        <f t="shared" si="1"/>
        <v>1.1531332129087926</v>
      </c>
      <c r="K11" s="38">
        <f t="shared" si="2"/>
        <v>1.1805777833760218</v>
      </c>
      <c r="L11" s="39">
        <f t="shared" si="2"/>
        <v>1.2094409258804515</v>
      </c>
      <c r="M11" s="37">
        <f t="shared" si="2"/>
        <v>1.2390097237063362</v>
      </c>
      <c r="N11" s="37">
        <f t="shared" si="2"/>
        <v>1.2693014289402298</v>
      </c>
      <c r="O11" s="37">
        <f t="shared" si="2"/>
        <v>1.3003337154532051</v>
      </c>
      <c r="P11" s="37">
        <f t="shared" si="2"/>
        <v>1.3321246892127767</v>
      </c>
      <c r="Q11" s="37">
        <f t="shared" si="2"/>
        <v>1.3646928988469327</v>
      </c>
      <c r="R11" s="37">
        <f t="shared" si="2"/>
        <v>1.398057346466439</v>
      </c>
      <c r="S11" s="37">
        <f t="shared" si="2"/>
        <v>1.4322374987517315</v>
      </c>
    </row>
    <row r="12" spans="1:26" x14ac:dyDescent="0.2">
      <c r="A12" s="33" t="s">
        <v>56</v>
      </c>
      <c r="B12" s="37">
        <f t="shared" si="3"/>
        <v>0.91493026641760888</v>
      </c>
      <c r="C12" s="37">
        <f t="shared" si="3"/>
        <v>0.95472973300677499</v>
      </c>
      <c r="D12" s="37">
        <f t="shared" si="3"/>
        <v>0.97162844928099501</v>
      </c>
      <c r="E12" s="36">
        <v>1</v>
      </c>
      <c r="F12" s="37">
        <f>E12*(1+E$5)</f>
        <v>1.0329999999999999</v>
      </c>
      <c r="G12" s="37">
        <f>F12*(1+F$5)</f>
        <v>1.0511808</v>
      </c>
      <c r="H12" s="37">
        <f>G12*(1+G$5)</f>
        <v>1.0769347296</v>
      </c>
      <c r="I12" s="37">
        <f>H12*(1+H$5)</f>
        <v>1.1037504043670399</v>
      </c>
      <c r="J12" s="37">
        <f>I12*(1+I$5)</f>
        <v>1.1204170354729821</v>
      </c>
      <c r="K12" s="38">
        <f t="shared" si="2"/>
        <v>1.147082960917239</v>
      </c>
      <c r="L12" s="39">
        <f t="shared" si="2"/>
        <v>1.1751272113101943</v>
      </c>
      <c r="M12" s="37">
        <f t="shared" si="2"/>
        <v>1.203857096488862</v>
      </c>
      <c r="N12" s="37">
        <f t="shared" si="2"/>
        <v>1.2332893790713471</v>
      </c>
      <c r="O12" s="37">
        <f t="shared" si="2"/>
        <v>1.2634412314935928</v>
      </c>
      <c r="P12" s="37">
        <f t="shared" si="2"/>
        <v>1.294330246028738</v>
      </c>
      <c r="Q12" s="37">
        <f t="shared" si="2"/>
        <v>1.3259744450514312</v>
      </c>
      <c r="R12" s="37">
        <f t="shared" si="2"/>
        <v>1.358392291553089</v>
      </c>
      <c r="S12" s="37">
        <f t="shared" si="2"/>
        <v>1.3916026999142361</v>
      </c>
    </row>
    <row r="13" spans="1:26" x14ac:dyDescent="0.2">
      <c r="A13" s="33" t="s">
        <v>57</v>
      </c>
      <c r="B13" s="37">
        <f t="shared" si="3"/>
        <v>0.8857020972096894</v>
      </c>
      <c r="C13" s="37">
        <f t="shared" si="3"/>
        <v>0.92423013843831092</v>
      </c>
      <c r="D13" s="37">
        <f t="shared" si="3"/>
        <v>0.94058901188866906</v>
      </c>
      <c r="E13" s="37">
        <f t="shared" si="3"/>
        <v>0.96805421103581812</v>
      </c>
      <c r="F13" s="36">
        <v>1</v>
      </c>
      <c r="G13" s="37">
        <f>F13*(1+F$5)</f>
        <v>1.0176000000000001</v>
      </c>
      <c r="H13" s="37">
        <f>G13*(1+G$5)</f>
        <v>1.0425312</v>
      </c>
      <c r="I13" s="37">
        <f>H13*(1+H$5)</f>
        <v>1.0684902268799998</v>
      </c>
      <c r="J13" s="37">
        <f>I13*(1+I$5)</f>
        <v>1.0846244293058878</v>
      </c>
      <c r="K13" s="38">
        <f t="shared" si="2"/>
        <v>1.110438490723368</v>
      </c>
      <c r="L13" s="39">
        <f t="shared" si="2"/>
        <v>1.1375868454116114</v>
      </c>
      <c r="M13" s="37">
        <f t="shared" si="2"/>
        <v>1.1653989317413962</v>
      </c>
      <c r="N13" s="37">
        <f t="shared" si="2"/>
        <v>1.1938909768357671</v>
      </c>
      <c r="O13" s="37">
        <f t="shared" si="2"/>
        <v>1.2230796045436525</v>
      </c>
      <c r="P13" s="37">
        <f t="shared" si="2"/>
        <v>1.2529818451391466</v>
      </c>
      <c r="Q13" s="37">
        <f t="shared" si="2"/>
        <v>1.2836151452579203</v>
      </c>
      <c r="R13" s="37">
        <f t="shared" si="2"/>
        <v>1.3149973780765629</v>
      </c>
      <c r="S13" s="37">
        <f t="shared" si="2"/>
        <v>1.3471468537407905</v>
      </c>
    </row>
    <row r="14" spans="1:26" x14ac:dyDescent="0.2">
      <c r="A14" s="33" t="s">
        <v>58</v>
      </c>
      <c r="B14" s="37">
        <f t="shared" si="3"/>
        <v>0.87038335024537072</v>
      </c>
      <c r="C14" s="37">
        <f t="shared" si="3"/>
        <v>0.9082450259810444</v>
      </c>
      <c r="D14" s="37">
        <f t="shared" si="3"/>
        <v>0.92432096294090893</v>
      </c>
      <c r="E14" s="37">
        <f t="shared" si="3"/>
        <v>0.9513111350587834</v>
      </c>
      <c r="F14" s="37">
        <f t="shared" si="3"/>
        <v>0.98270440251572322</v>
      </c>
      <c r="G14" s="40">
        <v>1</v>
      </c>
      <c r="H14" s="37">
        <f>G14*(1+G$5)</f>
        <v>1.0245</v>
      </c>
      <c r="I14" s="37">
        <f>H14*(1+H$5)</f>
        <v>1.0500100499999998</v>
      </c>
      <c r="J14" s="37">
        <f>I14*(1+I$5)</f>
        <v>1.0658652017549997</v>
      </c>
      <c r="K14" s="38">
        <f t="shared" si="2"/>
        <v>1.0912327935567687</v>
      </c>
      <c r="L14" s="39">
        <f t="shared" si="2"/>
        <v>1.1179116012299637</v>
      </c>
      <c r="M14" s="37">
        <f t="shared" si="2"/>
        <v>1.1452426609093906</v>
      </c>
      <c r="N14" s="37">
        <f t="shared" si="2"/>
        <v>1.1732419190603054</v>
      </c>
      <c r="O14" s="37">
        <f t="shared" si="2"/>
        <v>1.2019257120122369</v>
      </c>
      <c r="P14" s="37">
        <f t="shared" si="2"/>
        <v>1.2313107754905133</v>
      </c>
      <c r="Q14" s="37">
        <f t="shared" si="2"/>
        <v>1.2614142543808176</v>
      </c>
      <c r="R14" s="37">
        <f t="shared" si="2"/>
        <v>1.2922537127324711</v>
      </c>
      <c r="S14" s="37">
        <f t="shared" si="2"/>
        <v>1.3238471440062796</v>
      </c>
    </row>
    <row r="15" spans="1:26" x14ac:dyDescent="0.2">
      <c r="A15" s="33" t="s">
        <v>59</v>
      </c>
      <c r="B15" s="37">
        <f t="shared" si="3"/>
        <v>0.8495689119037293</v>
      </c>
      <c r="C15" s="37">
        <f t="shared" si="3"/>
        <v>0.88652515957154165</v>
      </c>
      <c r="D15" s="37">
        <f t="shared" si="3"/>
        <v>0.90221665489595804</v>
      </c>
      <c r="E15" s="37">
        <f t="shared" si="3"/>
        <v>0.92856138121891996</v>
      </c>
      <c r="F15" s="37">
        <f t="shared" si="3"/>
        <v>0.95920390679914425</v>
      </c>
      <c r="G15" s="37">
        <f>H15/(1+G$5)</f>
        <v>0.9760858955588092</v>
      </c>
      <c r="H15" s="41">
        <v>1</v>
      </c>
      <c r="I15" s="37">
        <f>H15*(1+H$5)</f>
        <v>1.0248999999999999</v>
      </c>
      <c r="J15" s="37">
        <f>I15*(1+I$5)</f>
        <v>1.0403759899999998</v>
      </c>
      <c r="K15" s="38">
        <f t="shared" si="2"/>
        <v>1.0651369385619998</v>
      </c>
      <c r="L15" s="39">
        <f t="shared" si="2"/>
        <v>1.0911777464421315</v>
      </c>
      <c r="M15" s="37">
        <f t="shared" si="2"/>
        <v>1.1178552083058961</v>
      </c>
      <c r="N15" s="37">
        <f t="shared" si="2"/>
        <v>1.145184889273114</v>
      </c>
      <c r="O15" s="37">
        <f t="shared" si="2"/>
        <v>1.1731827350046236</v>
      </c>
      <c r="P15" s="37">
        <f t="shared" si="2"/>
        <v>1.2018650810058693</v>
      </c>
      <c r="Q15" s="37">
        <f t="shared" si="2"/>
        <v>1.2312486621579477</v>
      </c>
      <c r="R15" s="37">
        <f t="shared" si="2"/>
        <v>1.2613506224816702</v>
      </c>
      <c r="S15" s="37">
        <f t="shared" si="2"/>
        <v>1.2921885251403413</v>
      </c>
    </row>
    <row r="16" spans="1:26" x14ac:dyDescent="0.2">
      <c r="A16" s="33" t="s">
        <v>60</v>
      </c>
      <c r="B16" s="37">
        <f t="shared" si="3"/>
        <v>0.82892859001242025</v>
      </c>
      <c r="C16" s="37">
        <f t="shared" si="3"/>
        <v>0.86498698367796056</v>
      </c>
      <c r="D16" s="37">
        <f t="shared" si="3"/>
        <v>0.8802972532890605</v>
      </c>
      <c r="E16" s="37">
        <f t="shared" si="3"/>
        <v>0.90600193308510102</v>
      </c>
      <c r="F16" s="37">
        <f t="shared" si="3"/>
        <v>0.93589999687690928</v>
      </c>
      <c r="G16" s="37">
        <f>H16/(1+G$5)</f>
        <v>0.95237183682194293</v>
      </c>
      <c r="H16" s="42">
        <f>I16/(1+H$5)</f>
        <v>0.97570494682408049</v>
      </c>
      <c r="I16" s="41">
        <v>1</v>
      </c>
      <c r="J16" s="37">
        <f>I16*(1+I$5)</f>
        <v>1.0150999999999999</v>
      </c>
      <c r="K16" s="38">
        <f t="shared" si="2"/>
        <v>1.0392593799999998</v>
      </c>
      <c r="L16" s="39">
        <f t="shared" si="2"/>
        <v>1.06466752506794</v>
      </c>
      <c r="M16" s="37">
        <f t="shared" si="2"/>
        <v>1.090696856577126</v>
      </c>
      <c r="N16" s="37">
        <f t="shared" si="2"/>
        <v>1.1173625614919644</v>
      </c>
      <c r="O16" s="37">
        <f t="shared" si="2"/>
        <v>1.1446801980726158</v>
      </c>
      <c r="P16" s="37">
        <f t="shared" si="2"/>
        <v>1.1726657049525513</v>
      </c>
      <c r="Q16" s="37">
        <f t="shared" si="2"/>
        <v>1.2013354104380412</v>
      </c>
      <c r="R16" s="37">
        <f t="shared" si="2"/>
        <v>1.2307060420349993</v>
      </c>
      <c r="S16" s="37">
        <f t="shared" si="2"/>
        <v>1.2607947362087442</v>
      </c>
    </row>
    <row r="17" spans="1:19" x14ac:dyDescent="0.2">
      <c r="A17" s="33" t="s">
        <v>61</v>
      </c>
      <c r="B17" s="37">
        <f t="shared" si="3"/>
        <v>0.81659796080427571</v>
      </c>
      <c r="C17" s="37">
        <f t="shared" si="3"/>
        <v>0.85211997209926182</v>
      </c>
      <c r="D17" s="37">
        <f t="shared" si="3"/>
        <v>0.86720249560541884</v>
      </c>
      <c r="E17" s="37">
        <f t="shared" si="3"/>
        <v>0.89252480847709703</v>
      </c>
      <c r="F17" s="37">
        <f t="shared" si="3"/>
        <v>0.92197812715684113</v>
      </c>
      <c r="G17" s="37">
        <f>H17/(1+G$5)</f>
        <v>0.93820494219480155</v>
      </c>
      <c r="H17" s="42">
        <f>I17/(1+H$5)</f>
        <v>0.96119096327857412</v>
      </c>
      <c r="I17" s="37">
        <f>J17/(1+I$5)</f>
        <v>0.98512461826421049</v>
      </c>
      <c r="J17" s="41">
        <v>1</v>
      </c>
      <c r="K17" s="38">
        <f t="shared" si="2"/>
        <v>1.0238</v>
      </c>
      <c r="L17" s="39">
        <f t="shared" si="2"/>
        <v>1.0488301892108562</v>
      </c>
      <c r="M17" s="37">
        <f t="shared" si="2"/>
        <v>1.0744723244775156</v>
      </c>
      <c r="N17" s="37">
        <f t="shared" si="2"/>
        <v>1.1007413668524919</v>
      </c>
      <c r="O17" s="37">
        <f t="shared" si="2"/>
        <v>1.1276526431608864</v>
      </c>
      <c r="P17" s="37">
        <f t="shared" si="2"/>
        <v>1.1552218549429132</v>
      </c>
      <c r="Q17" s="37">
        <f t="shared" si="2"/>
        <v>1.1834650876150536</v>
      </c>
      <c r="R17" s="37">
        <f t="shared" si="2"/>
        <v>1.2123988198551858</v>
      </c>
      <c r="S17" s="37">
        <f t="shared" si="2"/>
        <v>1.2420399332171648</v>
      </c>
    </row>
    <row r="18" spans="1:19" ht="13.5" thickBot="1" x14ac:dyDescent="0.25">
      <c r="A18" s="33" t="s">
        <v>62</v>
      </c>
      <c r="B18" s="43">
        <f t="shared" si="3"/>
        <v>0.79761473022492257</v>
      </c>
      <c r="C18" s="43">
        <f t="shared" si="3"/>
        <v>0.83231097098970674</v>
      </c>
      <c r="D18" s="43">
        <f t="shared" si="3"/>
        <v>0.84704287517622456</v>
      </c>
      <c r="E18" s="43">
        <f t="shared" si="3"/>
        <v>0.87177652713137022</v>
      </c>
      <c r="F18" s="43">
        <f t="shared" si="3"/>
        <v>0.90054515252670531</v>
      </c>
      <c r="G18" s="43">
        <f>H18/(1+G$5)</f>
        <v>0.91639474721117542</v>
      </c>
      <c r="H18" s="43">
        <f>I18/(1+H$5)</f>
        <v>0.93884641851784922</v>
      </c>
      <c r="I18" s="43">
        <f>J18/(1+I$5)</f>
        <v>0.96222369433894361</v>
      </c>
      <c r="J18" s="43">
        <f>K18/(1+K$5)</f>
        <v>0.97675327212346152</v>
      </c>
      <c r="K18" s="44">
        <v>1</v>
      </c>
      <c r="L18" s="45">
        <f t="shared" si="2"/>
        <v>1.0244483192135732</v>
      </c>
      <c r="M18" s="43">
        <f t="shared" si="2"/>
        <v>1.0494943587395151</v>
      </c>
      <c r="N18" s="43">
        <f t="shared" si="2"/>
        <v>1.0751527318348231</v>
      </c>
      <c r="O18" s="43">
        <f t="shared" si="2"/>
        <v>1.101438409026066</v>
      </c>
      <c r="P18" s="43">
        <f t="shared" si="2"/>
        <v>1.1283667268440254</v>
      </c>
      <c r="Q18" s="43">
        <f t="shared" si="2"/>
        <v>1.1559533967718829</v>
      </c>
      <c r="R18" s="43">
        <f t="shared" si="2"/>
        <v>1.1842145144121761</v>
      </c>
      <c r="S18" s="43">
        <f t="shared" si="2"/>
        <v>1.2131665688778714</v>
      </c>
    </row>
    <row r="19" spans="1:19" ht="13.5" thickBot="1" x14ac:dyDescent="0.25">
      <c r="A19" s="33" t="s">
        <v>63</v>
      </c>
      <c r="B19" s="46">
        <f t="shared" si="3"/>
        <v>0.77857976363045678</v>
      </c>
      <c r="C19" s="46">
        <f t="shared" si="3"/>
        <v>0.81244798334838175</v>
      </c>
      <c r="D19" s="46">
        <f t="shared" si="3"/>
        <v>0.8268283126536482</v>
      </c>
      <c r="E19" s="46">
        <f t="shared" si="3"/>
        <v>0.85097169938313466</v>
      </c>
      <c r="F19" s="46">
        <f t="shared" si="3"/>
        <v>0.87905376546277803</v>
      </c>
      <c r="G19" s="46">
        <f>H19/(1+G$5)</f>
        <v>0.894525111734923</v>
      </c>
      <c r="H19" s="46">
        <f>I19/(1+H$5)</f>
        <v>0.91644097697242854</v>
      </c>
      <c r="I19" s="46">
        <f>J19/(1+I$5)</f>
        <v>0.93926035729904189</v>
      </c>
      <c r="J19" s="46">
        <f t="shared" ref="J19" si="4">K19/(1+K$5)</f>
        <v>0.95344318869425737</v>
      </c>
      <c r="K19" s="47">
        <f>L19/(1+L$5)</f>
        <v>0.9761351365851807</v>
      </c>
      <c r="L19" s="48">
        <v>1</v>
      </c>
      <c r="M19" s="46">
        <f t="shared" si="2"/>
        <v>1.0244483192135732</v>
      </c>
      <c r="N19" s="46">
        <f t="shared" si="2"/>
        <v>1.0494943587395151</v>
      </c>
      <c r="O19" s="46">
        <f t="shared" si="2"/>
        <v>1.0751527318348231</v>
      </c>
      <c r="P19" s="46">
        <f t="shared" si="2"/>
        <v>1.101438409026066</v>
      </c>
      <c r="Q19" s="46">
        <f t="shared" si="2"/>
        <v>1.1283667268440254</v>
      </c>
      <c r="R19" s="46">
        <f t="shared" si="2"/>
        <v>1.1559533967718829</v>
      </c>
      <c r="S19" s="46">
        <f t="shared" si="2"/>
        <v>1.1842145144121761</v>
      </c>
    </row>
    <row r="20" spans="1:19" x14ac:dyDescent="0.2">
      <c r="A20" s="33" t="s">
        <v>64</v>
      </c>
      <c r="B20" s="49">
        <v>1</v>
      </c>
      <c r="C20" s="49">
        <v>1</v>
      </c>
      <c r="D20" s="49">
        <v>1</v>
      </c>
      <c r="E20" s="49">
        <v>1</v>
      </c>
      <c r="F20" s="49">
        <v>1</v>
      </c>
      <c r="G20" s="50">
        <v>1</v>
      </c>
      <c r="H20" s="51">
        <v>1</v>
      </c>
      <c r="I20" s="51">
        <v>1</v>
      </c>
      <c r="J20" s="51">
        <v>1</v>
      </c>
      <c r="K20" s="52">
        <v>1</v>
      </c>
      <c r="L20" s="53">
        <v>1</v>
      </c>
      <c r="M20" s="49">
        <v>1</v>
      </c>
      <c r="N20" s="49">
        <v>1</v>
      </c>
      <c r="O20" s="49">
        <v>1</v>
      </c>
      <c r="P20" s="49">
        <v>1</v>
      </c>
      <c r="Q20" s="49">
        <v>1</v>
      </c>
      <c r="R20" s="49">
        <v>1</v>
      </c>
      <c r="S20" s="49">
        <v>1</v>
      </c>
    </row>
    <row r="21" spans="1:19" x14ac:dyDescent="0.2">
      <c r="A21" s="33"/>
      <c r="B21" s="33"/>
      <c r="C21" s="54"/>
      <c r="D21" s="37"/>
      <c r="E21" s="37"/>
      <c r="F21" s="37"/>
      <c r="G21" s="37"/>
      <c r="H21" s="37"/>
      <c r="I21" s="37"/>
      <c r="J21" s="37"/>
      <c r="K21" s="55"/>
      <c r="L21" s="37"/>
      <c r="M21" s="37"/>
      <c r="N21" s="37"/>
      <c r="O21" s="37"/>
      <c r="P21" s="37"/>
      <c r="Q21" s="37"/>
      <c r="R21" s="37"/>
      <c r="S21" s="37"/>
    </row>
    <row r="22" spans="1:19" x14ac:dyDescent="0.2">
      <c r="A22" s="19" t="s">
        <v>65</v>
      </c>
      <c r="B22" s="19"/>
      <c r="C22" s="54"/>
      <c r="D22" s="37"/>
      <c r="E22" s="37"/>
      <c r="F22" s="37"/>
      <c r="G22" s="37"/>
      <c r="H22" s="37"/>
      <c r="I22" s="37"/>
      <c r="J22" s="37"/>
      <c r="K22" s="56"/>
      <c r="L22" s="37"/>
      <c r="M22" s="37"/>
      <c r="N22" s="37"/>
      <c r="O22" s="37"/>
      <c r="P22" s="37"/>
      <c r="Q22" s="37"/>
      <c r="R22" s="37"/>
      <c r="S22" s="37"/>
    </row>
    <row r="23" spans="1:19" x14ac:dyDescent="0.2">
      <c r="A23" s="33"/>
      <c r="B23" s="33"/>
      <c r="C23" s="54"/>
      <c r="D23" s="37"/>
      <c r="E23" s="37"/>
      <c r="F23" s="37"/>
      <c r="G23" s="37"/>
      <c r="H23" s="37"/>
      <c r="I23" s="37"/>
      <c r="J23" s="37"/>
      <c r="K23" s="56"/>
      <c r="L23" s="37"/>
      <c r="M23" s="37"/>
      <c r="N23" s="37"/>
      <c r="O23" s="37"/>
      <c r="P23" s="37"/>
      <c r="Q23" s="37"/>
      <c r="R23" s="37"/>
      <c r="S23" s="37"/>
    </row>
    <row r="24" spans="1:19" x14ac:dyDescent="0.2">
      <c r="A24" s="33" t="s">
        <v>53</v>
      </c>
      <c r="B24" s="36">
        <f>1/B$9</f>
        <v>1</v>
      </c>
      <c r="C24" s="37">
        <f>1/C$9</f>
        <v>0.95831336847149007</v>
      </c>
      <c r="D24" s="37">
        <f t="shared" ref="D24:S24" si="5">1/D$9</f>
        <v>0.94164623019700311</v>
      </c>
      <c r="E24" s="37">
        <f t="shared" si="5"/>
        <v>0.91493026641760888</v>
      </c>
      <c r="F24" s="37">
        <f t="shared" si="5"/>
        <v>0.88570209720968929</v>
      </c>
      <c r="G24" s="37">
        <f t="shared" si="5"/>
        <v>0.87038335024537061</v>
      </c>
      <c r="H24" s="37">
        <f t="shared" si="5"/>
        <v>0.8495689119037293</v>
      </c>
      <c r="I24" s="37">
        <f t="shared" si="5"/>
        <v>0.82892859001242003</v>
      </c>
      <c r="J24" s="37">
        <f t="shared" si="5"/>
        <v>0.81659796080427549</v>
      </c>
      <c r="K24" s="38">
        <f t="shared" si="5"/>
        <v>0.79761473022492235</v>
      </c>
      <c r="L24" s="39">
        <f t="shared" si="5"/>
        <v>0.77857976363045656</v>
      </c>
      <c r="M24" s="37">
        <f t="shared" si="5"/>
        <v>0.7599990639138734</v>
      </c>
      <c r="N24" s="37">
        <f t="shared" si="5"/>
        <v>0.74186179005817821</v>
      </c>
      <c r="O24" s="37">
        <f t="shared" si="5"/>
        <v>0.72415735976576645</v>
      </c>
      <c r="P24" s="37">
        <f t="shared" si="5"/>
        <v>0.70687544328412033</v>
      </c>
      <c r="Q24" s="37">
        <f t="shared" si="5"/>
        <v>0.69000595737885495</v>
      </c>
      <c r="R24" s="37">
        <f t="shared" si="5"/>
        <v>0.67353905945059689</v>
      </c>
      <c r="S24" s="37">
        <f t="shared" si="5"/>
        <v>0.65746514179226245</v>
      </c>
    </row>
    <row r="25" spans="1:19" x14ac:dyDescent="0.2">
      <c r="A25" s="33" t="s">
        <v>54</v>
      </c>
      <c r="B25" s="57">
        <f>1/B$9</f>
        <v>1</v>
      </c>
      <c r="C25" s="36">
        <f t="shared" ref="C25:S25" si="6">1/C$10</f>
        <v>1</v>
      </c>
      <c r="D25" s="37">
        <f t="shared" si="6"/>
        <v>0.98260784121057276</v>
      </c>
      <c r="E25" s="37">
        <f t="shared" si="6"/>
        <v>0.95472973300677511</v>
      </c>
      <c r="F25" s="37">
        <f t="shared" si="6"/>
        <v>0.92423013843831092</v>
      </c>
      <c r="G25" s="37">
        <f t="shared" si="6"/>
        <v>0.9082450259810444</v>
      </c>
      <c r="H25" s="37">
        <f t="shared" si="6"/>
        <v>0.88652515957154165</v>
      </c>
      <c r="I25" s="37">
        <f t="shared" si="6"/>
        <v>0.86498698367796045</v>
      </c>
      <c r="J25" s="37">
        <f t="shared" si="6"/>
        <v>0.85211997209926171</v>
      </c>
      <c r="K25" s="38">
        <f t="shared" si="6"/>
        <v>0.83231097098970674</v>
      </c>
      <c r="L25" s="39">
        <f t="shared" si="6"/>
        <v>0.81244798334838175</v>
      </c>
      <c r="M25" s="37">
        <f t="shared" si="6"/>
        <v>0.79305902319412713</v>
      </c>
      <c r="N25" s="37">
        <f t="shared" si="6"/>
        <v>0.77413277792570934</v>
      </c>
      <c r="O25" s="37">
        <f t="shared" si="6"/>
        <v>0.75565820491557767</v>
      </c>
      <c r="P25" s="37">
        <f t="shared" si="6"/>
        <v>0.73762452506697984</v>
      </c>
      <c r="Q25" s="37">
        <f t="shared" si="6"/>
        <v>0.72002121652483542</v>
      </c>
      <c r="R25" s="37">
        <f t="shared" si="6"/>
        <v>0.7028380085366982</v>
      </c>
      <c r="S25" s="37">
        <f t="shared" si="6"/>
        <v>0.68606487546022621</v>
      </c>
    </row>
    <row r="26" spans="1:19" x14ac:dyDescent="0.2">
      <c r="A26" s="33" t="s">
        <v>55</v>
      </c>
      <c r="B26" s="37">
        <f>1/B$11</f>
        <v>1.0619699500000002</v>
      </c>
      <c r="C26" s="37">
        <f>1/C$11</f>
        <v>1.0177</v>
      </c>
      <c r="D26" s="36">
        <f t="shared" ref="D26:S26" si="7">1/D$11</f>
        <v>1</v>
      </c>
      <c r="E26" s="37">
        <f t="shared" si="7"/>
        <v>0.97162844928099501</v>
      </c>
      <c r="F26" s="37">
        <f t="shared" si="7"/>
        <v>0.94058901188866906</v>
      </c>
      <c r="G26" s="37">
        <f t="shared" si="7"/>
        <v>0.92432096294090915</v>
      </c>
      <c r="H26" s="37">
        <f t="shared" si="7"/>
        <v>0.90221665489595826</v>
      </c>
      <c r="I26" s="37">
        <f t="shared" si="7"/>
        <v>0.88029725328906083</v>
      </c>
      <c r="J26" s="37">
        <f t="shared" si="7"/>
        <v>0.86720249560541907</v>
      </c>
      <c r="K26" s="38">
        <f t="shared" si="7"/>
        <v>0.84704287517622501</v>
      </c>
      <c r="L26" s="39">
        <f t="shared" si="7"/>
        <v>0.82682831265364842</v>
      </c>
      <c r="M26" s="37">
        <f t="shared" si="7"/>
        <v>0.80709616790466365</v>
      </c>
      <c r="N26" s="37">
        <f t="shared" si="7"/>
        <v>0.78783492809499478</v>
      </c>
      <c r="O26" s="37">
        <f t="shared" si="7"/>
        <v>0.76903335514258364</v>
      </c>
      <c r="P26" s="37">
        <f t="shared" si="7"/>
        <v>0.7506804791606656</v>
      </c>
      <c r="Q26" s="37">
        <f t="shared" si="7"/>
        <v>0.73276559205732517</v>
      </c>
      <c r="R26" s="37">
        <f t="shared" si="7"/>
        <v>0.71527824128779793</v>
      </c>
      <c r="S26" s="37">
        <f t="shared" si="7"/>
        <v>0.69820822375587244</v>
      </c>
    </row>
    <row r="27" spans="1:19" x14ac:dyDescent="0.2">
      <c r="A27" s="33" t="s">
        <v>56</v>
      </c>
      <c r="B27" s="37">
        <f>1/B$12</f>
        <v>1.0929794725400002</v>
      </c>
      <c r="C27" s="37">
        <f>1/C$12</f>
        <v>1.0474168400000001</v>
      </c>
      <c r="D27" s="37">
        <f t="shared" ref="D27:S27" si="8">1/D$12</f>
        <v>1.0291999999999999</v>
      </c>
      <c r="E27" s="36">
        <f t="shared" si="8"/>
        <v>1</v>
      </c>
      <c r="F27" s="37">
        <f t="shared" si="8"/>
        <v>0.96805421103581812</v>
      </c>
      <c r="G27" s="37">
        <f t="shared" si="8"/>
        <v>0.9513111350587834</v>
      </c>
      <c r="H27" s="37">
        <f t="shared" si="8"/>
        <v>0.92856138121891985</v>
      </c>
      <c r="I27" s="37">
        <f t="shared" si="8"/>
        <v>0.90600193308510102</v>
      </c>
      <c r="J27" s="37">
        <f t="shared" si="8"/>
        <v>0.89252480847709692</v>
      </c>
      <c r="K27" s="38">
        <f t="shared" si="8"/>
        <v>0.87177652713137033</v>
      </c>
      <c r="L27" s="39">
        <f t="shared" si="8"/>
        <v>0.85097169938313466</v>
      </c>
      <c r="M27" s="37">
        <f t="shared" si="8"/>
        <v>0.83066337600747941</v>
      </c>
      <c r="N27" s="37">
        <f t="shared" si="8"/>
        <v>0.8108397079953682</v>
      </c>
      <c r="O27" s="37">
        <f t="shared" si="8"/>
        <v>0.79148912911274671</v>
      </c>
      <c r="P27" s="37">
        <f t="shared" si="8"/>
        <v>0.77260034915215681</v>
      </c>
      <c r="Q27" s="37">
        <f t="shared" si="8"/>
        <v>0.75416234734539889</v>
      </c>
      <c r="R27" s="37">
        <f t="shared" si="8"/>
        <v>0.7361643659334014</v>
      </c>
      <c r="S27" s="37">
        <f t="shared" si="8"/>
        <v>0.71859590388954375</v>
      </c>
    </row>
    <row r="28" spans="1:19" x14ac:dyDescent="0.2">
      <c r="A28" s="33" t="s">
        <v>57</v>
      </c>
      <c r="B28" s="37">
        <f>1/B$13</f>
        <v>1.1290477951338198</v>
      </c>
      <c r="C28" s="37">
        <f>1/C$13</f>
        <v>1.0819815957199999</v>
      </c>
      <c r="D28" s="37">
        <f t="shared" ref="D28:S28" si="9">1/D$13</f>
        <v>1.0631635999999998</v>
      </c>
      <c r="E28" s="37">
        <f t="shared" si="9"/>
        <v>1.0329999999999999</v>
      </c>
      <c r="F28" s="36">
        <f t="shared" si="9"/>
        <v>1</v>
      </c>
      <c r="G28" s="37">
        <f t="shared" si="9"/>
        <v>0.98270440251572322</v>
      </c>
      <c r="H28" s="37">
        <f t="shared" si="9"/>
        <v>0.95920390679914425</v>
      </c>
      <c r="I28" s="37">
        <f t="shared" si="9"/>
        <v>0.93589999687690939</v>
      </c>
      <c r="J28" s="37">
        <f t="shared" si="9"/>
        <v>0.92197812715684113</v>
      </c>
      <c r="K28" s="38">
        <f t="shared" si="9"/>
        <v>0.90054515252670542</v>
      </c>
      <c r="L28" s="39">
        <f t="shared" si="9"/>
        <v>0.87905376546277791</v>
      </c>
      <c r="M28" s="37">
        <f t="shared" si="9"/>
        <v>0.85807526741572604</v>
      </c>
      <c r="N28" s="37">
        <f t="shared" si="9"/>
        <v>0.83759741835921508</v>
      </c>
      <c r="O28" s="37">
        <f t="shared" si="9"/>
        <v>0.81760827037346717</v>
      </c>
      <c r="P28" s="37">
        <f t="shared" si="9"/>
        <v>0.79809616067417777</v>
      </c>
      <c r="Q28" s="37">
        <f t="shared" si="9"/>
        <v>0.77904970480779678</v>
      </c>
      <c r="R28" s="37">
        <f t="shared" si="9"/>
        <v>0.76045779000920344</v>
      </c>
      <c r="S28" s="37">
        <f t="shared" si="9"/>
        <v>0.74230956871789844</v>
      </c>
    </row>
    <row r="29" spans="1:19" x14ac:dyDescent="0.2">
      <c r="A29" s="33" t="s">
        <v>58</v>
      </c>
      <c r="B29" s="37">
        <f>1/B$14</f>
        <v>1.1489190363281754</v>
      </c>
      <c r="C29" s="37">
        <f>1/C$14</f>
        <v>1.101024471804672</v>
      </c>
      <c r="D29" s="37">
        <f t="shared" ref="D29:S29" si="10">1/D$14</f>
        <v>1.0818752793599999</v>
      </c>
      <c r="E29" s="37">
        <f t="shared" si="10"/>
        <v>1.0511808</v>
      </c>
      <c r="F29" s="37">
        <f t="shared" si="10"/>
        <v>1.0176000000000001</v>
      </c>
      <c r="G29" s="40">
        <f t="shared" si="10"/>
        <v>1</v>
      </c>
      <c r="H29" s="37">
        <f t="shared" si="10"/>
        <v>0.9760858955588092</v>
      </c>
      <c r="I29" s="37">
        <f t="shared" si="10"/>
        <v>0.95237183682194293</v>
      </c>
      <c r="J29" s="37">
        <f t="shared" si="10"/>
        <v>0.93820494219480155</v>
      </c>
      <c r="K29" s="38">
        <f t="shared" si="10"/>
        <v>0.91639474721117553</v>
      </c>
      <c r="L29" s="39">
        <f t="shared" si="10"/>
        <v>0.894525111734923</v>
      </c>
      <c r="M29" s="37">
        <f t="shared" si="10"/>
        <v>0.87317739212224299</v>
      </c>
      <c r="N29" s="37">
        <f t="shared" si="10"/>
        <v>0.85233913292233754</v>
      </c>
      <c r="O29" s="37">
        <f t="shared" si="10"/>
        <v>0.8319981759320404</v>
      </c>
      <c r="P29" s="37">
        <f t="shared" si="10"/>
        <v>0.81214265310204348</v>
      </c>
      <c r="Q29" s="37">
        <f t="shared" si="10"/>
        <v>0.79276097961241421</v>
      </c>
      <c r="R29" s="37">
        <f t="shared" si="10"/>
        <v>0.77384184711336557</v>
      </c>
      <c r="S29" s="37">
        <f t="shared" si="10"/>
        <v>0.75537421712733366</v>
      </c>
    </row>
    <row r="30" spans="1:19" x14ac:dyDescent="0.2">
      <c r="A30" s="33" t="s">
        <v>59</v>
      </c>
      <c r="B30" s="37">
        <f>1/B$15</f>
        <v>1.1770675527182157</v>
      </c>
      <c r="C30" s="37">
        <f>1/C$15</f>
        <v>1.1279995713638864</v>
      </c>
      <c r="D30" s="37">
        <f t="shared" ref="D30:S30" si="11">1/D$15</f>
        <v>1.1083812237043198</v>
      </c>
      <c r="E30" s="37">
        <f t="shared" si="11"/>
        <v>1.0769347295999998</v>
      </c>
      <c r="F30" s="37">
        <f t="shared" si="11"/>
        <v>1.0425312</v>
      </c>
      <c r="G30" s="37">
        <f t="shared" si="11"/>
        <v>1.0245</v>
      </c>
      <c r="H30" s="41">
        <f t="shared" si="11"/>
        <v>1</v>
      </c>
      <c r="I30" s="37">
        <f t="shared" si="11"/>
        <v>0.97570494682408049</v>
      </c>
      <c r="J30" s="37">
        <f t="shared" si="11"/>
        <v>0.96119096327857412</v>
      </c>
      <c r="K30" s="38">
        <f t="shared" si="11"/>
        <v>0.93884641851784933</v>
      </c>
      <c r="L30" s="39">
        <f t="shared" si="11"/>
        <v>0.91644097697242866</v>
      </c>
      <c r="M30" s="37">
        <f t="shared" si="11"/>
        <v>0.89457023822923798</v>
      </c>
      <c r="N30" s="37">
        <f t="shared" si="11"/>
        <v>0.8732214416789349</v>
      </c>
      <c r="O30" s="37">
        <f t="shared" si="11"/>
        <v>0.85238213124237538</v>
      </c>
      <c r="P30" s="37">
        <f t="shared" si="11"/>
        <v>0.83204014810304361</v>
      </c>
      <c r="Q30" s="37">
        <f t="shared" si="11"/>
        <v>0.81218362361291851</v>
      </c>
      <c r="R30" s="37">
        <f t="shared" si="11"/>
        <v>0.79280097236764313</v>
      </c>
      <c r="S30" s="37">
        <f t="shared" si="11"/>
        <v>0.77388088544695333</v>
      </c>
    </row>
    <row r="31" spans="1:19" x14ac:dyDescent="0.2">
      <c r="A31" s="33" t="s">
        <v>60</v>
      </c>
      <c r="B31" s="37">
        <f>1/B$16</f>
        <v>1.206376534780899</v>
      </c>
      <c r="C31" s="37">
        <f>1/C$16</f>
        <v>1.1560867606908469</v>
      </c>
      <c r="D31" s="37">
        <f t="shared" ref="D31:S31" si="12">1/D$16</f>
        <v>1.1359799161745574</v>
      </c>
      <c r="E31" s="37">
        <f t="shared" si="12"/>
        <v>1.1037504043670399</v>
      </c>
      <c r="F31" s="37">
        <f t="shared" si="12"/>
        <v>1.0684902268799998</v>
      </c>
      <c r="G31" s="37">
        <f t="shared" si="12"/>
        <v>1.0500100499999998</v>
      </c>
      <c r="H31" s="42">
        <f>1/H$16</f>
        <v>1.0248999999999999</v>
      </c>
      <c r="I31" s="41">
        <f t="shared" si="12"/>
        <v>1</v>
      </c>
      <c r="J31" s="37">
        <f t="shared" si="12"/>
        <v>0.98512461826421049</v>
      </c>
      <c r="K31" s="38">
        <f t="shared" si="12"/>
        <v>0.96222369433894372</v>
      </c>
      <c r="L31" s="39">
        <f t="shared" si="12"/>
        <v>0.93926035729904189</v>
      </c>
      <c r="M31" s="37">
        <f t="shared" si="12"/>
        <v>0.91684503716114585</v>
      </c>
      <c r="N31" s="37">
        <f t="shared" si="12"/>
        <v>0.8949646555767401</v>
      </c>
      <c r="O31" s="37">
        <f t="shared" si="12"/>
        <v>0.87360644631031037</v>
      </c>
      <c r="P31" s="37">
        <f t="shared" si="12"/>
        <v>0.85275794779080905</v>
      </c>
      <c r="Q31" s="37">
        <f t="shared" si="12"/>
        <v>0.83240699584087963</v>
      </c>
      <c r="R31" s="37">
        <f t="shared" si="12"/>
        <v>0.81254171657959695</v>
      </c>
      <c r="S31" s="37">
        <f t="shared" si="12"/>
        <v>0.79315051949458204</v>
      </c>
    </row>
    <row r="32" spans="1:19" x14ac:dyDescent="0.2">
      <c r="A32" s="33" t="s">
        <v>61</v>
      </c>
      <c r="B32" s="37">
        <f>1/B$17</f>
        <v>1.2245928204560905</v>
      </c>
      <c r="C32" s="37">
        <f>1/C$17</f>
        <v>1.1735436707772786</v>
      </c>
      <c r="D32" s="37">
        <f t="shared" ref="D32:S32" si="13">1/D$17</f>
        <v>1.153133212908793</v>
      </c>
      <c r="E32" s="37">
        <f t="shared" si="13"/>
        <v>1.1204170354729819</v>
      </c>
      <c r="F32" s="37">
        <f t="shared" si="13"/>
        <v>1.0846244293058878</v>
      </c>
      <c r="G32" s="37">
        <f t="shared" si="13"/>
        <v>1.0658652017549997</v>
      </c>
      <c r="H32" s="42">
        <f t="shared" si="13"/>
        <v>1.0403759899999998</v>
      </c>
      <c r="I32" s="37">
        <f t="shared" si="13"/>
        <v>1.0150999999999999</v>
      </c>
      <c r="J32" s="41">
        <f t="shared" si="13"/>
        <v>1</v>
      </c>
      <c r="K32" s="38">
        <f t="shared" si="13"/>
        <v>0.97675327212346152</v>
      </c>
      <c r="L32" s="39">
        <f t="shared" si="13"/>
        <v>0.95344318869425726</v>
      </c>
      <c r="M32" s="37">
        <f t="shared" si="13"/>
        <v>0.93068939722227906</v>
      </c>
      <c r="N32" s="37">
        <f t="shared" si="13"/>
        <v>0.90847862187594874</v>
      </c>
      <c r="O32" s="37">
        <f t="shared" si="13"/>
        <v>0.88679790364959599</v>
      </c>
      <c r="P32" s="37">
        <f t="shared" si="13"/>
        <v>0.86563459280245036</v>
      </c>
      <c r="Q32" s="37">
        <f t="shared" si="13"/>
        <v>0.8449763414780771</v>
      </c>
      <c r="R32" s="37">
        <f t="shared" si="13"/>
        <v>0.82481109649994899</v>
      </c>
      <c r="S32" s="37">
        <f t="shared" si="13"/>
        <v>0.80512709233895041</v>
      </c>
    </row>
    <row r="33" spans="1:19" ht="13.5" thickBot="1" x14ac:dyDescent="0.25">
      <c r="A33" s="33" t="s">
        <v>62</v>
      </c>
      <c r="B33" s="43">
        <f>1/B$18</f>
        <v>1.2537381295829453</v>
      </c>
      <c r="C33" s="43">
        <f>1/C$18</f>
        <v>1.201474010141778</v>
      </c>
      <c r="D33" s="43">
        <f t="shared" ref="D33:S33" si="14">1/D$18</f>
        <v>1.1805777833760223</v>
      </c>
      <c r="E33" s="43">
        <f t="shared" si="14"/>
        <v>1.147082960917239</v>
      </c>
      <c r="F33" s="43">
        <f t="shared" si="14"/>
        <v>1.1104384907233682</v>
      </c>
      <c r="G33" s="43">
        <f t="shared" si="14"/>
        <v>1.0912327935567689</v>
      </c>
      <c r="H33" s="43">
        <f t="shared" si="14"/>
        <v>1.065136938562</v>
      </c>
      <c r="I33" s="43">
        <f t="shared" si="14"/>
        <v>1.0392593799999998</v>
      </c>
      <c r="J33" s="43">
        <f>1/J$18</f>
        <v>1.0238</v>
      </c>
      <c r="K33" s="44">
        <f t="shared" si="14"/>
        <v>1</v>
      </c>
      <c r="L33" s="45">
        <f t="shared" si="14"/>
        <v>0.9761351365851807</v>
      </c>
      <c r="M33" s="43">
        <f t="shared" si="14"/>
        <v>0.95283980487616926</v>
      </c>
      <c r="N33" s="43">
        <f t="shared" si="14"/>
        <v>0.93010041307659641</v>
      </c>
      <c r="O33" s="43">
        <f t="shared" si="14"/>
        <v>0.90790369375645641</v>
      </c>
      <c r="P33" s="43">
        <f t="shared" si="14"/>
        <v>0.88623669611114864</v>
      </c>
      <c r="Q33" s="43">
        <f t="shared" si="14"/>
        <v>0.86508677840525527</v>
      </c>
      <c r="R33" s="43">
        <f t="shared" si="14"/>
        <v>0.84444160059664775</v>
      </c>
      <c r="S33" s="43">
        <f t="shared" si="14"/>
        <v>0.82428911713661746</v>
      </c>
    </row>
    <row r="34" spans="1:19" ht="13.5" thickBot="1" x14ac:dyDescent="0.25">
      <c r="A34" s="33" t="s">
        <v>63</v>
      </c>
      <c r="B34" s="43">
        <f t="shared" ref="B34:J34" si="15">1/B$19</f>
        <v>1.2843899195852175</v>
      </c>
      <c r="C34" s="43">
        <f t="shared" si="15"/>
        <v>1.2308480302685361</v>
      </c>
      <c r="D34" s="43">
        <f t="shared" si="15"/>
        <v>1.2094409258804519</v>
      </c>
      <c r="E34" s="43">
        <f t="shared" si="15"/>
        <v>1.1751272113101943</v>
      </c>
      <c r="F34" s="43">
        <f t="shared" si="15"/>
        <v>1.1375868454116111</v>
      </c>
      <c r="G34" s="43">
        <f t="shared" si="15"/>
        <v>1.1179116012299637</v>
      </c>
      <c r="H34" s="43">
        <f t="shared" si="15"/>
        <v>1.0911777464421315</v>
      </c>
      <c r="I34" s="43">
        <f t="shared" si="15"/>
        <v>1.06466752506794</v>
      </c>
      <c r="J34" s="43">
        <f t="shared" si="15"/>
        <v>1.0488301892108562</v>
      </c>
      <c r="K34" s="43">
        <f>1/K$19</f>
        <v>1.0244483192135732</v>
      </c>
      <c r="L34" s="48">
        <v>1</v>
      </c>
      <c r="M34" s="43">
        <f>1/M$19</f>
        <v>0.9761351365851807</v>
      </c>
      <c r="N34" s="43">
        <f t="shared" ref="N34:S34" si="16">1/N$19</f>
        <v>0.95283980487616926</v>
      </c>
      <c r="O34" s="43">
        <f t="shared" si="16"/>
        <v>0.93010041307659641</v>
      </c>
      <c r="P34" s="43">
        <f t="shared" si="16"/>
        <v>0.90790369375645641</v>
      </c>
      <c r="Q34" s="43">
        <f t="shared" si="16"/>
        <v>0.88623669611114864</v>
      </c>
      <c r="R34" s="43">
        <f t="shared" si="16"/>
        <v>0.86508677840525527</v>
      </c>
      <c r="S34" s="43">
        <f t="shared" si="16"/>
        <v>0.84444160059664775</v>
      </c>
    </row>
    <row r="35" spans="1:19" x14ac:dyDescent="0.2">
      <c r="A35" s="33" t="s">
        <v>64</v>
      </c>
      <c r="B35" s="49">
        <f t="shared" ref="B35:S35" si="17">1/B$20</f>
        <v>1</v>
      </c>
      <c r="C35" s="49">
        <f t="shared" si="17"/>
        <v>1</v>
      </c>
      <c r="D35" s="49">
        <f t="shared" si="17"/>
        <v>1</v>
      </c>
      <c r="E35" s="49">
        <f t="shared" si="17"/>
        <v>1</v>
      </c>
      <c r="F35" s="49">
        <f t="shared" si="17"/>
        <v>1</v>
      </c>
      <c r="G35" s="50">
        <f t="shared" si="17"/>
        <v>1</v>
      </c>
      <c r="H35" s="51">
        <f t="shared" si="17"/>
        <v>1</v>
      </c>
      <c r="I35" s="51">
        <f t="shared" si="17"/>
        <v>1</v>
      </c>
      <c r="J35" s="51">
        <f t="shared" si="17"/>
        <v>1</v>
      </c>
      <c r="K35" s="52">
        <f t="shared" si="17"/>
        <v>1</v>
      </c>
      <c r="L35" s="53">
        <f t="shared" si="17"/>
        <v>1</v>
      </c>
      <c r="M35" s="49">
        <f t="shared" si="17"/>
        <v>1</v>
      </c>
      <c r="N35" s="49">
        <f t="shared" si="17"/>
        <v>1</v>
      </c>
      <c r="O35" s="49">
        <f t="shared" si="17"/>
        <v>1</v>
      </c>
      <c r="P35" s="49">
        <f t="shared" si="17"/>
        <v>1</v>
      </c>
      <c r="Q35" s="49">
        <f t="shared" si="17"/>
        <v>1</v>
      </c>
      <c r="R35" s="49">
        <f t="shared" si="17"/>
        <v>1</v>
      </c>
      <c r="S35" s="49">
        <f t="shared" si="17"/>
        <v>1</v>
      </c>
    </row>
    <row r="37" spans="1:19" x14ac:dyDescent="0.2">
      <c r="A37" s="33"/>
      <c r="B37" s="33"/>
      <c r="C37" s="54"/>
      <c r="D37" s="37"/>
      <c r="E37" s="37"/>
      <c r="F37" s="37"/>
      <c r="G37" s="37"/>
      <c r="H37" s="37"/>
      <c r="I37" s="37"/>
      <c r="J37" s="37"/>
      <c r="K37" s="55"/>
      <c r="L37" s="37"/>
      <c r="M37" s="37"/>
      <c r="N37" s="37"/>
      <c r="O37" s="37"/>
      <c r="P37" s="37"/>
      <c r="Q37" s="37"/>
      <c r="R37" s="37"/>
      <c r="S37" s="37"/>
    </row>
    <row r="38" spans="1:19" x14ac:dyDescent="0.2">
      <c r="A38" s="19" t="s">
        <v>66</v>
      </c>
      <c r="B38" s="19"/>
      <c r="C38" s="54"/>
      <c r="D38" s="37"/>
      <c r="E38" s="37"/>
      <c r="F38" s="37"/>
      <c r="G38" s="37"/>
      <c r="H38" s="37"/>
      <c r="I38" s="37"/>
      <c r="J38" s="37"/>
      <c r="K38" s="56"/>
      <c r="L38" s="37"/>
      <c r="M38" s="37"/>
      <c r="N38" s="37"/>
      <c r="O38" s="37"/>
      <c r="P38" s="37"/>
      <c r="Q38" s="37"/>
      <c r="R38" s="37"/>
      <c r="S38" s="37"/>
    </row>
    <row r="39" spans="1:19" x14ac:dyDescent="0.2">
      <c r="A39" s="33"/>
      <c r="B39" s="33"/>
      <c r="C39" s="54"/>
      <c r="D39" s="37"/>
      <c r="E39" s="37"/>
      <c r="F39" s="37"/>
      <c r="G39" s="37"/>
      <c r="H39" s="37"/>
      <c r="I39" s="37"/>
      <c r="J39" s="37"/>
      <c r="K39" s="37"/>
      <c r="L39" s="39"/>
      <c r="M39" s="37"/>
      <c r="N39" s="37"/>
      <c r="O39" s="37"/>
      <c r="P39" s="37"/>
      <c r="Q39" s="37"/>
      <c r="R39" s="37"/>
      <c r="S39" s="37"/>
    </row>
    <row r="40" spans="1:19" x14ac:dyDescent="0.2">
      <c r="A40" s="33" t="s">
        <v>53</v>
      </c>
      <c r="B40" s="36">
        <f>1/(1+B$5)^0.5</f>
        <v>0.97893481318803355</v>
      </c>
      <c r="C40" s="37">
        <f>B40*(1+B$5)^(1-0.5)*(1+C$5)^0.5</f>
        <v>1.0088111815399352</v>
      </c>
      <c r="D40" s="37">
        <f>C40*(1+C$5)^(1-0.5)*(1+D$5)^0.5</f>
        <v>1.0324515088216009</v>
      </c>
      <c r="E40" s="37">
        <f t="shared" ref="E40:S50" si="18">D40*(1+D$5)^(1-0.5)*(1+E$5)^0.5</f>
        <v>1.0645589433785243</v>
      </c>
      <c r="F40" s="37">
        <f t="shared" si="18"/>
        <v>1.0914615040989717</v>
      </c>
      <c r="G40" s="37">
        <f t="shared" si="18"/>
        <v>1.114430407094503</v>
      </c>
      <c r="H40" s="37">
        <f t="shared" si="18"/>
        <v>1.1419568163983871</v>
      </c>
      <c r="I40" s="37">
        <f t="shared" si="18"/>
        <v>1.1647825122649078</v>
      </c>
      <c r="J40" s="37">
        <f t="shared" si="18"/>
        <v>1.1810304686949629</v>
      </c>
      <c r="K40" s="37">
        <f t="shared" si="18"/>
        <v>1.2026257840781116</v>
      </c>
      <c r="L40" s="39">
        <f t="shared" si="18"/>
        <v>1.2316380587432127</v>
      </c>
      <c r="M40" s="37">
        <f t="shared" si="18"/>
        <v>1.2617495391589524</v>
      </c>
      <c r="N40" s="37">
        <f t="shared" si="18"/>
        <v>1.2925971946598893</v>
      </c>
      <c r="O40" s="37">
        <f t="shared" si="18"/>
        <v>1.3241990234895034</v>
      </c>
      <c r="P40" s="37">
        <f t="shared" si="18"/>
        <v>1.3565734639180764</v>
      </c>
      <c r="Q40" s="37">
        <f t="shared" si="18"/>
        <v>1.3897394050006082</v>
      </c>
      <c r="R40" s="37">
        <f t="shared" si="18"/>
        <v>1.4237161975977441</v>
      </c>
      <c r="S40" s="37">
        <f t="shared" si="18"/>
        <v>1.4585236656661482</v>
      </c>
    </row>
    <row r="41" spans="1:19" x14ac:dyDescent="0.2">
      <c r="A41" s="33" t="s">
        <v>54</v>
      </c>
      <c r="B41" s="37">
        <f t="shared" ref="B41:J50" si="19">C41/((1+C$5)^0.5*(1+B$5)^(1-0.5))</f>
        <v>0.96190902347256901</v>
      </c>
      <c r="C41" s="36">
        <f>1/(1+C$5)^0.5</f>
        <v>0.9912657772820429</v>
      </c>
      <c r="D41" s="37">
        <f>C41*(1+C$5)^(1-0.5)*(1+D$5)^0.5</f>
        <v>1.0144949482377918</v>
      </c>
      <c r="E41" s="37">
        <f t="shared" si="18"/>
        <v>1.0460439651945801</v>
      </c>
      <c r="F41" s="37">
        <f t="shared" si="18"/>
        <v>1.0724786323071354</v>
      </c>
      <c r="G41" s="37">
        <f t="shared" si="18"/>
        <v>1.0950480564945497</v>
      </c>
      <c r="H41" s="37">
        <f t="shared" si="18"/>
        <v>1.1220957221169179</v>
      </c>
      <c r="I41" s="37">
        <f t="shared" si="18"/>
        <v>1.144524429856449</v>
      </c>
      <c r="J41" s="37">
        <f t="shared" si="18"/>
        <v>1.160489799248269</v>
      </c>
      <c r="K41" s="37">
        <f t="shared" si="18"/>
        <v>1.1817095254771663</v>
      </c>
      <c r="L41" s="39">
        <f t="shared" si="18"/>
        <v>1.2102172140544496</v>
      </c>
      <c r="M41" s="37">
        <f t="shared" si="18"/>
        <v>1.2398049908214139</v>
      </c>
      <c r="N41" s="37">
        <f t="shared" si="18"/>
        <v>1.270116138999597</v>
      </c>
      <c r="O41" s="37">
        <f t="shared" si="18"/>
        <v>1.3011683438041701</v>
      </c>
      <c r="P41" s="37">
        <f t="shared" si="18"/>
        <v>1.3329797228240907</v>
      </c>
      <c r="Q41" s="37">
        <f t="shared" si="18"/>
        <v>1.3655688365929142</v>
      </c>
      <c r="R41" s="37">
        <f t="shared" si="18"/>
        <v>1.3989546994180453</v>
      </c>
      <c r="S41" s="37">
        <f t="shared" si="18"/>
        <v>1.4331567904747458</v>
      </c>
    </row>
    <row r="42" spans="1:19" x14ac:dyDescent="0.2">
      <c r="A42" s="33" t="s">
        <v>55</v>
      </c>
      <c r="B42" s="37">
        <f t="shared" si="19"/>
        <v>0.93461817282604842</v>
      </c>
      <c r="C42" s="37">
        <f t="shared" si="19"/>
        <v>0.96314203000587151</v>
      </c>
      <c r="D42" s="36">
        <f>1/(1+D$5)^0.5</f>
        <v>0.98571215335968898</v>
      </c>
      <c r="E42" s="37">
        <f>D42*(1+D$5)^(1-0.5)*(1+E$5)^0.5</f>
        <v>1.016366075781753</v>
      </c>
      <c r="F42" s="37">
        <f t="shared" si="18"/>
        <v>1.0420507503955845</v>
      </c>
      <c r="G42" s="37">
        <f t="shared" si="18"/>
        <v>1.0639798450199667</v>
      </c>
      <c r="H42" s="37">
        <f t="shared" si="18"/>
        <v>1.0902601264252991</v>
      </c>
      <c r="I42" s="37">
        <f t="shared" si="18"/>
        <v>1.1120524969456362</v>
      </c>
      <c r="J42" s="37">
        <f t="shared" si="18"/>
        <v>1.1275649040500086</v>
      </c>
      <c r="K42" s="37">
        <f t="shared" si="18"/>
        <v>1.1481825937399595</v>
      </c>
      <c r="L42" s="39">
        <f t="shared" si="18"/>
        <v>1.1758814749848907</v>
      </c>
      <c r="M42" s="37">
        <f t="shared" si="18"/>
        <v>1.2046298006426484</v>
      </c>
      <c r="N42" s="37">
        <f t="shared" si="18"/>
        <v>1.2340809745429429</v>
      </c>
      <c r="O42" s="37">
        <f t="shared" si="18"/>
        <v>1.2642521801439661</v>
      </c>
      <c r="P42" s="37">
        <f t="shared" si="18"/>
        <v>1.2951610210105815</v>
      </c>
      <c r="Q42" s="37">
        <f t="shared" si="18"/>
        <v>1.3268255310852255</v>
      </c>
      <c r="R42" s="37">
        <f t="shared" si="18"/>
        <v>1.3592641852099157</v>
      </c>
      <c r="S42" s="37">
        <f t="shared" si="18"/>
        <v>1.392495909905505</v>
      </c>
    </row>
    <row r="43" spans="1:19" x14ac:dyDescent="0.2">
      <c r="A43" s="33" t="s">
        <v>56</v>
      </c>
      <c r="B43" s="37">
        <f t="shared" si="19"/>
        <v>0.90476105791485806</v>
      </c>
      <c r="C43" s="37">
        <f t="shared" si="19"/>
        <v>0.93237369797277003</v>
      </c>
      <c r="D43" s="37">
        <f t="shared" si="19"/>
        <v>0.95422280092903089</v>
      </c>
      <c r="E43" s="36">
        <f>1/(1+E$5)^0.5</f>
        <v>0.98389745961447528</v>
      </c>
      <c r="F43" s="37">
        <f t="shared" si="18"/>
        <v>1.0087616170334794</v>
      </c>
      <c r="G43" s="37">
        <f t="shared" si="18"/>
        <v>1.0299901694288156</v>
      </c>
      <c r="H43" s="37">
        <f t="shared" si="18"/>
        <v>1.0554309065104539</v>
      </c>
      <c r="I43" s="37">
        <f t="shared" si="18"/>
        <v>1.0765271025611192</v>
      </c>
      <c r="J43" s="37">
        <f t="shared" si="18"/>
        <v>1.0915439535818088</v>
      </c>
      <c r="K43" s="37">
        <f t="shared" si="18"/>
        <v>1.1115029949079955</v>
      </c>
      <c r="L43" s="39">
        <f t="shared" si="18"/>
        <v>1.1383170135381324</v>
      </c>
      <c r="M43" s="37">
        <f t="shared" si="18"/>
        <v>1.1661469512513538</v>
      </c>
      <c r="N43" s="37">
        <f t="shared" si="18"/>
        <v>1.1946572841654821</v>
      </c>
      <c r="O43" s="37">
        <f t="shared" si="18"/>
        <v>1.2238646467995802</v>
      </c>
      <c r="P43" s="37">
        <f t="shared" si="18"/>
        <v>1.2537860803587431</v>
      </c>
      <c r="Q43" s="37">
        <f t="shared" si="18"/>
        <v>1.2844390426768881</v>
      </c>
      <c r="R43" s="37">
        <f t="shared" si="18"/>
        <v>1.315841418402629</v>
      </c>
      <c r="S43" s="37">
        <f t="shared" si="18"/>
        <v>1.3480115294341772</v>
      </c>
    </row>
    <row r="44" spans="1:19" x14ac:dyDescent="0.2">
      <c r="A44" s="33" t="s">
        <v>57</v>
      </c>
      <c r="B44" s="37">
        <f t="shared" si="19"/>
        <v>0.88911267483771417</v>
      </c>
      <c r="C44" s="37">
        <f t="shared" si="19"/>
        <v>0.9162477377877063</v>
      </c>
      <c r="D44" s="37">
        <f t="shared" si="19"/>
        <v>0.9377189474538431</v>
      </c>
      <c r="E44" s="37">
        <f t="shared" si="19"/>
        <v>0.96688036518718068</v>
      </c>
      <c r="F44" s="36">
        <f>1/(1+F$5)^0.5</f>
        <v>0.99131448214768003</v>
      </c>
      <c r="G44" s="37">
        <f t="shared" si="18"/>
        <v>1.0121758740456126</v>
      </c>
      <c r="H44" s="37">
        <f t="shared" si="18"/>
        <v>1.0371765983789836</v>
      </c>
      <c r="I44" s="37">
        <f t="shared" si="18"/>
        <v>1.0579079231143069</v>
      </c>
      <c r="J44" s="37">
        <f t="shared" si="18"/>
        <v>1.0726650487242613</v>
      </c>
      <c r="K44" s="37">
        <f t="shared" si="18"/>
        <v>1.092278886505498</v>
      </c>
      <c r="L44" s="39">
        <f t="shared" si="18"/>
        <v>1.118629140662472</v>
      </c>
      <c r="M44" s="37">
        <f t="shared" si="18"/>
        <v>1.1459777429749931</v>
      </c>
      <c r="N44" s="37">
        <f t="shared" si="18"/>
        <v>1.1739949726468957</v>
      </c>
      <c r="O44" s="37">
        <f t="shared" si="18"/>
        <v>1.202697176493297</v>
      </c>
      <c r="P44" s="37">
        <f t="shared" si="18"/>
        <v>1.2321011009814682</v>
      </c>
      <c r="Q44" s="37">
        <f t="shared" si="18"/>
        <v>1.2622239020016579</v>
      </c>
      <c r="R44" s="37">
        <f t="shared" si="18"/>
        <v>1.2930831548767963</v>
      </c>
      <c r="S44" s="37">
        <f t="shared" si="18"/>
        <v>1.3246968646169184</v>
      </c>
    </row>
    <row r="45" spans="1:19" x14ac:dyDescent="0.2">
      <c r="A45" s="33" t="s">
        <v>58</v>
      </c>
      <c r="B45" s="37">
        <f t="shared" si="19"/>
        <v>0.86785034147165874</v>
      </c>
      <c r="C45" s="37">
        <f t="shared" si="19"/>
        <v>0.89433649369224644</v>
      </c>
      <c r="D45" s="37">
        <f t="shared" si="19"/>
        <v>0.91529423860794856</v>
      </c>
      <c r="E45" s="37">
        <f t="shared" si="19"/>
        <v>0.94375828715195798</v>
      </c>
      <c r="F45" s="37">
        <f t="shared" si="19"/>
        <v>0.96760808408753562</v>
      </c>
      <c r="G45" s="36">
        <f>1/(1+G$5)^0.5</f>
        <v>0.98797059448083235</v>
      </c>
      <c r="H45" s="37">
        <f t="shared" si="18"/>
        <v>1.0123734488813898</v>
      </c>
      <c r="I45" s="37">
        <f t="shared" si="18"/>
        <v>1.0326090025517884</v>
      </c>
      <c r="J45" s="37">
        <f t="shared" si="18"/>
        <v>1.0470132247186545</v>
      </c>
      <c r="K45" s="37">
        <f t="shared" si="18"/>
        <v>1.0661580151346983</v>
      </c>
      <c r="L45" s="39">
        <f t="shared" si="18"/>
        <v>1.0918781265617106</v>
      </c>
      <c r="M45" s="37">
        <f t="shared" si="18"/>
        <v>1.1185727115422093</v>
      </c>
      <c r="N45" s="37">
        <f t="shared" si="18"/>
        <v>1.1459199342575852</v>
      </c>
      <c r="O45" s="37">
        <f t="shared" si="18"/>
        <v>1.1739357506035113</v>
      </c>
      <c r="P45" s="37">
        <f t="shared" si="18"/>
        <v>1.2026365065704916</v>
      </c>
      <c r="Q45" s="37">
        <f t="shared" si="18"/>
        <v>1.2320389477810234</v>
      </c>
      <c r="R45" s="37">
        <f t="shared" si="18"/>
        <v>1.2621602292599285</v>
      </c>
      <c r="S45" s="37">
        <f t="shared" si="18"/>
        <v>1.2930179254435519</v>
      </c>
    </row>
    <row r="46" spans="1:19" x14ac:dyDescent="0.2">
      <c r="A46" s="33" t="s">
        <v>59</v>
      </c>
      <c r="B46" s="37">
        <f t="shared" si="19"/>
        <v>0.84979768363962638</v>
      </c>
      <c r="C46" s="37">
        <f t="shared" si="19"/>
        <v>0.87573288206037503</v>
      </c>
      <c r="D46" s="37">
        <f t="shared" si="19"/>
        <v>0.89625467278004312</v>
      </c>
      <c r="E46" s="37">
        <f t="shared" si="19"/>
        <v>0.92412662415669067</v>
      </c>
      <c r="F46" s="37">
        <f t="shared" si="19"/>
        <v>0.9474803076463586</v>
      </c>
      <c r="G46" s="37">
        <f>H46/((1+G$5)^0.5*(1+F$5)^(1-0.5))</f>
        <v>0.96741924566183268</v>
      </c>
      <c r="H46" s="36">
        <f>1/(1+H$5)^0.5</f>
        <v>0.98777778210692735</v>
      </c>
      <c r="I46" s="37">
        <f t="shared" si="18"/>
        <v>1.0075217119248596</v>
      </c>
      <c r="J46" s="37">
        <f t="shared" si="18"/>
        <v>1.021575982748224</v>
      </c>
      <c r="K46" s="37">
        <f t="shared" si="18"/>
        <v>1.0402556494630684</v>
      </c>
      <c r="L46" s="39">
        <f t="shared" si="18"/>
        <v>1.0653508894152708</v>
      </c>
      <c r="M46" s="37">
        <f t="shared" si="18"/>
        <v>1.0913969280341591</v>
      </c>
      <c r="N46" s="37">
        <f t="shared" si="18"/>
        <v>1.1180797485194514</v>
      </c>
      <c r="O46" s="37">
        <f t="shared" si="18"/>
        <v>1.1454149191174865</v>
      </c>
      <c r="P46" s="37">
        <f t="shared" si="18"/>
        <v>1.1734183886920599</v>
      </c>
      <c r="Q46" s="37">
        <f t="shared" si="18"/>
        <v>1.20210649602988</v>
      </c>
      <c r="R46" s="37">
        <f t="shared" si="18"/>
        <v>1.2314959793735283</v>
      </c>
      <c r="S46" s="37">
        <f t="shared" si="18"/>
        <v>1.2616039861874839</v>
      </c>
    </row>
    <row r="47" spans="1:19" x14ac:dyDescent="0.2">
      <c r="A47" s="33" t="s">
        <v>60</v>
      </c>
      <c r="B47" s="37">
        <f t="shared" si="19"/>
        <v>0.83416990570078309</v>
      </c>
      <c r="C47" s="37">
        <f t="shared" si="19"/>
        <v>0.85962815586723273</v>
      </c>
      <c r="D47" s="37">
        <f t="shared" si="19"/>
        <v>0.87977255089090312</v>
      </c>
      <c r="E47" s="37">
        <f t="shared" si="19"/>
        <v>0.90713193712972762</v>
      </c>
      <c r="F47" s="37">
        <f t="shared" si="19"/>
        <v>0.93005614642023393</v>
      </c>
      <c r="G47" s="37">
        <f t="shared" si="19"/>
        <v>0.94962840739993681</v>
      </c>
      <c r="H47" s="37">
        <f t="shared" si="19"/>
        <v>0.97308421052795535</v>
      </c>
      <c r="I47" s="36">
        <f>1/(1+I$5)^0.5</f>
        <v>0.99253444185288131</v>
      </c>
      <c r="J47" s="37">
        <f t="shared" si="18"/>
        <v>1.00637965003273</v>
      </c>
      <c r="K47" s="37">
        <f t="shared" si="18"/>
        <v>1.0247814495744936</v>
      </c>
      <c r="L47" s="39">
        <f t="shared" si="18"/>
        <v>1.0495033882526557</v>
      </c>
      <c r="M47" s="37">
        <f t="shared" si="18"/>
        <v>1.0751619821043832</v>
      </c>
      <c r="N47" s="37">
        <f t="shared" si="18"/>
        <v>1.1014478854491689</v>
      </c>
      <c r="O47" s="37">
        <f t="shared" si="18"/>
        <v>1.1283764349497454</v>
      </c>
      <c r="P47" s="37">
        <f t="shared" si="18"/>
        <v>1.1559633422244702</v>
      </c>
      <c r="Q47" s="37">
        <f t="shared" si="18"/>
        <v>1.1842247030143629</v>
      </c>
      <c r="R47" s="37">
        <f t="shared" si="18"/>
        <v>1.2131770065742569</v>
      </c>
      <c r="S47" s="37">
        <f t="shared" si="18"/>
        <v>1.2428371452935514</v>
      </c>
    </row>
    <row r="48" spans="1:19" x14ac:dyDescent="0.2">
      <c r="A48" s="33" t="s">
        <v>61</v>
      </c>
      <c r="B48" s="37">
        <f t="shared" si="19"/>
        <v>0.82362747403315872</v>
      </c>
      <c r="C48" s="37">
        <f t="shared" si="19"/>
        <v>0.84876397696211769</v>
      </c>
      <c r="D48" s="37">
        <f t="shared" si="19"/>
        <v>0.86865378247522029</v>
      </c>
      <c r="E48" s="37">
        <f t="shared" si="19"/>
        <v>0.8956673944803788</v>
      </c>
      <c r="F48" s="37">
        <f t="shared" si="19"/>
        <v>0.91830188232645527</v>
      </c>
      <c r="G48" s="37">
        <f t="shared" si="19"/>
        <v>0.93762678455759951</v>
      </c>
      <c r="H48" s="42">
        <f t="shared" si="19"/>
        <v>0.96078614783565885</v>
      </c>
      <c r="I48" s="37">
        <f t="shared" si="19"/>
        <v>0.97999056265094908</v>
      </c>
      <c r="J48" s="58">
        <f>1/(1+J$5)^0.5</f>
        <v>0.99366079189645529</v>
      </c>
      <c r="K48" s="37">
        <f t="shared" si="18"/>
        <v>1.0118300252512771</v>
      </c>
      <c r="L48" s="39">
        <f t="shared" si="18"/>
        <v>1.0362395223663661</v>
      </c>
      <c r="M48" s="37">
        <f t="shared" si="18"/>
        <v>1.0615738369908994</v>
      </c>
      <c r="N48" s="37">
        <f t="shared" si="18"/>
        <v>1.0875275330264305</v>
      </c>
      <c r="O48" s="37">
        <f t="shared" si="18"/>
        <v>1.1141157533074104</v>
      </c>
      <c r="P48" s="37">
        <f t="shared" si="18"/>
        <v>1.1413540108851403</v>
      </c>
      <c r="Q48" s="37">
        <f t="shared" si="18"/>
        <v>1.1692581980789523</v>
      </c>
      <c r="R48" s="37">
        <f t="shared" si="18"/>
        <v>1.1978445957486736</v>
      </c>
      <c r="S48" s="37">
        <f t="shared" si="18"/>
        <v>1.2271298827937904</v>
      </c>
    </row>
    <row r="49" spans="1:19" ht="13.5" thickBot="1" x14ac:dyDescent="0.25">
      <c r="A49" s="33" t="s">
        <v>62</v>
      </c>
      <c r="B49" s="43">
        <f t="shared" si="19"/>
        <v>0.80448083027266937</v>
      </c>
      <c r="C49" s="43">
        <f t="shared" si="19"/>
        <v>0.82903299175827105</v>
      </c>
      <c r="D49" s="43">
        <f t="shared" si="19"/>
        <v>0.84846042437509328</v>
      </c>
      <c r="E49" s="43">
        <f t="shared" si="19"/>
        <v>0.87484605829300544</v>
      </c>
      <c r="F49" s="43">
        <f t="shared" si="19"/>
        <v>0.89695436835949938</v>
      </c>
      <c r="G49" s="43">
        <f t="shared" si="19"/>
        <v>0.91583002984723549</v>
      </c>
      <c r="H49" s="43">
        <f t="shared" si="19"/>
        <v>0.93845101370937589</v>
      </c>
      <c r="I49" s="43">
        <f t="shared" si="19"/>
        <v>0.95720898871942683</v>
      </c>
      <c r="J49" s="43">
        <f t="shared" si="19"/>
        <v>0.97056142986565286</v>
      </c>
      <c r="K49" s="59">
        <f>1/(1+K$5)^0.5</f>
        <v>0.9883082879969497</v>
      </c>
      <c r="L49" s="39">
        <f>K49*(1+K$5)^(1-0.5)*(1+L$5)^0.5</f>
        <v>1.012150344175001</v>
      </c>
      <c r="M49" s="60">
        <f t="shared" si="18"/>
        <v>1.0368957188815193</v>
      </c>
      <c r="N49" s="43">
        <f t="shared" si="18"/>
        <v>1.062246076407922</v>
      </c>
      <c r="O49" s="43">
        <f t="shared" si="18"/>
        <v>1.0882162075673083</v>
      </c>
      <c r="P49" s="43">
        <f t="shared" si="18"/>
        <v>1.1148212647832976</v>
      </c>
      <c r="Q49" s="43">
        <f t="shared" si="18"/>
        <v>1.1420767709307988</v>
      </c>
      <c r="R49" s="43">
        <f t="shared" si="18"/>
        <v>1.1699986283929218</v>
      </c>
      <c r="S49" s="43">
        <f t="shared" si="18"/>
        <v>1.1986031283393146</v>
      </c>
    </row>
    <row r="50" spans="1:19" ht="13.5" thickBot="1" x14ac:dyDescent="0.25">
      <c r="A50" s="33" t="s">
        <v>63</v>
      </c>
      <c r="B50" s="43">
        <f t="shared" si="19"/>
        <v>0.78528200513837165</v>
      </c>
      <c r="C50" s="43">
        <f t="shared" si="19"/>
        <v>0.80924823264358081</v>
      </c>
      <c r="D50" s="43">
        <f t="shared" si="19"/>
        <v>0.82821203223450202</v>
      </c>
      <c r="E50" s="43">
        <f t="shared" si="19"/>
        <v>0.85396797660284973</v>
      </c>
      <c r="F50" s="43">
        <f t="shared" si="19"/>
        <v>0.87554867486927435</v>
      </c>
      <c r="G50" s="43">
        <f t="shared" si="19"/>
        <v>0.89397387127374128</v>
      </c>
      <c r="H50" s="43">
        <f t="shared" si="19"/>
        <v>0.91605500844570287</v>
      </c>
      <c r="I50" s="43">
        <f t="shared" si="19"/>
        <v>0.93436532694420038</v>
      </c>
      <c r="J50" s="43">
        <f t="shared" si="19"/>
        <v>0.94739911390621723</v>
      </c>
      <c r="K50" s="43">
        <f>L50/((1+L$5)^0.5*(1+K$5)^(1-0.5))</f>
        <v>0.96472244569216847</v>
      </c>
      <c r="L50" s="61">
        <f>1/(1+L$5)^0.5</f>
        <v>0.98799551445600231</v>
      </c>
      <c r="M50" s="46">
        <f t="shared" si="18"/>
        <v>1.012150344175001</v>
      </c>
      <c r="N50" s="46">
        <f t="shared" si="18"/>
        <v>1.0368957188815193</v>
      </c>
      <c r="O50" s="46">
        <f t="shared" si="18"/>
        <v>1.062246076407922</v>
      </c>
      <c r="P50" s="46">
        <f t="shared" si="18"/>
        <v>1.0882162075673083</v>
      </c>
      <c r="Q50" s="46">
        <f t="shared" si="18"/>
        <v>1.1148212647832976</v>
      </c>
      <c r="R50" s="46">
        <f t="shared" si="18"/>
        <v>1.1420767709307988</v>
      </c>
      <c r="S50" s="46">
        <f t="shared" si="18"/>
        <v>1.1699986283929218</v>
      </c>
    </row>
    <row r="51" spans="1:19" x14ac:dyDescent="0.2">
      <c r="A51" s="33" t="s">
        <v>64</v>
      </c>
      <c r="B51" s="49">
        <f t="shared" ref="B51:S51" si="20">1/B$20</f>
        <v>1</v>
      </c>
      <c r="C51" s="49">
        <f t="shared" si="20"/>
        <v>1</v>
      </c>
      <c r="D51" s="49">
        <f t="shared" si="20"/>
        <v>1</v>
      </c>
      <c r="E51" s="49">
        <f t="shared" si="20"/>
        <v>1</v>
      </c>
      <c r="F51" s="49">
        <f t="shared" si="20"/>
        <v>1</v>
      </c>
      <c r="G51" s="50">
        <f t="shared" si="20"/>
        <v>1</v>
      </c>
      <c r="H51" s="51">
        <f t="shared" si="20"/>
        <v>1</v>
      </c>
      <c r="I51" s="51">
        <f t="shared" si="20"/>
        <v>1</v>
      </c>
      <c r="J51" s="51">
        <f t="shared" si="20"/>
        <v>1</v>
      </c>
      <c r="K51" s="62">
        <f t="shared" si="20"/>
        <v>1</v>
      </c>
      <c r="L51" s="53">
        <f t="shared" si="20"/>
        <v>1</v>
      </c>
      <c r="M51" s="63">
        <f t="shared" si="20"/>
        <v>1</v>
      </c>
      <c r="N51" s="49">
        <f t="shared" si="20"/>
        <v>1</v>
      </c>
      <c r="O51" s="49">
        <f t="shared" si="20"/>
        <v>1</v>
      </c>
      <c r="P51" s="49">
        <f t="shared" si="20"/>
        <v>1</v>
      </c>
      <c r="Q51" s="49">
        <f t="shared" si="20"/>
        <v>1</v>
      </c>
      <c r="R51" s="49">
        <f t="shared" si="20"/>
        <v>1</v>
      </c>
      <c r="S51" s="49">
        <f t="shared" si="20"/>
        <v>1</v>
      </c>
    </row>
  </sheetData>
  <mergeCells count="2">
    <mergeCell ref="C3:J3"/>
    <mergeCell ref="K3:S3"/>
  </mergeCells>
  <pageMargins left="0.7" right="0.7" top="0.75" bottom="0.75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Reg Affairs Data Sheet" ma:contentTypeID="0x0101007DB25E6886DD44459E4465FF9344B4BC600021198DC95F80F04CAF86E51EEA18A15B" ma:contentTypeVersion="18" ma:contentTypeDescription="" ma:contentTypeScope="" ma:versionID="eabb5535ddffb2ca27b7aa0ae638dc33">
  <xsd:schema xmlns:xsd="http://www.w3.org/2001/XMLSchema" xmlns:xs="http://www.w3.org/2001/XMLSchema" xmlns:p="http://schemas.microsoft.com/office/2006/metadata/properties" xmlns:ns2="731b48b3-11b2-4414-8777-b6f11c7b8ae8" targetNamespace="http://schemas.microsoft.com/office/2006/metadata/properties" ma:root="true" ma:fieldsID="18c3cf286bc0f13b6ce92a5433d6d038" ns2:_="">
    <xsd:import namespace="731b48b3-11b2-4414-8777-b6f11c7b8ae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1b48b3-11b2-4414-8777-b6f11c7b8ae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PersistId xmlns="731b48b3-11b2-4414-8777-b6f11c7b8ae8" xsi:nil="true"/>
    <_dlc_DocId xmlns="731b48b3-11b2-4414-8777-b6f11c7b8ae8">CORP-1960867431-286</_dlc_DocId>
    <_dlc_DocIdUrl xmlns="731b48b3-11b2-4414-8777-b6f11c7b8ae8">
      <Url>https://actewagl.sharepoint.com/sites/corporate/Reg-Affairs/Project-Centre/Reg%20Reset/_layouts/15/DocIdRedir.aspx?ID=CORP-1960867431-286</Url>
      <Description>CORP-1960867431-286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430DCEE-0D90-4DAD-A745-19E6A2F062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1b48b3-11b2-4414-8777-b6f11c7b8a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A677C9-8052-49F8-8CB6-F36C910DC71B}">
  <ds:schemaRefs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731b48b3-11b2-4414-8777-b6f11c7b8ae8"/>
  </ds:schemaRefs>
</ds:datastoreItem>
</file>

<file path=customXml/itemProps3.xml><?xml version="1.0" encoding="utf-8"?>
<ds:datastoreItem xmlns:ds="http://schemas.openxmlformats.org/officeDocument/2006/customXml" ds:itemID="{E040E5ED-B3A8-4C16-9E28-AAB9307AA2F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156816D-2633-48C2-8F93-5B37C66022B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Incentive rates</vt:lpstr>
      <vt:lpstr>Inputs</vt:lpstr>
      <vt:lpstr>Index Tables</vt:lpstr>
    </vt:vector>
  </TitlesOfParts>
  <Company>ActewAGL Dist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lcharkness</dc:creator>
  <cp:lastModifiedBy>Yee, Patrice</cp:lastModifiedBy>
  <dcterms:created xsi:type="dcterms:W3CDTF">2014-03-18T23:51:53Z</dcterms:created>
  <dcterms:modified xsi:type="dcterms:W3CDTF">2018-01-30T05:08:03Z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0x0101007DB25E6886DD44459E4465FF9344B4BC600021198DC95F80F04CAF86E51EEA18A15B</vt:lpwstr>
  </property>
  <property fmtid="{D5CDD505-2E9C-101B-9397-08002B2CF9AE}" pid="3" name="_dlc_DocIdItemGuid">
    <vt:lpwstr>55a40149-ae54-42d8-b87f-34701cde4441</vt:lpwstr>
  </property>
  <property fmtid="{D5CDD505-2E9C-101B-9397-08002B2CF9AE}" pid="4" name="_ip_UnifiedCompliancePolicyProperties">
    <vt:lpwstr/>
  </property>
  <property fmtid="{D5CDD505-2E9C-101B-9397-08002B2CF9AE}" pid="5" name="_ip_UnifiedCompliancePolicyUIAction">
    <vt:lpwstr/>
  </property>
</Properties>
</file>