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3"/>
  <workbookPr defaultThemeVersion="166925"/>
  <mc:AlternateContent xmlns:mc="http://schemas.openxmlformats.org/markup-compatibility/2006">
    <mc:Choice Requires="x15">
      <x15ac:absPath xmlns:x15ac="http://schemas.microsoft.com/office/spreadsheetml/2010/11/ac" url="N:\Gas Distribution AA revisions 2021\Modelling\Bill impacts\"/>
    </mc:Choice>
  </mc:AlternateContent>
  <xr:revisionPtr revIDLastSave="2" documentId="11_F7C612C303CBD49B88324FC35B0778E8DBE56831" xr6:coauthVersionLast="45" xr6:coauthVersionMax="45" xr10:uidLastSave="{12AAD4A9-A24C-4E81-949D-249E00C37789}"/>
  <bookViews>
    <workbookView xWindow="0" yWindow="0" windowWidth="28800" windowHeight="14250" firstSheet="1" activeTab="3" xr2:uid="{00000000-000D-0000-FFFF-FFFF00000000}"/>
  </bookViews>
  <sheets>
    <sheet name="Index" sheetId="1" r:id="rId1"/>
    <sheet name="Input|2020-21 tariffs" sheetId="2" r:id="rId2"/>
    <sheet name="Input|2021-22 tariffs" sheetId="3" r:id="rId3"/>
    <sheet name="Calc|Customer Impacts" sheetId="6" r:id="rId4"/>
  </sheets>
  <externalReferences>
    <externalReference r:id="rId5"/>
  </externalReferences>
  <definedNames>
    <definedName name="Nominal">#REF!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3" l="1"/>
  <c r="B11" i="3"/>
  <c r="D12" i="6" l="1"/>
  <c r="D11" i="6"/>
  <c r="B7" i="3"/>
  <c r="C7" i="3"/>
  <c r="D7" i="3"/>
  <c r="E7" i="3"/>
  <c r="F7" i="3"/>
  <c r="B8" i="3"/>
  <c r="C8" i="3"/>
  <c r="D8" i="3"/>
  <c r="E8" i="3"/>
  <c r="F8" i="3"/>
  <c r="C10" i="3" l="1"/>
  <c r="C11" i="3"/>
  <c r="C11" i="2"/>
  <c r="C10" i="2"/>
  <c r="H20" i="6" l="1"/>
  <c r="I20" i="6" s="1"/>
  <c r="J20" i="6" s="1"/>
  <c r="K20" i="6" s="1"/>
  <c r="L20" i="6" s="1"/>
  <c r="H15" i="6"/>
  <c r="I15" i="6" s="1"/>
  <c r="J15" i="6" s="1"/>
  <c r="K15" i="6" s="1"/>
  <c r="L15" i="6" s="1"/>
  <c r="G15" i="6"/>
  <c r="G20" i="6"/>
  <c r="H16" i="6" l="1"/>
  <c r="H17" i="6" s="1"/>
  <c r="I16" i="6"/>
  <c r="I17" i="6" s="1"/>
  <c r="H21" i="6"/>
  <c r="H22" i="6" s="1"/>
  <c r="J16" i="6" l="1"/>
  <c r="J17" i="6" s="1"/>
  <c r="I21" i="6"/>
  <c r="I22" i="6" s="1"/>
  <c r="L16" i="6" l="1"/>
  <c r="L17" i="6" s="1"/>
  <c r="K16" i="6"/>
  <c r="K17" i="6" s="1"/>
  <c r="J21" i="6"/>
  <c r="J22" i="6" s="1"/>
  <c r="K21" i="6" l="1"/>
  <c r="K22" i="6" s="1"/>
  <c r="L21" i="6"/>
  <c r="L22" i="6" s="1"/>
</calcChain>
</file>

<file path=xl/sharedStrings.xml><?xml version="1.0" encoding="utf-8"?>
<sst xmlns="http://schemas.openxmlformats.org/spreadsheetml/2006/main" count="68" uniqueCount="30">
  <si>
    <t xml:space="preserve">Evoenergy has completed Template 7.6 Indicative bill impact as required, noting that there are errors in the protected formulas and the outcomes of Template 7.6 are potentially misleading.
This appendix calculates the customer impacts for each customer ‘archetype’ using our proposed network tariffs for 2021-22. 
Evoenergy considers these calculations better reflect the customer impacts for each customer ‘archetype’ given:
1.  It captures the effect of our proposed tariff strategies for 2021-22;
2.  it uses movements in proposed tariff components (rather than movements in $/MJ)
3.  it does not rely on a fixed network percentage of a customer bill.
</t>
  </si>
  <si>
    <t>Haulage and Reference Tariffs</t>
  </si>
  <si>
    <t xml:space="preserve">Fixed Charge </t>
  </si>
  <si>
    <t>Block 1</t>
  </si>
  <si>
    <t>Block 2</t>
  </si>
  <si>
    <t>Block 3</t>
  </si>
  <si>
    <t>Block 4</t>
  </si>
  <si>
    <t>$ p.a.</t>
  </si>
  <si>
    <t>2020-21</t>
  </si>
  <si>
    <t>Volume</t>
  </si>
  <si>
    <t>VRI</t>
  </si>
  <si>
    <t>VRB</t>
  </si>
  <si>
    <t>Residential</t>
  </si>
  <si>
    <t>Small Business</t>
  </si>
  <si>
    <t>2021-22</t>
  </si>
  <si>
    <t>VI</t>
  </si>
  <si>
    <t>VB</t>
  </si>
  <si>
    <t>RY21</t>
  </si>
  <si>
    <t>RY22</t>
  </si>
  <si>
    <t>RY23</t>
  </si>
  <si>
    <t>RY24</t>
  </si>
  <si>
    <t>RY25</t>
  </si>
  <si>
    <t>RY26</t>
  </si>
  <si>
    <t>X Factor</t>
  </si>
  <si>
    <t>CPI</t>
  </si>
  <si>
    <t>Size</t>
  </si>
  <si>
    <t>GJ p.a.</t>
  </si>
  <si>
    <t>Commercial</t>
  </si>
  <si>
    <t>Customer Outcomes</t>
  </si>
  <si>
    <t>$ Nominal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</si>
</sst>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 #,##0.00_);_(* \(#,##0.00\);_(* &quot;-&quot;??_);_(@_)"/>
    <numFmt numFmtId="165" formatCode="#,##0.00_ ;\-#,##0.00\ "/>
    <numFmt numFmtId="166" formatCode="_-* #,##0.000_-;\-* #,##0.000_-;_-* &quot;-&quot;??_-;_-@_-"/>
    <numFmt numFmtId="167" formatCode="_-* #,##0_-;\-* #,##0_-;_-* &quot;-&quot;??_-;_-@_-"/>
    <numFmt numFmtId="168" formatCode="_(#,##0_);\(#,##0\);_(&quot;-&quot;_)"/>
    <numFmt numFmtId="169" formatCode="0.0%"/>
  </numFmts>
  <fonts count="1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color theme="0"/>
      <name val="Arial"/>
      <family val="2"/>
    </font>
    <font>
      <sz val="10"/>
      <color theme="0"/>
      <name val="Arial"/>
      <family val="2"/>
    </font>
    <font>
      <b/>
      <sz val="10"/>
      <name val="Arial"/>
      <family val="2"/>
    </font>
    <font>
      <sz val="10"/>
      <color indexed="8"/>
      <name val="Arial"/>
      <family val="2"/>
    </font>
    <font>
      <sz val="10"/>
      <color theme="1"/>
      <name val="Arial"/>
      <family val="2"/>
    </font>
    <font>
      <b/>
      <sz val="8"/>
      <color indexed="8"/>
      <name val="Arial"/>
      <family val="2"/>
    </font>
    <font>
      <sz val="8"/>
      <color theme="1"/>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rgb="FF3366FF"/>
        <bgColor indexed="64"/>
      </patternFill>
    </fill>
    <fill>
      <patternFill patternType="solid">
        <fgColor rgb="FFFFFFCC"/>
        <bgColor indexed="64"/>
      </patternFill>
    </fill>
    <fill>
      <patternFill patternType="solid">
        <fgColor indexed="9"/>
        <bgColor indexed="64"/>
      </patternFill>
    </fill>
  </fills>
  <borders count="20">
    <border>
      <left/>
      <right/>
      <top/>
      <bottom/>
      <diagonal/>
    </border>
    <border>
      <left/>
      <right/>
      <top style="thin">
        <color indexed="64"/>
      </top>
      <bottom style="thin">
        <color indexed="64"/>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auto="1"/>
      </left>
      <right/>
      <top style="thin">
        <color theme="0" tint="-0.499984740745262"/>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top/>
      <bottom/>
      <diagonal/>
    </border>
    <border>
      <left/>
      <right style="thin">
        <color auto="1"/>
      </right>
      <top/>
      <bottom/>
      <diagonal/>
    </border>
    <border>
      <left style="thin">
        <color auto="1"/>
      </left>
      <right/>
      <top/>
      <bottom style="dotted">
        <color theme="0" tint="-0.499984740745262"/>
      </bottom>
      <diagonal/>
    </border>
    <border>
      <left/>
      <right/>
      <top/>
      <bottom style="dotted">
        <color auto="1"/>
      </bottom>
      <diagonal/>
    </border>
    <border>
      <left/>
      <right style="thin">
        <color auto="1"/>
      </right>
      <top/>
      <bottom style="dotted">
        <color theme="0" tint="-0.499984740745262"/>
      </bottom>
      <diagonal/>
    </border>
    <border>
      <left/>
      <right/>
      <top/>
      <bottom style="thin">
        <color indexed="64"/>
      </bottom>
      <diagonal/>
    </border>
    <border>
      <left style="medium">
        <color indexed="18"/>
      </left>
      <right style="medium">
        <color indexed="18"/>
      </right>
      <top style="medium">
        <color indexed="18"/>
      </top>
      <bottom style="medium">
        <color indexed="18"/>
      </bottom>
      <diagonal/>
    </border>
    <border>
      <left/>
      <right style="thin">
        <color indexed="64"/>
      </right>
      <top style="thin">
        <color indexed="64"/>
      </top>
      <bottom style="thin">
        <color indexed="64"/>
      </bottom>
      <diagonal/>
    </border>
    <border>
      <left/>
      <right style="thin">
        <color indexed="64"/>
      </right>
      <top/>
      <bottom style="dotted">
        <color auto="1"/>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164" fontId="3" fillId="0" borderId="0" applyFont="0" applyFill="0" applyBorder="0" applyAlignment="0" applyProtection="0"/>
    <xf numFmtId="43" fontId="10" fillId="0" borderId="0" applyFont="0" applyFill="0" applyBorder="0" applyAlignment="0" applyProtection="0"/>
    <xf numFmtId="168" fontId="11" fillId="0" borderId="17">
      <alignment horizontal="right" vertical="center"/>
      <protection locked="0"/>
    </xf>
    <xf numFmtId="0" fontId="10" fillId="0" borderId="0"/>
  </cellStyleXfs>
  <cellXfs count="34">
    <xf numFmtId="0" fontId="0" fillId="0" borderId="0" xfId="0"/>
    <xf numFmtId="0" fontId="0" fillId="2" borderId="0" xfId="0" applyFill="1"/>
    <xf numFmtId="0" fontId="5" fillId="3" borderId="1" xfId="4" applyFont="1" applyFill="1" applyBorder="1" applyAlignment="1">
      <alignment vertical="center" wrapText="1"/>
    </xf>
    <xf numFmtId="0" fontId="3" fillId="2" borderId="2" xfId="4" applyFont="1" applyFill="1" applyBorder="1" applyAlignment="1">
      <alignment horizontal="left"/>
    </xf>
    <xf numFmtId="0" fontId="6" fillId="2" borderId="3" xfId="4" applyFont="1" applyFill="1" applyBorder="1" applyAlignment="1">
      <alignment horizontal="center" vertical="center" wrapText="1"/>
    </xf>
    <xf numFmtId="0" fontId="6" fillId="2" borderId="4" xfId="4" applyFont="1" applyFill="1" applyBorder="1" applyAlignment="1">
      <alignment horizontal="center" vertical="center" wrapText="1"/>
    </xf>
    <xf numFmtId="0" fontId="6" fillId="2" borderId="5" xfId="4" applyFont="1" applyFill="1" applyBorder="1" applyAlignment="1">
      <alignment vertical="center"/>
    </xf>
    <xf numFmtId="0" fontId="6" fillId="2" borderId="6" xfId="4" applyFont="1" applyFill="1" applyBorder="1" applyAlignment="1">
      <alignment horizontal="center" vertical="center"/>
    </xf>
    <xf numFmtId="0" fontId="6" fillId="2" borderId="7" xfId="4" applyFont="1" applyFill="1" applyBorder="1" applyAlignment="1">
      <alignment horizontal="center" vertical="center"/>
    </xf>
    <xf numFmtId="0" fontId="6" fillId="2" borderId="8" xfId="4" applyFont="1" applyFill="1" applyBorder="1" applyAlignment="1"/>
    <xf numFmtId="165" fontId="3" fillId="2" borderId="9" xfId="5" applyNumberFormat="1" applyFont="1" applyFill="1" applyBorder="1" applyAlignment="1">
      <alignment vertical="center"/>
    </xf>
    <xf numFmtId="165" fontId="3" fillId="2" borderId="10" xfId="5" applyNumberFormat="1" applyFont="1" applyFill="1" applyBorder="1" applyAlignment="1">
      <alignment vertical="center"/>
    </xf>
    <xf numFmtId="0" fontId="3" fillId="2" borderId="11" xfId="4" quotePrefix="1" applyFont="1" applyFill="1" applyBorder="1" applyAlignment="1"/>
    <xf numFmtId="166" fontId="7" fillId="4" borderId="0" xfId="1" applyNumberFormat="1" applyFont="1" applyFill="1" applyBorder="1"/>
    <xf numFmtId="166" fontId="7" fillId="4" borderId="12" xfId="1" applyNumberFormat="1" applyFont="1" applyFill="1" applyBorder="1"/>
    <xf numFmtId="167" fontId="7" fillId="4" borderId="0" xfId="1" applyNumberFormat="1" applyFont="1" applyFill="1" applyBorder="1"/>
    <xf numFmtId="0" fontId="3" fillId="2" borderId="13" xfId="4" quotePrefix="1" applyFont="1" applyFill="1" applyBorder="1" applyAlignment="1"/>
    <xf numFmtId="166" fontId="7" fillId="4" borderId="14" xfId="1" applyNumberFormat="1" applyFont="1" applyFill="1" applyBorder="1"/>
    <xf numFmtId="167" fontId="8" fillId="2" borderId="15" xfId="1" applyNumberFormat="1" applyFont="1" applyFill="1" applyBorder="1" applyAlignment="1">
      <alignment vertical="center"/>
    </xf>
    <xf numFmtId="167" fontId="9" fillId="2" borderId="16" xfId="0" applyNumberFormat="1" applyFont="1" applyFill="1" applyBorder="1" applyAlignment="1">
      <alignment horizontal="center"/>
    </xf>
    <xf numFmtId="0" fontId="4" fillId="3" borderId="1" xfId="4" applyFont="1" applyFill="1" applyBorder="1" applyAlignment="1">
      <alignment vertical="center"/>
    </xf>
    <xf numFmtId="0" fontId="2" fillId="2" borderId="0" xfId="0" applyFont="1" applyFill="1"/>
    <xf numFmtId="44" fontId="0" fillId="2" borderId="0" xfId="2" applyFont="1" applyFill="1" applyBorder="1"/>
    <xf numFmtId="44" fontId="0" fillId="2" borderId="0" xfId="0" applyNumberFormat="1" applyFill="1"/>
    <xf numFmtId="44" fontId="0" fillId="2" borderId="0" xfId="2" applyNumberFormat="1" applyFont="1" applyFill="1"/>
    <xf numFmtId="9" fontId="0" fillId="2" borderId="0" xfId="3" applyFont="1" applyFill="1"/>
    <xf numFmtId="0" fontId="5" fillId="3" borderId="18" xfId="4" applyFont="1" applyFill="1" applyBorder="1" applyAlignment="1">
      <alignment vertical="center" wrapText="1"/>
    </xf>
    <xf numFmtId="166" fontId="7" fillId="4" borderId="19" xfId="1" applyNumberFormat="1" applyFont="1" applyFill="1" applyBorder="1"/>
    <xf numFmtId="0" fontId="0" fillId="2" borderId="0" xfId="0" applyFill="1" applyBorder="1"/>
    <xf numFmtId="169" fontId="0" fillId="2" borderId="0" xfId="3" applyNumberFormat="1" applyFont="1" applyFill="1"/>
    <xf numFmtId="43" fontId="0" fillId="2" borderId="0" xfId="0" applyNumberFormat="1" applyFill="1" applyBorder="1"/>
    <xf numFmtId="0" fontId="4" fillId="3" borderId="1" xfId="4" applyFont="1" applyFill="1" applyBorder="1" applyAlignment="1">
      <alignment horizontal="left" vertical="center"/>
    </xf>
    <xf numFmtId="0" fontId="9" fillId="5" borderId="0" xfId="8" applyNumberFormat="1" applyFont="1" applyFill="1" applyAlignment="1">
      <alignment horizontal="left" wrapText="1"/>
    </xf>
    <xf numFmtId="0" fontId="4" fillId="3" borderId="1" xfId="4" applyFont="1" applyFill="1" applyBorder="1" applyAlignment="1">
      <alignment horizontal="left" vertical="center"/>
    </xf>
  </cellXfs>
  <cellStyles count="9">
    <cellStyle name="Assumptions Right Number" xfId="7" xr:uid="{00000000-0005-0000-0000-000000000000}"/>
    <cellStyle name="Comma" xfId="1" builtinId="3"/>
    <cellStyle name="Comma 2" xfId="5" xr:uid="{00000000-0005-0000-0000-000002000000}"/>
    <cellStyle name="Comma 4" xfId="6" xr:uid="{00000000-0005-0000-0000-000003000000}"/>
    <cellStyle name="Currency" xfId="2" builtinId="4"/>
    <cellStyle name="Normal" xfId="0" builtinId="0"/>
    <cellStyle name="Normal 2" xfId="4" xr:uid="{00000000-0005-0000-0000-000006000000}"/>
    <cellStyle name="Normal 9" xfId="8" xr:uid="{00000000-0005-0000-0000-000007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arshal\OneDrive%20-%20onlineeportal\Desktop\Catherine's%20Working%20Files%20(Evoenergy)\Evoenergy%20Tariffs\GN21%20Tariff%20Model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 | Inputs"/>
      <sheetName val="I | 2020-21 Tariffs"/>
      <sheetName val="I | CIE Inputs - Demand"/>
      <sheetName val="I | PTRM Inputs"/>
      <sheetName val="Movement"/>
      <sheetName val="C | Demand Summary"/>
      <sheetName val="C | 2020-21"/>
      <sheetName val="C | 2021-22"/>
      <sheetName val="C | 2021-22 (UR)"/>
      <sheetName val="C | 2022-23"/>
      <sheetName val="C | 2023-24"/>
      <sheetName val="C | 2024-25"/>
      <sheetName val="C | 2025-26"/>
      <sheetName val="C | Customer Impacts - VI"/>
      <sheetName val="C | Customer Impacts VB"/>
      <sheetName val="C | Selected Customer Impacts"/>
      <sheetName val="C | Revenue Summary"/>
      <sheetName val="O | Revenue"/>
      <sheetName val="O | Prices"/>
      <sheetName val="T | Block Sizes"/>
    </sheetNames>
    <sheetDataSet>
      <sheetData sheetId="0"/>
      <sheetData sheetId="1"/>
      <sheetData sheetId="2"/>
      <sheetData sheetId="3">
        <row r="8">
          <cell r="G8">
            <v>9771.2831879216428</v>
          </cell>
        </row>
      </sheetData>
      <sheetData sheetId="4"/>
      <sheetData sheetId="5"/>
      <sheetData sheetId="6"/>
      <sheetData sheetId="7"/>
      <sheetData sheetId="8">
        <row r="41">
          <cell r="B41">
            <v>69.739999999999995</v>
          </cell>
          <cell r="C41">
            <v>11.951000000000001</v>
          </cell>
          <cell r="D41">
            <v>6.3959999999999999</v>
          </cell>
          <cell r="E41">
            <v>5.78</v>
          </cell>
          <cell r="F41">
            <v>5.5739999999999998</v>
          </cell>
        </row>
        <row r="42">
          <cell r="B42">
            <v>716.94</v>
          </cell>
          <cell r="C42">
            <v>10.768000000000001</v>
          </cell>
          <cell r="D42">
            <v>6.3209999999999997</v>
          </cell>
          <cell r="E42">
            <v>5.8019999999999996</v>
          </cell>
        </row>
      </sheetData>
      <sheetData sheetId="9"/>
      <sheetData sheetId="10"/>
      <sheetData sheetId="11"/>
      <sheetData sheetId="12"/>
      <sheetData sheetId="13"/>
      <sheetData sheetId="14"/>
      <sheetData sheetId="15"/>
      <sheetData sheetId="16"/>
      <sheetData sheetId="17"/>
      <sheetData sheetId="18">
        <row r="6">
          <cell r="B6">
            <v>60132830.849226922</v>
          </cell>
        </row>
      </sheetData>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9"/>
  <sheetViews>
    <sheetView workbookViewId="0">
      <selection activeCell="H23" sqref="H23"/>
    </sheetView>
  </sheetViews>
  <sheetFormatPr defaultColWidth="9.140625" defaultRowHeight="14.45"/>
  <cols>
    <col min="1" max="16384" width="9.140625" style="1"/>
  </cols>
  <sheetData>
    <row r="2" spans="1:11">
      <c r="A2" s="32" t="s">
        <v>0</v>
      </c>
      <c r="B2" s="32"/>
      <c r="C2" s="32"/>
      <c r="D2" s="32"/>
      <c r="E2" s="32"/>
      <c r="F2" s="32"/>
      <c r="G2" s="32"/>
      <c r="H2" s="32"/>
      <c r="I2" s="32"/>
      <c r="J2" s="32"/>
      <c r="K2" s="32"/>
    </row>
    <row r="3" spans="1:11">
      <c r="A3" s="32"/>
      <c r="B3" s="32"/>
      <c r="C3" s="32"/>
      <c r="D3" s="32"/>
      <c r="E3" s="32"/>
      <c r="F3" s="32"/>
      <c r="G3" s="32"/>
      <c r="H3" s="32"/>
      <c r="I3" s="32"/>
      <c r="J3" s="32"/>
      <c r="K3" s="32"/>
    </row>
    <row r="4" spans="1:11">
      <c r="A4" s="32"/>
      <c r="B4" s="32"/>
      <c r="C4" s="32"/>
      <c r="D4" s="32"/>
      <c r="E4" s="32"/>
      <c r="F4" s="32"/>
      <c r="G4" s="32"/>
      <c r="H4" s="32"/>
      <c r="I4" s="32"/>
      <c r="J4" s="32"/>
      <c r="K4" s="32"/>
    </row>
    <row r="5" spans="1:11">
      <c r="A5" s="32"/>
      <c r="B5" s="32"/>
      <c r="C5" s="32"/>
      <c r="D5" s="32"/>
      <c r="E5" s="32"/>
      <c r="F5" s="32"/>
      <c r="G5" s="32"/>
      <c r="H5" s="32"/>
      <c r="I5" s="32"/>
      <c r="J5" s="32"/>
      <c r="K5" s="32"/>
    </row>
    <row r="6" spans="1:11">
      <c r="A6" s="32"/>
      <c r="B6" s="32"/>
      <c r="C6" s="32"/>
      <c r="D6" s="32"/>
      <c r="E6" s="32"/>
      <c r="F6" s="32"/>
      <c r="G6" s="32"/>
      <c r="H6" s="32"/>
      <c r="I6" s="32"/>
      <c r="J6" s="32"/>
      <c r="K6" s="32"/>
    </row>
    <row r="7" spans="1:11">
      <c r="A7" s="32"/>
      <c r="B7" s="32"/>
      <c r="C7" s="32"/>
      <c r="D7" s="32"/>
      <c r="E7" s="32"/>
      <c r="F7" s="32"/>
      <c r="G7" s="32"/>
      <c r="H7" s="32"/>
      <c r="I7" s="32"/>
      <c r="J7" s="32"/>
      <c r="K7" s="32"/>
    </row>
    <row r="8" spans="1:11">
      <c r="A8" s="32"/>
      <c r="B8" s="32"/>
      <c r="C8" s="32"/>
      <c r="D8" s="32"/>
      <c r="E8" s="32"/>
      <c r="F8" s="32"/>
      <c r="G8" s="32"/>
      <c r="H8" s="32"/>
      <c r="I8" s="32"/>
      <c r="J8" s="32"/>
      <c r="K8" s="32"/>
    </row>
    <row r="9" spans="1:11">
      <c r="A9" s="32"/>
      <c r="B9" s="32"/>
      <c r="C9" s="32"/>
      <c r="D9" s="32"/>
      <c r="E9" s="32"/>
      <c r="F9" s="32"/>
      <c r="G9" s="32"/>
      <c r="H9" s="32"/>
      <c r="I9" s="32"/>
      <c r="J9" s="32"/>
      <c r="K9" s="32"/>
    </row>
  </sheetData>
  <mergeCells count="1">
    <mergeCell ref="A2:K9"/>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L30"/>
  <sheetViews>
    <sheetView workbookViewId="0">
      <selection activeCell="D14" sqref="D14"/>
    </sheetView>
  </sheetViews>
  <sheetFormatPr defaultColWidth="9.140625" defaultRowHeight="14.45"/>
  <cols>
    <col min="1" max="1" width="17.7109375" style="1" customWidth="1"/>
    <col min="2" max="8" width="13.5703125" style="1" customWidth="1"/>
    <col min="9" max="16384" width="9.140625" style="1"/>
  </cols>
  <sheetData>
    <row r="3" spans="1:12">
      <c r="A3" s="33" t="s">
        <v>1</v>
      </c>
      <c r="B3" s="33">
        <v>0</v>
      </c>
      <c r="C3" s="33">
        <v>0</v>
      </c>
      <c r="D3" s="31"/>
      <c r="E3" s="2"/>
      <c r="F3" s="26"/>
    </row>
    <row r="4" spans="1:12">
      <c r="A4" s="3"/>
      <c r="B4" s="4" t="s">
        <v>2</v>
      </c>
      <c r="C4" s="4" t="s">
        <v>3</v>
      </c>
      <c r="D4" s="4" t="s">
        <v>4</v>
      </c>
      <c r="E4" s="4" t="s">
        <v>5</v>
      </c>
      <c r="F4" s="5" t="s">
        <v>6</v>
      </c>
    </row>
    <row r="5" spans="1:12">
      <c r="A5" s="6"/>
      <c r="B5" s="7" t="s">
        <v>7</v>
      </c>
      <c r="C5" s="7" t="s">
        <v>8</v>
      </c>
      <c r="D5" s="7" t="s">
        <v>8</v>
      </c>
      <c r="E5" s="7" t="s">
        <v>8</v>
      </c>
      <c r="F5" s="8" t="s">
        <v>8</v>
      </c>
    </row>
    <row r="6" spans="1:12">
      <c r="A6" s="9" t="s">
        <v>9</v>
      </c>
      <c r="B6" s="10"/>
      <c r="C6" s="10"/>
      <c r="D6" s="10"/>
      <c r="E6" s="10"/>
      <c r="F6" s="11"/>
    </row>
    <row r="7" spans="1:12">
      <c r="A7" s="12" t="s">
        <v>10</v>
      </c>
      <c r="B7" s="13">
        <v>71.22</v>
      </c>
      <c r="C7" s="13">
        <v>12.016</v>
      </c>
      <c r="D7" s="13">
        <v>6.5460000000000003</v>
      </c>
      <c r="E7" s="13">
        <v>5.9329999999999998</v>
      </c>
      <c r="F7" s="14">
        <v>5.7220000000000004</v>
      </c>
    </row>
    <row r="8" spans="1:12">
      <c r="A8" s="16" t="s">
        <v>11</v>
      </c>
      <c r="B8" s="17">
        <v>732.51</v>
      </c>
      <c r="C8" s="17">
        <v>10.997</v>
      </c>
      <c r="D8" s="17">
        <v>6.4550000000000001</v>
      </c>
      <c r="E8" s="17">
        <v>5.9249999999999998</v>
      </c>
      <c r="F8" s="18"/>
    </row>
    <row r="10" spans="1:12">
      <c r="A10" s="1" t="s">
        <v>12</v>
      </c>
      <c r="B10" s="15">
        <v>28</v>
      </c>
      <c r="C10" s="22">
        <f>MIN($B10,15)*$C$7+MIN(161.4,MAX($B10-15,0))*$D$7+MIN(543.6,MAX($B10-176.4,0))*$E$7+MAX(0,$B10-720)*$F$7+$B$7</f>
        <v>336.55799999999999</v>
      </c>
    </row>
    <row r="11" spans="1:12">
      <c r="A11" s="1" t="s">
        <v>13</v>
      </c>
      <c r="B11" s="15">
        <v>468.8</v>
      </c>
      <c r="C11" s="22">
        <f>MIN($B11,15)*$C$7+MIN(161.4,MAX($B11-15,0))*$D$7+MIN(543.6,MAX($B11-176.4,0))*$E$7+MAX(0,$B11-720)*$F$7+$B$7</f>
        <v>3042.7935999999995</v>
      </c>
    </row>
    <row r="14" spans="1:12">
      <c r="A14" s="28"/>
      <c r="B14" s="28"/>
      <c r="C14" s="28"/>
      <c r="D14" s="28"/>
      <c r="E14" s="28"/>
      <c r="F14" s="28"/>
      <c r="G14" s="28"/>
      <c r="H14" s="28"/>
      <c r="I14" s="28"/>
      <c r="J14" s="28"/>
      <c r="K14" s="28"/>
      <c r="L14" s="28"/>
    </row>
    <row r="15" spans="1:12">
      <c r="A15" s="28"/>
      <c r="B15" s="28"/>
      <c r="C15" s="28"/>
      <c r="D15" s="28"/>
      <c r="E15" s="28"/>
      <c r="F15" s="28"/>
      <c r="G15" s="28"/>
      <c r="H15" s="28"/>
      <c r="I15" s="28"/>
      <c r="J15" s="28"/>
      <c r="K15" s="28"/>
      <c r="L15" s="28"/>
    </row>
    <row r="16" spans="1:12">
      <c r="A16" s="28"/>
      <c r="B16" s="28"/>
      <c r="C16" s="28"/>
      <c r="D16" s="28"/>
      <c r="E16" s="28"/>
      <c r="F16" s="28"/>
      <c r="G16" s="28"/>
      <c r="H16" s="28"/>
      <c r="I16" s="28"/>
      <c r="J16" s="28"/>
      <c r="K16" s="28"/>
      <c r="L16" s="28"/>
    </row>
    <row r="17" spans="1:12">
      <c r="A17" s="28"/>
      <c r="B17" s="28"/>
      <c r="C17" s="28"/>
      <c r="D17" s="28"/>
      <c r="E17" s="28"/>
      <c r="F17" s="28"/>
      <c r="G17" s="28"/>
      <c r="H17" s="28"/>
      <c r="I17" s="28"/>
      <c r="J17" s="28"/>
      <c r="K17" s="28"/>
      <c r="L17" s="28"/>
    </row>
    <row r="18" spans="1:12">
      <c r="A18" s="28"/>
      <c r="B18" s="28"/>
      <c r="C18" s="30"/>
      <c r="D18" s="28"/>
      <c r="E18" s="28"/>
      <c r="F18" s="28"/>
      <c r="G18" s="28"/>
      <c r="H18" s="28"/>
      <c r="I18" s="28"/>
      <c r="J18" s="28"/>
      <c r="K18" s="28"/>
      <c r="L18" s="28"/>
    </row>
    <row r="19" spans="1:12">
      <c r="A19" s="28"/>
      <c r="B19" s="28"/>
      <c r="C19" s="30"/>
      <c r="D19" s="28"/>
      <c r="E19" s="28"/>
      <c r="F19" s="28"/>
      <c r="G19" s="28"/>
      <c r="H19" s="28"/>
      <c r="I19" s="28"/>
      <c r="J19" s="28"/>
      <c r="K19" s="28"/>
      <c r="L19" s="28"/>
    </row>
    <row r="20" spans="1:12">
      <c r="A20" s="28"/>
      <c r="B20" s="28"/>
      <c r="C20" s="28"/>
      <c r="D20" s="28"/>
      <c r="E20" s="28"/>
      <c r="F20" s="28"/>
      <c r="G20" s="28"/>
      <c r="H20" s="28"/>
      <c r="I20" s="28"/>
      <c r="J20" s="28"/>
      <c r="K20" s="28"/>
      <c r="L20" s="28"/>
    </row>
    <row r="21" spans="1:12">
      <c r="A21" s="28"/>
      <c r="B21" s="28"/>
      <c r="C21" s="28"/>
      <c r="D21" s="28"/>
      <c r="E21" s="28"/>
      <c r="F21" s="28"/>
      <c r="G21" s="28"/>
      <c r="H21" s="28"/>
      <c r="I21" s="28"/>
      <c r="J21" s="28"/>
      <c r="K21" s="28"/>
      <c r="L21" s="28"/>
    </row>
    <row r="22" spans="1:12">
      <c r="A22" s="28"/>
      <c r="B22" s="28"/>
      <c r="C22" s="28"/>
      <c r="D22" s="28"/>
      <c r="E22" s="28"/>
      <c r="F22" s="28"/>
      <c r="G22" s="28"/>
      <c r="H22" s="28"/>
      <c r="I22" s="28"/>
      <c r="J22" s="28"/>
      <c r="K22" s="28"/>
      <c r="L22" s="28"/>
    </row>
    <row r="23" spans="1:12">
      <c r="A23" s="28"/>
      <c r="B23" s="28"/>
      <c r="C23" s="28"/>
      <c r="D23" s="28"/>
      <c r="E23" s="28"/>
      <c r="F23" s="28"/>
      <c r="G23" s="28"/>
      <c r="H23" s="28"/>
      <c r="I23" s="28"/>
      <c r="J23" s="28"/>
      <c r="K23" s="28"/>
      <c r="L23" s="28"/>
    </row>
    <row r="24" spans="1:12">
      <c r="A24" s="28"/>
      <c r="B24" s="28"/>
      <c r="C24" s="28"/>
      <c r="D24" s="28"/>
      <c r="E24" s="28"/>
      <c r="F24" s="28"/>
      <c r="G24" s="28"/>
      <c r="H24" s="28"/>
      <c r="I24" s="28"/>
      <c r="J24" s="28"/>
      <c r="K24" s="28"/>
      <c r="L24" s="28"/>
    </row>
    <row r="25" spans="1:12">
      <c r="A25" s="28"/>
      <c r="B25" s="28"/>
      <c r="C25" s="28"/>
      <c r="D25" s="28"/>
      <c r="E25" s="28"/>
      <c r="F25" s="28"/>
      <c r="G25" s="28"/>
      <c r="H25" s="28"/>
      <c r="I25" s="28"/>
      <c r="J25" s="28"/>
      <c r="K25" s="28"/>
      <c r="L25" s="28"/>
    </row>
    <row r="26" spans="1:12">
      <c r="A26" s="28"/>
      <c r="B26" s="28"/>
      <c r="C26" s="28"/>
      <c r="D26" s="28"/>
      <c r="E26" s="28"/>
      <c r="F26" s="28"/>
      <c r="G26" s="28"/>
      <c r="H26" s="28"/>
      <c r="I26" s="28"/>
      <c r="J26" s="28"/>
      <c r="K26" s="28"/>
      <c r="L26" s="28"/>
    </row>
    <row r="27" spans="1:12">
      <c r="A27" s="28"/>
      <c r="B27" s="28"/>
      <c r="C27" s="28"/>
      <c r="D27" s="28"/>
      <c r="E27" s="28"/>
      <c r="F27" s="28"/>
      <c r="G27" s="28"/>
      <c r="H27" s="28"/>
      <c r="I27" s="28"/>
      <c r="J27" s="28"/>
      <c r="K27" s="28"/>
      <c r="L27" s="28"/>
    </row>
    <row r="28" spans="1:12">
      <c r="A28" s="28"/>
      <c r="B28" s="28"/>
      <c r="C28" s="28"/>
      <c r="D28" s="28"/>
      <c r="E28" s="28"/>
      <c r="F28" s="28"/>
      <c r="G28" s="28"/>
      <c r="H28" s="28"/>
      <c r="I28" s="28"/>
      <c r="J28" s="28"/>
      <c r="K28" s="28"/>
      <c r="L28" s="28"/>
    </row>
    <row r="29" spans="1:12">
      <c r="A29" s="28"/>
      <c r="B29" s="28"/>
      <c r="C29" s="28"/>
      <c r="D29" s="28"/>
      <c r="E29" s="28"/>
      <c r="F29" s="28"/>
      <c r="G29" s="28"/>
      <c r="H29" s="28"/>
      <c r="I29" s="28"/>
      <c r="J29" s="28"/>
      <c r="K29" s="28"/>
      <c r="L29" s="28"/>
    </row>
    <row r="30" spans="1:12">
      <c r="A30" s="28"/>
      <c r="B30" s="28"/>
      <c r="C30" s="28"/>
      <c r="D30" s="28"/>
      <c r="E30" s="28"/>
      <c r="F30" s="28"/>
      <c r="G30" s="28"/>
      <c r="H30" s="28"/>
      <c r="I30" s="28"/>
      <c r="J30" s="28"/>
      <c r="K30" s="28"/>
      <c r="L30" s="28"/>
    </row>
  </sheetData>
  <mergeCells count="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1"/>
  <sheetViews>
    <sheetView workbookViewId="0">
      <selection activeCell="B10" sqref="B10"/>
    </sheetView>
  </sheetViews>
  <sheetFormatPr defaultColWidth="9.140625" defaultRowHeight="14.45"/>
  <cols>
    <col min="1" max="1" width="15.28515625" style="1" customWidth="1"/>
    <col min="2" max="2" width="19.85546875" style="1" customWidth="1"/>
    <col min="3" max="3" width="14.42578125" style="1" customWidth="1"/>
    <col min="4" max="16384" width="9.140625" style="1"/>
  </cols>
  <sheetData>
    <row r="3" spans="1:6">
      <c r="A3" s="20" t="s">
        <v>8</v>
      </c>
      <c r="B3" s="20" t="s">
        <v>1</v>
      </c>
      <c r="C3" s="20"/>
      <c r="D3" s="31"/>
      <c r="E3" s="2"/>
      <c r="F3" s="26"/>
    </row>
    <row r="4" spans="1:6">
      <c r="A4" s="3"/>
      <c r="B4" s="4" t="s">
        <v>2</v>
      </c>
      <c r="C4" s="4" t="s">
        <v>3</v>
      </c>
      <c r="D4" s="4" t="s">
        <v>4</v>
      </c>
      <c r="E4" s="4" t="s">
        <v>5</v>
      </c>
      <c r="F4" s="5" t="s">
        <v>6</v>
      </c>
    </row>
    <row r="5" spans="1:6">
      <c r="A5" s="6"/>
      <c r="B5" s="7" t="s">
        <v>7</v>
      </c>
      <c r="C5" s="7" t="s">
        <v>14</v>
      </c>
      <c r="D5" s="7" t="s">
        <v>14</v>
      </c>
      <c r="E5" s="7" t="s">
        <v>14</v>
      </c>
      <c r="F5" s="8" t="s">
        <v>14</v>
      </c>
    </row>
    <row r="6" spans="1:6">
      <c r="A6" s="9" t="s">
        <v>9</v>
      </c>
      <c r="B6" s="10"/>
      <c r="C6" s="10"/>
      <c r="D6" s="10"/>
      <c r="E6" s="10"/>
      <c r="F6" s="11"/>
    </row>
    <row r="7" spans="1:6">
      <c r="A7" s="12" t="s">
        <v>15</v>
      </c>
      <c r="B7" s="13">
        <f>'[1]C | 2021-22'!B41</f>
        <v>69.739999999999995</v>
      </c>
      <c r="C7" s="13">
        <f>'[1]C | 2021-22'!C41</f>
        <v>11.951000000000001</v>
      </c>
      <c r="D7" s="13">
        <f>'[1]C | 2021-22'!D41</f>
        <v>6.3959999999999999</v>
      </c>
      <c r="E7" s="13">
        <f>'[1]C | 2021-22'!E41</f>
        <v>5.78</v>
      </c>
      <c r="F7" s="14">
        <f>'[1]C | 2021-22'!F41</f>
        <v>5.5739999999999998</v>
      </c>
    </row>
    <row r="8" spans="1:6">
      <c r="A8" s="16" t="s">
        <v>16</v>
      </c>
      <c r="B8" s="17">
        <f>'[1]C | 2021-22'!B42</f>
        <v>716.94</v>
      </c>
      <c r="C8" s="17">
        <f>'[1]C | 2021-22'!C42</f>
        <v>10.768000000000001</v>
      </c>
      <c r="D8" s="17">
        <f>'[1]C | 2021-22'!D42</f>
        <v>6.3209999999999997</v>
      </c>
      <c r="E8" s="17">
        <f>'[1]C | 2021-22'!E42</f>
        <v>5.8019999999999996</v>
      </c>
      <c r="F8" s="27">
        <f>'[1]C | 2021-22'!F42</f>
        <v>0</v>
      </c>
    </row>
    <row r="10" spans="1:6">
      <c r="A10" s="1" t="s">
        <v>12</v>
      </c>
      <c r="B10" s="1">
        <f>'Input|2020-21 tariffs'!B10</f>
        <v>28</v>
      </c>
      <c r="C10" s="22">
        <f>MIN($B10,15)*$C$7+MIN(161.4,MAX($B10-15,0))*$D$7+MIN(543.6,MAX($B10-176.4,0))*$E$7+MAX(0,$B10-720)*$F$7+$B$7</f>
        <v>332.15300000000002</v>
      </c>
    </row>
    <row r="11" spans="1:6">
      <c r="A11" s="1" t="s">
        <v>13</v>
      </c>
      <c r="B11" s="1">
        <f>'Input|2020-21 tariffs'!B11</f>
        <v>468.8</v>
      </c>
      <c r="C11" s="22">
        <f>MIN($B11,15)*$C$7+MIN(161.4,MAX($B11-15,0))*$D$7+MIN(543.6,MAX($B11-176.4,0))*$E$7+MAX(0,$B11-720)*$F$7+$B$7</f>
        <v>2971.3913999999995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L22"/>
  <sheetViews>
    <sheetView tabSelected="1" workbookViewId="0">
      <selection activeCell="G5" sqref="G5:L5"/>
    </sheetView>
  </sheetViews>
  <sheetFormatPr defaultColWidth="9.140625" defaultRowHeight="14.45"/>
  <cols>
    <col min="1" max="1" width="4.42578125" style="1" customWidth="1"/>
    <col min="2" max="6" width="9.140625" style="1"/>
    <col min="7" max="9" width="11.5703125" style="1" bestFit="1" customWidth="1"/>
    <col min="10" max="12" width="12" style="1" customWidth="1"/>
    <col min="13" max="16384" width="9.140625" style="1"/>
  </cols>
  <sheetData>
    <row r="3" spans="1:12">
      <c r="G3" s="1" t="s">
        <v>17</v>
      </c>
      <c r="H3" s="1" t="s">
        <v>18</v>
      </c>
      <c r="I3" s="1" t="s">
        <v>19</v>
      </c>
      <c r="J3" s="1" t="s">
        <v>20</v>
      </c>
      <c r="K3" s="1" t="s">
        <v>21</v>
      </c>
      <c r="L3" s="1" t="s">
        <v>22</v>
      </c>
    </row>
    <row r="4" spans="1:12">
      <c r="B4" s="1" t="s">
        <v>23</v>
      </c>
      <c r="H4" s="25"/>
      <c r="I4" s="25">
        <v>0</v>
      </c>
      <c r="J4" s="25">
        <v>0</v>
      </c>
      <c r="K4" s="25">
        <v>0</v>
      </c>
      <c r="L4" s="25">
        <v>0</v>
      </c>
    </row>
    <row r="5" spans="1:12">
      <c r="B5" s="1" t="s">
        <v>24</v>
      </c>
      <c r="G5" s="29">
        <v>2.3995582436043605E-2</v>
      </c>
      <c r="H5" s="29">
        <v>2.3995582436043605E-2</v>
      </c>
      <c r="I5" s="29">
        <v>2.3995582436043605E-2</v>
      </c>
      <c r="J5" s="29">
        <v>2.3995582436043605E-2</v>
      </c>
      <c r="K5" s="29">
        <v>2.3995582436043605E-2</v>
      </c>
      <c r="L5" s="29">
        <v>2.3995582436043605E-2</v>
      </c>
    </row>
    <row r="10" spans="1:12">
      <c r="A10" s="21" t="s">
        <v>25</v>
      </c>
      <c r="D10" s="28"/>
    </row>
    <row r="11" spans="1:12">
      <c r="B11" s="1" t="s">
        <v>12</v>
      </c>
      <c r="D11" s="28">
        <f>'Input|2020-21 tariffs'!B10</f>
        <v>28</v>
      </c>
      <c r="E11" s="1" t="s">
        <v>26</v>
      </c>
    </row>
    <row r="12" spans="1:12">
      <c r="B12" s="1" t="s">
        <v>27</v>
      </c>
      <c r="D12" s="28">
        <f>'Input|2020-21 tariffs'!B11</f>
        <v>468.8</v>
      </c>
      <c r="E12" s="1" t="s">
        <v>26</v>
      </c>
    </row>
    <row r="14" spans="1:12">
      <c r="A14" s="21" t="s">
        <v>28</v>
      </c>
      <c r="G14" s="19" t="s">
        <v>17</v>
      </c>
      <c r="H14" s="19" t="s">
        <v>18</v>
      </c>
      <c r="I14" s="19" t="s">
        <v>19</v>
      </c>
      <c r="J14" s="19" t="s">
        <v>20</v>
      </c>
      <c r="K14" s="19" t="s">
        <v>21</v>
      </c>
      <c r="L14" s="19" t="s">
        <v>22</v>
      </c>
    </row>
    <row r="15" spans="1:12">
      <c r="B15" s="1" t="s">
        <v>12</v>
      </c>
      <c r="D15" s="1" t="s">
        <v>29</v>
      </c>
      <c r="G15" s="23">
        <f>'Input|2020-21 tariffs'!C10</f>
        <v>336.55799999999999</v>
      </c>
      <c r="H15" s="23">
        <f>'Input|2021-22 tariffs'!C10</f>
        <v>332.15300000000002</v>
      </c>
      <c r="I15" s="24">
        <f>H15*(1+'Calc|Customer Impacts'!H5)*(1-'Calc|Customer Impacts'!I4)</f>
        <v>340.1232046928792</v>
      </c>
      <c r="J15" s="24">
        <f>I15*(1+'Calc|Customer Impacts'!I5)*(1-'Calc|Customer Impacts'!J4)</f>
        <v>348.28465908949852</v>
      </c>
      <c r="K15" s="24">
        <f>J15*(1+'Calc|Customer Impacts'!J5)*(1-'Calc|Customer Impacts'!K4)</f>
        <v>356.6419523378899</v>
      </c>
      <c r="L15" s="24">
        <f>K15*(1+'Calc|Customer Impacts'!K5)*(1-'Calc|Customer Impacts'!L4)</f>
        <v>365.19978370536529</v>
      </c>
    </row>
    <row r="16" spans="1:12">
      <c r="D16" s="1" t="s">
        <v>29</v>
      </c>
      <c r="H16" s="23">
        <f>H15-G15</f>
        <v>-4.4049999999999727</v>
      </c>
      <c r="I16" s="23">
        <f t="shared" ref="I16:L16" si="0">I15-H15</f>
        <v>7.9702046928791788</v>
      </c>
      <c r="J16" s="23">
        <f t="shared" si="0"/>
        <v>8.1614543966193196</v>
      </c>
      <c r="K16" s="23">
        <f t="shared" si="0"/>
        <v>8.357293248391386</v>
      </c>
      <c r="L16" s="23">
        <f t="shared" si="0"/>
        <v>8.5578313674753872</v>
      </c>
    </row>
    <row r="17" spans="2:12">
      <c r="D17" s="1" t="s">
        <v>29</v>
      </c>
      <c r="H17" s="29">
        <f>H16/G15</f>
        <v>-1.3088382983022163E-2</v>
      </c>
      <c r="I17" s="29">
        <f t="shared" ref="I17:L17" si="1">I16/H15</f>
        <v>2.3995582436043564E-2</v>
      </c>
      <c r="J17" s="29">
        <f t="shared" si="1"/>
        <v>2.3995582436043616E-2</v>
      </c>
      <c r="K17" s="29">
        <f t="shared" si="1"/>
        <v>2.399558243604355E-2</v>
      </c>
      <c r="L17" s="29">
        <f t="shared" si="1"/>
        <v>2.3995582436043651E-2</v>
      </c>
    </row>
    <row r="19" spans="2:12">
      <c r="G19" s="19" t="s">
        <v>17</v>
      </c>
      <c r="H19" s="19" t="s">
        <v>18</v>
      </c>
      <c r="I19" s="19" t="s">
        <v>19</v>
      </c>
      <c r="J19" s="19" t="s">
        <v>20</v>
      </c>
      <c r="K19" s="19" t="s">
        <v>21</v>
      </c>
      <c r="L19" s="19" t="s">
        <v>22</v>
      </c>
    </row>
    <row r="20" spans="2:12">
      <c r="B20" s="1" t="s">
        <v>27</v>
      </c>
      <c r="D20" s="1" t="s">
        <v>29</v>
      </c>
      <c r="G20" s="23">
        <f>'Input|2020-21 tariffs'!C11</f>
        <v>3042.7935999999995</v>
      </c>
      <c r="H20" s="23">
        <f>'Input|2021-22 tariffs'!C11</f>
        <v>2971.3913999999995</v>
      </c>
      <c r="I20" s="24">
        <f>H20*(1+'Calc|Customer Impacts'!H5)*(1-'Calc|Customer Impacts'!I4)</f>
        <v>3042.6916672884504</v>
      </c>
      <c r="J20" s="24">
        <f>I20*(1+'Calc|Customer Impacts'!I5)*(1-'Calc|Customer Impacts'!J4)</f>
        <v>3115.7028260183333</v>
      </c>
      <c r="K20" s="24">
        <f>J20*(1+'Calc|Customer Impacts'!J5)*(1-'Calc|Customer Impacts'!K4)</f>
        <v>3190.4659300262701</v>
      </c>
      <c r="L20" s="24">
        <f>K20*(1+'Calc|Customer Impacts'!K5)*(1-'Calc|Customer Impacts'!L4)</f>
        <v>3267.0230182596042</v>
      </c>
    </row>
    <row r="21" spans="2:12">
      <c r="D21" s="1" t="s">
        <v>29</v>
      </c>
      <c r="H21" s="23">
        <f>H20-G20</f>
        <v>-71.402199999999993</v>
      </c>
      <c r="I21" s="23">
        <f t="shared" ref="I21" si="2">I20-H20</f>
        <v>71.300267288450868</v>
      </c>
      <c r="J21" s="23">
        <f t="shared" ref="J21" si="3">J20-I20</f>
        <v>73.011158729882936</v>
      </c>
      <c r="K21" s="23">
        <f t="shared" ref="K21" si="4">K20-J20</f>
        <v>74.763104007936818</v>
      </c>
      <c r="L21" s="23">
        <f t="shared" ref="L21" si="5">L20-K20</f>
        <v>76.557088233334071</v>
      </c>
    </row>
    <row r="22" spans="2:12">
      <c r="D22" s="1" t="s">
        <v>29</v>
      </c>
      <c r="H22" s="29">
        <f>H21/G20</f>
        <v>-2.346600176890079E-2</v>
      </c>
      <c r="I22" s="29">
        <f t="shared" ref="I22" si="6">I21/H20</f>
        <v>2.3995582436043557E-2</v>
      </c>
      <c r="J22" s="29">
        <f t="shared" ref="J22" si="7">J21/I20</f>
        <v>2.3995582436043592E-2</v>
      </c>
      <c r="K22" s="29">
        <f t="shared" ref="K22" si="8">K21/J20</f>
        <v>2.3995582436043564E-2</v>
      </c>
      <c r="L22" s="29">
        <f t="shared" ref="L22" si="9">L21/K20</f>
        <v>2.3995582436043661E-2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41BC8CD09FA14E979542B9D60D48BF" ma:contentTypeVersion="12" ma:contentTypeDescription="Create a new document." ma:contentTypeScope="" ma:versionID="0d6995192b3841547168c48ca59d8bdb">
  <xsd:schema xmlns:xsd="http://www.w3.org/2001/XMLSchema" xmlns:xs="http://www.w3.org/2001/XMLSchema" xmlns:p="http://schemas.microsoft.com/office/2006/metadata/properties" xmlns:ns2="e01fd152-a05e-47ea-987a-71534e329d0f" xmlns:ns3="44ef420d-3ee9-48d8-8fcc-5f8a5445d22e" targetNamespace="http://schemas.microsoft.com/office/2006/metadata/properties" ma:root="true" ma:fieldsID="83f1bd856087291688c9583416d9d54e" ns2:_="" ns3:_="">
    <xsd:import namespace="e01fd152-a05e-47ea-987a-71534e329d0f"/>
    <xsd:import namespace="44ef420d-3ee9-48d8-8fcc-5f8a5445d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1fd152-a05e-47ea-987a-71534e329d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ef420d-3ee9-48d8-8fcc-5f8a5445d2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ECF51E-6311-468D-9464-8465D9BC29F2}"/>
</file>

<file path=customXml/itemProps2.xml><?xml version="1.0" encoding="utf-8"?>
<ds:datastoreItem xmlns:ds="http://schemas.openxmlformats.org/officeDocument/2006/customXml" ds:itemID="{71FB49EC-9C02-4828-92B4-B9AF96E3112E}"/>
</file>

<file path=customXml/itemProps3.xml><?xml version="1.0" encoding="utf-8"?>
<ds:datastoreItem xmlns:ds="http://schemas.openxmlformats.org/officeDocument/2006/customXml" ds:itemID="{69FC869E-DD47-4167-8CCD-01AE1D6FCA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Symmans, Gillian</cp:lastModifiedBy>
  <cp:revision/>
  <dcterms:created xsi:type="dcterms:W3CDTF">2019-06-05T23:11:21Z</dcterms:created>
  <dcterms:modified xsi:type="dcterms:W3CDTF">2020-06-25T04:15:39Z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0x0101003F41BC8CD09FA14E979542B9D60D48BF</vt:lpwstr>
  </property>
</Properties>
</file>