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66925"/>
  <xr:revisionPtr revIDLastSave="0" documentId="13_ncr:1_{648295A5-29B4-4428-85B8-AE9831610935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Assumptions" sheetId="4" r:id="rId1"/>
    <sheet name="Outputs --&gt;" sheetId="29" r:id="rId2"/>
    <sheet name="Import LRMC" sheetId="27" r:id="rId3"/>
    <sheet name="Export LRMC" sheetId="31" r:id="rId4"/>
    <sheet name="RIN inputs" sheetId="32" r:id="rId5"/>
    <sheet name="Calculations --&gt;" sheetId="21" r:id="rId6"/>
    <sheet name="Apportionment" sheetId="30" r:id="rId7"/>
    <sheet name="Demand growth" sheetId="17" r:id="rId8"/>
    <sheet name="Capex" sheetId="26" r:id="rId9"/>
    <sheet name="Inputs --&gt;" sheetId="20" r:id="rId10"/>
    <sheet name="2023-32 Capex" sheetId="25" r:id="rId11"/>
    <sheet name="2023-2032 Demand" sheetId="16" r:id="rId12"/>
    <sheet name="Index tables" sheetId="28" r:id="rId13"/>
    <sheet name="Lists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__123Graph_ACHART_3" hidden="1">'[2]Degree Days'!$G$14:$G$44</definedName>
    <definedName name="_101__123Graph_ACHART_2" hidden="1">[3]VIC!$AU$9:$AU$26</definedName>
    <definedName name="_109__123Graph_ACHART_3" hidden="1">[3]VIC!$AB$9:$AB$26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CHART_7" hidden="1">'[2]Degree Days'!#REF!</definedName>
    <definedName name="_200__123Graph_ACHART_8" hidden="1">[3]VIC!$G$5:$G$26</definedName>
    <definedName name="_202__123Graph_ACHART_9" hidden="1">[3]VIC!$BC$5:$BC$26</definedName>
    <definedName name="_210__123Graph_BCHART_1" hidden="1">[5]charts!#REF!</definedName>
    <definedName name="_215__123Graph_ACHART_9" hidden="1">[3]VIC!$BC$5:$BC$26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CHART_8" hidden="1">'[2]Degree Days'!$K$14:$K$44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hidden="1">[5]charts!#REF!</definedName>
    <definedName name="_397__123Graph_BCHART_8" hidden="1">[3]VIC!#REF!</definedName>
    <definedName name="_4__123Graph_BCHART_3" hidden="1">'[2]Degree Days'!$I$14:$I$44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hidden="1">[5]charts!#REF!</definedName>
    <definedName name="_461__123Graph_CCHART_5" hidden="1">[5]charts!#REF!</definedName>
    <definedName name="_463__123Graph_CCHART_2" hidden="1">[3]VIC!$AW$9:$AW$26</definedName>
    <definedName name="_469__123Graph_CCHART_6" hidden="1">[5]charts!#REF!</definedName>
    <definedName name="_470__123Graph_CCHART_62" hidden="1">[3]ACT!$BD$7:$BD$26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hidden="1">[5]charts!#REF!</definedName>
    <definedName name="_481__123Graph_CCHART_7" hidden="1">[5]charts!#REF!</definedName>
    <definedName name="_482__123Graph_CCHART_70" hidden="1">[3]ACT!$P$5:$P$26</definedName>
    <definedName name="_487__123Graph_CCHART_5" hidden="1">[5]charts!#REF!</definedName>
    <definedName name="_490__123Graph_CCHART_8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CHART_7" hidden="1">'[2]Degree Days'!#REF!</definedName>
    <definedName name="_507__123Graph_CCHART_7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hidden="1">[5]charts!#REF!</definedName>
    <definedName name="_522__123Graph_ECHART_10" hidden="1">[5]charts!#REF!</definedName>
    <definedName name="_523__123Graph_ECHART_11" hidden="1">[3]VIC!$BO$5:$BO$26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hidden="1">[5]charts!#REF!</definedName>
    <definedName name="_534__123Graph_DCHART_11" hidden="1">[3]VIC!$BI$5:$BI$26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CHART_8" hidden="1">'[2]Degree Days'!$L$14:$L$44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CHART_7" hidden="1">'[2]Degree Days'!$P$22:$P$33</definedName>
    <definedName name="_702__123Graph_XCHART_8" hidden="1">[3]VIC!$A$5:$A$26</definedName>
    <definedName name="_717__123Graph_XCHART_9" hidden="1">[3]VIC!$A$5:$A$26</definedName>
    <definedName name="_78__123Graph_ACHART_13" hidden="1">[3]VIC!#REF!</definedName>
    <definedName name="_79__123Graph_ACHART_14" hidden="1">[3]VIC!$X$6:$X$26</definedName>
    <definedName name="_8__123Graph_DCHART_7" hidden="1">'[2]Degree Days'!$Q$22:$Q$33</definedName>
    <definedName name="_80__123Graph_ACHART_15" hidden="1">[3]VIC!$N$6:$N$26</definedName>
    <definedName name="_81__123Graph_ACHART_16" hidden="1">[3]VIC!$AZ$5:$AZ$26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XCHART_8" hidden="1">'[2]Degree Days'!$B$14:$B$44</definedName>
    <definedName name="_95__123Graph_ACHART_2" hidden="1">[3]VIC!$AU$9:$AU$26</definedName>
    <definedName name="_Fill" hidden="1">#REF!</definedName>
    <definedName name="_xlnm._FilterDatabase" localSheetId="10" hidden="1">'2023-32 Capex'!$B$18:$L$259</definedName>
    <definedName name="_xlnm._FilterDatabase" hidden="1">[6]DataAct!#REF!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aaaaaaa" hidden="1">{#N/A,#N/A,FALSE,"Group P&amp;L";#N/A,#N/A,FALSE,"Group Balance Sheet"}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a" hidden="1">{#N/A,#N/A,FALSE,"Group P&amp;L";#N/A,#N/A,FALSE,"Group Balance Sheet"}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df" hidden="1">{#N/A,#N/A,FALSE,"Group P&amp;L";#N/A,#N/A,FALSE,"Group Balance Sheet"}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hidden="1">{#N/A,#N/A,FALSE,"Group P&amp;L";#N/A,#N/A,FALSE,"Group Balance Sheet"}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fss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d" hidden="1">{#N/A,#N/A,FALSE,"Group P&amp;L";#N/A,#N/A,FALSE,"Group Balance Sheet"}</definedName>
    <definedName name="AssetLife">Assumptions!$C$8</definedName>
    <definedName name="astg" hidden="1">{#N/A,#N/A,FALSE,"Group P&amp;L";#N/A,#N/A,FALSE,"Group Balance Sheet"}</definedName>
    <definedName name="bccccccccc" hidden="1">{#N/A,#N/A,FALSE,"Group P&amp;L";#N/A,#N/A,FALSE,"Group Balance Sheet"}</definedName>
    <definedName name="bf" hidden="1">{#N/A,#N/A,FALSE,"Group P&amp;L";#N/A,#N/A,FALSE,"Group Balance Sheet"}</definedName>
    <definedName name="bpr" hidden="1">{#N/A,#N/A,FALSE,"Group P&amp;L";#N/A,#N/A,FALSE,"Group Balance Sheet"}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n" hidden="1">{#N/A,#N/A,FALSE,"Group P&amp;L";#N/A,#N/A,FALSE,"Group Balance Sheet"}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hidden="1">{#N/A,#N/A,FALSE,"Group P&amp;L";#N/A,#N/A,FALSE,"Group Balance Sheet"}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hidden="1">{#N/A,#N/A,FALSE,"Group P&amp;L";#N/A,#N/A,FALSE,"Group Balance Sheet"}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eqrt" hidden="1">{#N/A,#N/A,FALSE,"Group P&amp;L";#N/A,#N/A,FALSE,"Group Balance Sheet"}</definedName>
    <definedName name="erwyhreytwe" hidden="1">{#N/A,#N/A,FALSE,"Group P&amp;L";#N/A,#N/A,FALSE,"Group Balance Sheet"}</definedName>
    <definedName name="et" hidden="1">{#N/A,#N/A,FALSE,"Group P&amp;L";#N/A,#N/A,FALSE,"Group Balance Sheet"}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YGadeG" hidden="1">{#N/A,#N/A,FALSE,"Group P&amp;L";#N/A,#N/A,FALSE,"Group Balance Sheet"}</definedName>
    <definedName name="fafaf" hidden="1">{#N/A,#N/A,FALSE,"Group P&amp;L";#N/A,#N/A,FALSE,"Group Balance Sheet"}</definedName>
    <definedName name="fas" hidden="1">{#N/A,#N/A,FALSE,"Group P&amp;L";#N/A,#N/A,FALSE,"Group Balance Sheet"}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a" hidden="1">{#N/A,#N/A,FALSE,"Group P&amp;L";#N/A,#N/A,FALSE,"Group Balance Sheet"}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tnjh" hidden="1">{#N/A,#N/A,FALSE,"Group P&amp;L";#N/A,#N/A,FALSE,"Group Balance Sheet"}</definedName>
    <definedName name="gasdg" hidden="1">{#N/A,#N/A,FALSE,"Group P&amp;L";#N/A,#N/A,FALSE,"Group Balance Sheet"}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mgmgmgmgmgm" hidden="1">{#N/A,#N/A,FALSE,"Group P&amp;L";#N/A,#N/A,FALSE,"Group Balance Sheet"}</definedName>
    <definedName name="guilkrtmk" hidden="1">{#N/A,#N/A,FALSE,"Group P&amp;L";#N/A,#N/A,FALSE,"Group Balance Sheet"}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VCcont">Assumptions!$C$14</definedName>
    <definedName name="hxa" hidden="1">{#N/A,#N/A,FALSE,"Group P&amp;L";#N/A,#N/A,FALSE,"Group Balance Sheet"}</definedName>
    <definedName name="im" hidden="1">{#N/A,#N/A,FALSE,"Group P&amp;L";#N/A,#N/A,FALSE,"Group Balance Sheet"}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db" hidden="1">{#N/A,#N/A,FALSE,"Group P&amp;L";#N/A,#N/A,FALSE,"Group Balance Sheet"}</definedName>
    <definedName name="kkkk" hidden="1">{#N/A,#N/A,FALSE,"Group P&amp;L";#N/A,#N/A,FALSE,"Group Balance Sheet"}</definedName>
    <definedName name="kurkrykmrkm" hidden="1">{#N/A,#N/A,FALSE,"Group P&amp;L";#N/A,#N/A,FALSE,"Group Balance Sheet"}</definedName>
    <definedName name="LIFE">Assumptions!$C$8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o" hidden="1">{#N/A,#N/A,FALSE,"Group P&amp;L";#N/A,#N/A,FALSE,"Group Balance Sheet"}</definedName>
    <definedName name="LVCcont">Assumptions!$C$13</definedName>
    <definedName name="LVcont">Assumptions!$C$12</definedName>
    <definedName name="LVRcont">Assumptions!$C$12</definedName>
    <definedName name="m" hidden="1">{#N/A,#N/A,FALSE,"Group P&amp;L";#N/A,#N/A,FALSE,"Group Balance Sheet"}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kt" hidden="1">{#N/A,#N/A,FALSE,"Group P&amp;L";#N/A,#N/A,FALSE,"Group Balance Sheet"}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vvvvvvvvvvvv" hidden="1">{#N/A,#N/A,FALSE,"Group P&amp;L";#N/A,#N/A,FALSE,"Group Balance Sheet"}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p" hidden="1">{#N/A,#N/A,FALSE,"Group P&amp;L";#N/A,#N/A,FALSE,"Group Balance Sheet"}</definedName>
    <definedName name="p0iu" hidden="1">{#N/A,#N/A,FALSE,"Group P&amp;L";#N/A,#N/A,FALSE,"Group Balance Sheet"}</definedName>
    <definedName name="PF">Assumptions!$C$10</definedName>
    <definedName name="PFcom">Assumptions!$C$11</definedName>
    <definedName name="PFres">Assumptions!$C$10</definedName>
    <definedName name="po" hidden="1">{#N/A,#N/A,FALSE,"Group P&amp;L";#N/A,#N/A,FALSE,"Group Balance Sheet"}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qqqqqqqqqqqqqqqqq" hidden="1">{#N/A,#N/A,FALSE,"Group P&amp;L";#N/A,#N/A,FALSE,"Group Balance Sheet"}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hidden="1">{#N/A,#N/A,FALSE,"Group P&amp;L";#N/A,#N/A,FALSE,"Group Balance Sheet"}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bhswr" hidden="1">{#N/A,#N/A,FALSE,"Group P&amp;L";#N/A,#N/A,FALSE,"Group Balance Sheet"}</definedName>
    <definedName name="rehtb" hidden="1">{#N/A,#N/A,FALSE,"Group P&amp;L";#N/A,#N/A,FALSE,"Group Balance Sheet"}</definedName>
    <definedName name="rertte" hidden="1">{#N/A,#N/A,FALSE,"Group P&amp;L";#N/A,#N/A,FALSE,"Group Balance Sheet"}</definedName>
    <definedName name="rew" hidden="1">{#N/A,#N/A,FALSE,"Group P&amp;L";#N/A,#N/A,FALSE,"Group Balance Sheet"}</definedName>
    <definedName name="rmkt" hidden="1">{#N/A,#N/A,FALSE,"Group P&amp;L";#N/A,#N/A,FALSE,"Group Balance Sheet"}</definedName>
    <definedName name="rsdht" hidden="1">{#N/A,#N/A,FALSE,"Group P&amp;L";#N/A,#N/A,FALSE,"Group Balance Sheet"}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hidden="1">{#N/A,#N/A,FALSE,"Group P&amp;L";#N/A,#N/A,FALSE,"Group Balance Sheet"}</definedName>
    <definedName name="sdgasgg" hidden="1">{#N/A,#N/A,FALSE,"Group P&amp;L";#N/A,#N/A,FALSE,"Group Balance Sheet"}</definedName>
    <definedName name="sencount" hidden="1">1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hf" hidden="1">{#N/A,#N/A,FALSE,"Group P&amp;L";#N/A,#N/A,FALSE,"Group Balance Sheet"}</definedName>
    <definedName name="SL01VIEWHND">-1</definedName>
    <definedName name="SRTYHSRTUY" hidden="1">{#N/A,#N/A,FALSE,"Group P&amp;L";#N/A,#N/A,FALSE,"Group Balance Sheet"}</definedName>
    <definedName name="sssssssssss" hidden="1">{#N/A,#N/A,FALSE,"Group P&amp;L";#N/A,#N/A,FALSE,"Group Balance Sheet"}</definedName>
    <definedName name="sta" hidden="1">{#N/A,#N/A,FALSE,"Group P&amp;L";#N/A,#N/A,FALSE,"Group Balance Sheet"}</definedName>
    <definedName name="Start">Assumptions!$C$5</definedName>
    <definedName name="Stuff" hidden="1">{#N/A,#N/A,FALSE,"Group P&amp;L";#N/A,#N/A,FALSE,"Group Balance Sheet"}</definedName>
    <definedName name="SXBNDDSP">0</definedName>
    <definedName name="TerminalValueGrowthRate">1%</definedName>
    <definedName name="TEST" hidden="1">{#N/A,#N/A,FALSE,"Group P&amp;L";#N/A,#N/A,FALSE,"Group Balance Sheet"}</definedName>
    <definedName name="t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ITLE5" localSheetId="3">_xll.SUBNM("actewagl_tm1:bs_month","","Jun")</definedName>
    <definedName name="TITLE5" localSheetId="2">_xll.SUBNM("actewagl_tm1:bs_month","","Jun")</definedName>
    <definedName name="TITLE5" localSheetId="1">_xll.SUBNM("actewagl_tm1:bs_month","","Jun")</definedName>
    <definedName name="tjuyt" hidden="1">{#N/A,#N/A,FALSE,"Group P&amp;L";#N/A,#N/A,FALSE,"Group Balance Sheet"}</definedName>
    <definedName name="TM1REBUILDOPTION">1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fv" hidden="1">{#N/A,#N/A,FALSE,"Group P&amp;L";#N/A,#N/A,FALSE,"Group Balance Sheet"}</definedName>
    <definedName name="ttt" hidden="1">{#N/A,#N/A,FALSE,"Group P&amp;L";#N/A,#N/A,FALSE,"Group Balance Sheet"}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k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hidden="1">{#N/A,#N/A,FALSE,"Group P&amp;L";#N/A,#N/A,FALSE,"Group Balance Sheet"}</definedName>
    <definedName name="uliug" hidden="1">{#N/A,#N/A,FALSE,"Group P&amp;L";#N/A,#N/A,FALSE,"Group Balance Sheet"}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vcbg" hidden="1">{#N/A,#N/A,FALSE,"Group P&amp;L";#N/A,#N/A,FALSE,"Group Balance Sheet"}</definedName>
    <definedName name="vCube" hidden="1">#REF!</definedName>
    <definedName name="vFormulas" hidden="1">#REF!</definedName>
    <definedName name="vfsd" hidden="1">{#N/A,#N/A,FALSE,"Group P&amp;L";#N/A,#N/A,FALSE,"Group Balance Sheet"}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4EYT6W" hidden="1">{#N/A,#N/A,FALSE,"Group P&amp;L";#N/A,#N/A,FALSE,"Group Balance Sheet"}</definedName>
    <definedName name="WACC">Assumptions!$C$7</definedName>
    <definedName name="wan.bpr" hidden="1">{#N/A,#N/A,FALSE,"Group P&amp;L";#N/A,#N/A,FALSE,"Group Balance Sheet"}</definedName>
    <definedName name="we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ytjewtj" hidden="1">{#N/A,#N/A,FALSE,"Group P&amp;L";#N/A,#N/A,FALSE,"Group Balance Sheet"}</definedName>
    <definedName name="wqhgqhg" hidden="1">{#N/A,#N/A,FALSE,"Group P&amp;L";#N/A,#N/A,FALSE,"Group Balance Sheet"}</definedName>
    <definedName name="wrju" hidden="1">{#N/A,#N/A,FALSE,"Group P&amp;L";#N/A,#N/A,FALSE,"Group Balance Sheet"}</definedName>
    <definedName name="wrn.bpr" hidden="1">{#N/A,#N/A,FALSE,"Group P&amp;L";#N/A,#N/A,FALSE,"Group Balance Sheet"}</definedName>
    <definedName name="wrn.BPR." hidden="1">{#N/A,#N/A,FALSE,"Group P&amp;L";#N/A,#N/A,FALSE,"Group Balance Sheet"}</definedName>
    <definedName name="wrn.bpt" hidden="1">{#N/A,#N/A,FALSE,"Group P&amp;L";#N/A,#N/A,FALSE,"Group Balance Sheet"}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x" hidden="1">{#N/A,#N/A,FALSE,"Group P&amp;L";#N/A,#N/A,FALSE,"Group Balance Sheet"}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sd" hidden="1">{#N/A,#N/A,FALSE,"Group P&amp;L";#N/A,#N/A,FALSE,"Group Balance Sheet"}</definedName>
    <definedName name="xxx" hidden="1">{#N/A,#N/A,FALSE,"Group P&amp;L";#N/A,#N/A,FALSE,"Group Balance Sheet"}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RAewYW" hidden="1">{#N/A,#N/A,FALSE,"Group P&amp;L";#N/A,#N/A,FALSE,"Group Balance Sheet"}</definedName>
    <definedName name="ytnjhe" hidden="1">{#N/A,#N/A,FALSE,"Group P&amp;L";#N/A,#N/A,FALSE,"Group Balance Sheet"}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_194E5B9A_53B1_414D_85B4_862268EA3FD8_.wvu.Cols" hidden="1">#REF!,#REF!</definedName>
    <definedName name="Z_457C99E0_B489_11D4_9586_D18A69491E44_.wvu.FilterData" hidden="1">[6]DataAct!#REF!</definedName>
    <definedName name="Z_4A79B72B_DC22_4363_885C_85183B73F539_.wvu.Cols" hidden="1">'[7]Inputs II'!$D$1:$F$65536,'[7]Inputs II'!$G$1:$I$65536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[6]DataAct!#REF!</definedName>
    <definedName name="Z_86D17A4F_67AF_11D4_BE9F_0010A4C47286_.wvu.FilterData" hidden="1">[6]DataAct!#REF!</definedName>
    <definedName name="Z_954171C1_B0CF_11D4_9586_C4C4470EA652_.wvu.FilterData" hidden="1">[6]DataAct!#REF!</definedName>
    <definedName name="Z_954171C6_B0CF_11D4_9586_C4C4470EA652_.wvu.FilterData" hidden="1">[6]DataAct!#REF!</definedName>
    <definedName name="Z_B353C461_E47E_11D3_9F17_9F7735ADF445_.wvu.PrintArea" hidden="1">#REF!</definedName>
    <definedName name="Z_B6615E22_B0C4_11D4_9586_D4E81DC95A44_.wvu.FilterData" hidden="1">[6]DataAct!#REF!</definedName>
    <definedName name="Z_CFB7B7F4_1D0A_11D5_9586_DD7024B77949_.wvu.FilterData" hidden="1">[6]DataAct!#REF!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v" hidden="1">{#N/A,#N/A,FALSE,"Group P&amp;L";#N/A,#N/A,FALSE,"Group Balance Sheet"}</definedName>
    <definedName name="zxvb" hidden="1">{#N/A,#N/A,FALSE,"Group P&amp;L";#N/A,#N/A,FALSE,"Group Balance Sheet"}</definedName>
  </definedName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F7" i="26" l="1"/>
  <c r="F17" i="26"/>
  <c r="F12" i="26"/>
  <c r="F23" i="26"/>
  <c r="F40" i="27"/>
  <c r="F6" i="26"/>
  <c r="F16" i="26"/>
  <c r="G7" i="26"/>
  <c r="G17" i="26"/>
  <c r="G12" i="26"/>
  <c r="G23" i="26"/>
  <c r="G40" i="27"/>
  <c r="G6" i="26"/>
  <c r="G16" i="26"/>
  <c r="H7" i="26"/>
  <c r="H17" i="26"/>
  <c r="H12" i="26"/>
  <c r="H23" i="26"/>
  <c r="H40" i="27"/>
  <c r="H6" i="26"/>
  <c r="H16" i="26"/>
  <c r="I7" i="26"/>
  <c r="I17" i="26"/>
  <c r="I12" i="26"/>
  <c r="I23" i="26"/>
  <c r="I40" i="27"/>
  <c r="I6" i="26"/>
  <c r="I16" i="26"/>
  <c r="J7" i="26"/>
  <c r="J17" i="26"/>
  <c r="J12" i="26"/>
  <c r="J23" i="26"/>
  <c r="J40" i="27"/>
  <c r="J6" i="26"/>
  <c r="J16" i="26"/>
  <c r="K7" i="26"/>
  <c r="K17" i="26"/>
  <c r="K12" i="26"/>
  <c r="K23" i="26"/>
  <c r="K40" i="27"/>
  <c r="K6" i="26"/>
  <c r="K16" i="26"/>
  <c r="L7" i="26"/>
  <c r="L17" i="26"/>
  <c r="L12" i="26"/>
  <c r="L23" i="26"/>
  <c r="L40" i="27"/>
  <c r="L6" i="26"/>
  <c r="L16" i="26"/>
  <c r="M7" i="26"/>
  <c r="M17" i="26"/>
  <c r="M12" i="26"/>
  <c r="M23" i="26"/>
  <c r="M40" i="27"/>
  <c r="M6" i="26"/>
  <c r="M16" i="26"/>
  <c r="N7" i="26"/>
  <c r="N17" i="26"/>
  <c r="N12" i="26"/>
  <c r="N23" i="26"/>
  <c r="N40" i="27"/>
  <c r="N6" i="26"/>
  <c r="N16" i="26"/>
  <c r="E7" i="26"/>
  <c r="E17" i="26"/>
  <c r="E12" i="26"/>
  <c r="E23" i="26"/>
  <c r="E40" i="27"/>
  <c r="E6" i="26"/>
  <c r="E16" i="26"/>
  <c r="C49" i="27"/>
  <c r="C35" i="27"/>
  <c r="E41" i="27"/>
  <c r="E42" i="27"/>
  <c r="F41" i="27"/>
  <c r="F42" i="27"/>
  <c r="G41" i="27"/>
  <c r="G42" i="27"/>
  <c r="H41" i="27"/>
  <c r="H42" i="27"/>
  <c r="I41" i="27"/>
  <c r="I42" i="27"/>
  <c r="J41" i="27"/>
  <c r="J42" i="27"/>
  <c r="K41" i="27"/>
  <c r="K42" i="27"/>
  <c r="L41" i="27"/>
  <c r="L42" i="27"/>
  <c r="M41" i="27"/>
  <c r="M42" i="27"/>
  <c r="N41" i="27"/>
  <c r="N42" i="27"/>
  <c r="D42" i="27"/>
  <c r="E43" i="27"/>
  <c r="F43" i="27"/>
  <c r="G43" i="27"/>
  <c r="H43" i="27"/>
  <c r="I43" i="27"/>
  <c r="J43" i="27"/>
  <c r="K43" i="27"/>
  <c r="L43" i="27"/>
  <c r="M43" i="27"/>
  <c r="N43" i="27"/>
  <c r="D43" i="27"/>
  <c r="D48" i="27"/>
  <c r="D49" i="27"/>
  <c r="E3" i="30"/>
  <c r="F3" i="30"/>
  <c r="E4" i="30"/>
  <c r="F4" i="30"/>
  <c r="E5" i="30"/>
  <c r="F5" i="30"/>
  <c r="E6" i="30"/>
  <c r="F6" i="30"/>
  <c r="E7" i="30"/>
  <c r="F7" i="30"/>
  <c r="E8" i="30"/>
  <c r="F8" i="30"/>
  <c r="E9" i="30"/>
  <c r="F9" i="30"/>
  <c r="E10" i="30"/>
  <c r="F10" i="30"/>
  <c r="E11" i="30"/>
  <c r="F11" i="30"/>
  <c r="E12" i="30"/>
  <c r="F12" i="30"/>
  <c r="E13" i="30"/>
  <c r="F13" i="30"/>
  <c r="E14" i="30"/>
  <c r="F14" i="30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W80" i="25"/>
  <c r="W81" i="25"/>
  <c r="W82" i="25"/>
  <c r="W83" i="25"/>
  <c r="W84" i="25"/>
  <c r="W85" i="25"/>
  <c r="W86" i="25"/>
  <c r="W87" i="25"/>
  <c r="W88" i="25"/>
  <c r="W89" i="25"/>
  <c r="W90" i="25"/>
  <c r="W91" i="25"/>
  <c r="W92" i="25"/>
  <c r="W93" i="25"/>
  <c r="W94" i="25"/>
  <c r="W95" i="25"/>
  <c r="W96" i="25"/>
  <c r="W97" i="25"/>
  <c r="W98" i="25"/>
  <c r="W99" i="25"/>
  <c r="W100" i="25"/>
  <c r="W101" i="25"/>
  <c r="W102" i="25"/>
  <c r="W103" i="25"/>
  <c r="W104" i="25"/>
  <c r="W105" i="25"/>
  <c r="W106" i="25"/>
  <c r="W107" i="25"/>
  <c r="W108" i="25"/>
  <c r="W109" i="25"/>
  <c r="W110" i="25"/>
  <c r="W111" i="25"/>
  <c r="W112" i="25"/>
  <c r="W113" i="25"/>
  <c r="W114" i="25"/>
  <c r="W115" i="25"/>
  <c r="W116" i="25"/>
  <c r="W117" i="25"/>
  <c r="W118" i="25"/>
  <c r="W119" i="25"/>
  <c r="W120" i="25"/>
  <c r="W121" i="25"/>
  <c r="W122" i="25"/>
  <c r="W123" i="25"/>
  <c r="W124" i="25"/>
  <c r="W125" i="25"/>
  <c r="W126" i="25"/>
  <c r="W127" i="25"/>
  <c r="W128" i="25"/>
  <c r="W129" i="25"/>
  <c r="W130" i="25"/>
  <c r="W131" i="25"/>
  <c r="W132" i="25"/>
  <c r="W133" i="25"/>
  <c r="W134" i="25"/>
  <c r="W135" i="25"/>
  <c r="W136" i="25"/>
  <c r="W137" i="25"/>
  <c r="W138" i="25"/>
  <c r="W139" i="25"/>
  <c r="W140" i="25"/>
  <c r="W141" i="25"/>
  <c r="W142" i="25"/>
  <c r="W143" i="25"/>
  <c r="W144" i="25"/>
  <c r="W145" i="25"/>
  <c r="W146" i="25"/>
  <c r="W147" i="25"/>
  <c r="W148" i="25"/>
  <c r="W149" i="25"/>
  <c r="W150" i="25"/>
  <c r="W151" i="25"/>
  <c r="W152" i="25"/>
  <c r="W153" i="25"/>
  <c r="W154" i="25"/>
  <c r="W155" i="25"/>
  <c r="W156" i="25"/>
  <c r="W157" i="25"/>
  <c r="W158" i="25"/>
  <c r="W159" i="25"/>
  <c r="W160" i="25"/>
  <c r="W161" i="25"/>
  <c r="W162" i="25"/>
  <c r="W163" i="25"/>
  <c r="W164" i="25"/>
  <c r="W165" i="25"/>
  <c r="W166" i="25"/>
  <c r="W167" i="25"/>
  <c r="W168" i="25"/>
  <c r="W169" i="25"/>
  <c r="W170" i="25"/>
  <c r="W171" i="25"/>
  <c r="W172" i="25"/>
  <c r="W173" i="25"/>
  <c r="W174" i="25"/>
  <c r="W175" i="25"/>
  <c r="W176" i="25"/>
  <c r="W177" i="25"/>
  <c r="W178" i="25"/>
  <c r="W179" i="25"/>
  <c r="W180" i="25"/>
  <c r="W181" i="25"/>
  <c r="W182" i="25"/>
  <c r="W183" i="25"/>
  <c r="W184" i="25"/>
  <c r="W185" i="25"/>
  <c r="W186" i="25"/>
  <c r="W187" i="25"/>
  <c r="W188" i="25"/>
  <c r="W189" i="25"/>
  <c r="W190" i="25"/>
  <c r="W191" i="25"/>
  <c r="W192" i="25"/>
  <c r="W193" i="25"/>
  <c r="W194" i="25"/>
  <c r="W195" i="25"/>
  <c r="W196" i="25"/>
  <c r="W197" i="25"/>
  <c r="W198" i="25"/>
  <c r="W199" i="25"/>
  <c r="W200" i="25"/>
  <c r="W201" i="25"/>
  <c r="W202" i="25"/>
  <c r="W203" i="25"/>
  <c r="W204" i="25"/>
  <c r="W205" i="25"/>
  <c r="W206" i="25"/>
  <c r="W207" i="25"/>
  <c r="W208" i="25"/>
  <c r="W209" i="25"/>
  <c r="W210" i="25"/>
  <c r="W211" i="25"/>
  <c r="W212" i="25"/>
  <c r="W213" i="25"/>
  <c r="W214" i="25"/>
  <c r="W215" i="25"/>
  <c r="W216" i="25"/>
  <c r="W217" i="25"/>
  <c r="W218" i="25"/>
  <c r="W219" i="25"/>
  <c r="W220" i="25"/>
  <c r="W221" i="25"/>
  <c r="W222" i="25"/>
  <c r="W223" i="25"/>
  <c r="W224" i="25"/>
  <c r="W225" i="25"/>
  <c r="W226" i="25"/>
  <c r="W227" i="25"/>
  <c r="W228" i="25"/>
  <c r="W229" i="25"/>
  <c r="W230" i="25"/>
  <c r="W231" i="25"/>
  <c r="W232" i="25"/>
  <c r="W233" i="25"/>
  <c r="W234" i="25"/>
  <c r="W235" i="25"/>
  <c r="W236" i="25"/>
  <c r="W237" i="25"/>
  <c r="W238" i="25"/>
  <c r="W239" i="25"/>
  <c r="W240" i="25"/>
  <c r="W241" i="25"/>
  <c r="W242" i="25"/>
  <c r="W243" i="25"/>
  <c r="W244" i="25"/>
  <c r="W245" i="25"/>
  <c r="W246" i="25"/>
  <c r="W247" i="25"/>
  <c r="W248" i="25"/>
  <c r="W249" i="25"/>
  <c r="Q250" i="25"/>
  <c r="T250" i="25"/>
  <c r="W250" i="25"/>
  <c r="Q251" i="25"/>
  <c r="T251" i="25"/>
  <c r="W251" i="25"/>
  <c r="Q252" i="25"/>
  <c r="T252" i="25"/>
  <c r="W252" i="25"/>
  <c r="W253" i="25"/>
  <c r="W254" i="25"/>
  <c r="Q255" i="25"/>
  <c r="T255" i="25"/>
  <c r="W255" i="25"/>
  <c r="Q256" i="25"/>
  <c r="T256" i="25"/>
  <c r="W256" i="25"/>
  <c r="Q257" i="25"/>
  <c r="T257" i="25"/>
  <c r="W257" i="25"/>
  <c r="Q258" i="25"/>
  <c r="T258" i="25"/>
  <c r="W258" i="25"/>
  <c r="Q259" i="25"/>
  <c r="T259" i="25"/>
  <c r="W259" i="25"/>
  <c r="W20" i="25"/>
  <c r="D264" i="25"/>
  <c r="D265" i="25"/>
  <c r="D266" i="25"/>
  <c r="D279" i="25"/>
  <c r="E264" i="25"/>
  <c r="E265" i="25"/>
  <c r="E266" i="25"/>
  <c r="E279" i="25"/>
  <c r="F264" i="25"/>
  <c r="F265" i="25"/>
  <c r="F266" i="25"/>
  <c r="F279" i="25"/>
  <c r="G264" i="25"/>
  <c r="G265" i="25"/>
  <c r="G266" i="25"/>
  <c r="G279" i="25"/>
  <c r="H264" i="25"/>
  <c r="H265" i="25"/>
  <c r="H266" i="25"/>
  <c r="H279" i="25"/>
  <c r="I264" i="25"/>
  <c r="I265" i="25"/>
  <c r="I266" i="25"/>
  <c r="I279" i="25"/>
  <c r="J264" i="25"/>
  <c r="J265" i="25"/>
  <c r="J266" i="25"/>
  <c r="J279" i="25"/>
  <c r="K264" i="25"/>
  <c r="K265" i="25"/>
  <c r="K266" i="25"/>
  <c r="K279" i="25"/>
  <c r="L264" i="25"/>
  <c r="L265" i="25"/>
  <c r="L266" i="25"/>
  <c r="L279" i="25"/>
  <c r="C264" i="25"/>
  <c r="C265" i="25"/>
  <c r="C266" i="25"/>
  <c r="C279" i="25"/>
  <c r="D274" i="25"/>
  <c r="D275" i="25"/>
  <c r="D276" i="25"/>
  <c r="D281" i="25"/>
  <c r="E274" i="25"/>
  <c r="E275" i="25"/>
  <c r="E276" i="25"/>
  <c r="E281" i="25"/>
  <c r="F274" i="25"/>
  <c r="F275" i="25"/>
  <c r="F276" i="25"/>
  <c r="F281" i="25"/>
  <c r="G274" i="25"/>
  <c r="G275" i="25"/>
  <c r="G276" i="25"/>
  <c r="G281" i="25"/>
  <c r="H274" i="25"/>
  <c r="H275" i="25"/>
  <c r="H276" i="25"/>
  <c r="H281" i="25"/>
  <c r="I274" i="25"/>
  <c r="I275" i="25"/>
  <c r="I276" i="25"/>
  <c r="I281" i="25"/>
  <c r="J274" i="25"/>
  <c r="J275" i="25"/>
  <c r="J276" i="25"/>
  <c r="J281" i="25"/>
  <c r="K274" i="25"/>
  <c r="K275" i="25"/>
  <c r="K276" i="25"/>
  <c r="K281" i="25"/>
  <c r="L274" i="25"/>
  <c r="L275" i="25"/>
  <c r="L276" i="25"/>
  <c r="L281" i="25"/>
  <c r="C274" i="25"/>
  <c r="C275" i="25"/>
  <c r="C276" i="25"/>
  <c r="C281" i="25"/>
  <c r="D269" i="25"/>
  <c r="T253" i="25"/>
  <c r="T254" i="25"/>
  <c r="D270" i="25"/>
  <c r="D271" i="25"/>
  <c r="D280" i="25"/>
  <c r="E269" i="25"/>
  <c r="E270" i="25"/>
  <c r="E271" i="25"/>
  <c r="E280" i="25"/>
  <c r="F269" i="25"/>
  <c r="F270" i="25"/>
  <c r="F271" i="25"/>
  <c r="F280" i="25"/>
  <c r="G269" i="25"/>
  <c r="G270" i="25"/>
  <c r="G271" i="25"/>
  <c r="G280" i="25"/>
  <c r="H269" i="25"/>
  <c r="H270" i="25"/>
  <c r="H271" i="25"/>
  <c r="H280" i="25"/>
  <c r="I269" i="25"/>
  <c r="I270" i="25"/>
  <c r="I271" i="25"/>
  <c r="I280" i="25"/>
  <c r="J269" i="25"/>
  <c r="J270" i="25"/>
  <c r="J271" i="25"/>
  <c r="J280" i="25"/>
  <c r="K269" i="25"/>
  <c r="K270" i="25"/>
  <c r="K271" i="25"/>
  <c r="K280" i="25"/>
  <c r="L269" i="25"/>
  <c r="L270" i="25"/>
  <c r="L271" i="25"/>
  <c r="L280" i="25"/>
  <c r="C269" i="25"/>
  <c r="C270" i="25"/>
  <c r="C271" i="25"/>
  <c r="C280" i="25"/>
  <c r="Q253" i="25"/>
  <c r="Q254" i="25"/>
  <c r="D263" i="25"/>
  <c r="E263" i="25"/>
  <c r="F263" i="25"/>
  <c r="G263" i="25"/>
  <c r="H263" i="25"/>
  <c r="I263" i="25"/>
  <c r="J263" i="25"/>
  <c r="K263" i="25"/>
  <c r="L263" i="25"/>
  <c r="D268" i="25"/>
  <c r="E268" i="25"/>
  <c r="F268" i="25"/>
  <c r="G268" i="25"/>
  <c r="H268" i="25"/>
  <c r="I268" i="25"/>
  <c r="J268" i="25"/>
  <c r="K268" i="25"/>
  <c r="L268" i="25"/>
  <c r="D273" i="25"/>
  <c r="E273" i="25"/>
  <c r="F273" i="25"/>
  <c r="G273" i="25"/>
  <c r="H273" i="25"/>
  <c r="I273" i="25"/>
  <c r="J273" i="25"/>
  <c r="K273" i="25"/>
  <c r="L273" i="25"/>
  <c r="B276" i="25"/>
  <c r="B275" i="25"/>
  <c r="B274" i="25"/>
  <c r="B270" i="25"/>
  <c r="B271" i="25"/>
  <c r="B269" i="25"/>
  <c r="C273" i="25"/>
  <c r="C268" i="25"/>
  <c r="C263" i="25"/>
  <c r="E4" i="26" a="1"/>
  <c r="E4" i="26"/>
  <c r="E5" i="26"/>
  <c r="E15" i="26"/>
  <c r="E10" i="26"/>
  <c r="E21" i="26"/>
  <c r="E20" i="26" a="1"/>
  <c r="E20" i="26"/>
  <c r="E12" i="27"/>
  <c r="E13" i="27"/>
  <c r="E14" i="27"/>
  <c r="F5" i="26"/>
  <c r="F15" i="26"/>
  <c r="F10" i="26"/>
  <c r="F21" i="26"/>
  <c r="F12" i="27"/>
  <c r="F13" i="27"/>
  <c r="F14" i="27"/>
  <c r="G5" i="26"/>
  <c r="G15" i="26"/>
  <c r="G10" i="26"/>
  <c r="G21" i="26"/>
  <c r="G12" i="27"/>
  <c r="G13" i="27"/>
  <c r="G14" i="27"/>
  <c r="H5" i="26"/>
  <c r="H15" i="26"/>
  <c r="H10" i="26"/>
  <c r="H21" i="26"/>
  <c r="H12" i="27"/>
  <c r="H13" i="27"/>
  <c r="H14" i="27"/>
  <c r="I5" i="26"/>
  <c r="I15" i="26"/>
  <c r="I10" i="26"/>
  <c r="I21" i="26"/>
  <c r="I12" i="27"/>
  <c r="I13" i="27"/>
  <c r="I14" i="27"/>
  <c r="J5" i="26"/>
  <c r="J15" i="26"/>
  <c r="J10" i="26"/>
  <c r="J21" i="26"/>
  <c r="J12" i="27"/>
  <c r="J13" i="27"/>
  <c r="J14" i="27"/>
  <c r="K5" i="26"/>
  <c r="K15" i="26"/>
  <c r="K10" i="26"/>
  <c r="K21" i="26"/>
  <c r="K12" i="27"/>
  <c r="K13" i="27"/>
  <c r="K14" i="27"/>
  <c r="L5" i="26"/>
  <c r="L15" i="26"/>
  <c r="L10" i="26"/>
  <c r="L21" i="26"/>
  <c r="L12" i="27"/>
  <c r="L13" i="27"/>
  <c r="L14" i="27"/>
  <c r="M5" i="26"/>
  <c r="M15" i="26"/>
  <c r="M10" i="26"/>
  <c r="M21" i="26"/>
  <c r="M12" i="27"/>
  <c r="M13" i="27"/>
  <c r="M14" i="27"/>
  <c r="N5" i="26"/>
  <c r="N15" i="26"/>
  <c r="N10" i="26"/>
  <c r="N21" i="26"/>
  <c r="N12" i="27"/>
  <c r="N13" i="27"/>
  <c r="N14" i="27"/>
  <c r="D14" i="27"/>
  <c r="E15" i="27"/>
  <c r="F15" i="27"/>
  <c r="G15" i="27"/>
  <c r="H15" i="27"/>
  <c r="I15" i="27"/>
  <c r="J15" i="27"/>
  <c r="K15" i="27"/>
  <c r="L15" i="27"/>
  <c r="M15" i="27"/>
  <c r="N15" i="27"/>
  <c r="D15" i="27"/>
  <c r="E12" i="31"/>
  <c r="E13" i="31"/>
  <c r="E14" i="31"/>
  <c r="F12" i="31"/>
  <c r="F13" i="31"/>
  <c r="F14" i="31"/>
  <c r="G12" i="31"/>
  <c r="G13" i="31"/>
  <c r="G14" i="31"/>
  <c r="H12" i="31"/>
  <c r="H13" i="31"/>
  <c r="H14" i="31"/>
  <c r="I12" i="31"/>
  <c r="I13" i="31"/>
  <c r="I14" i="31"/>
  <c r="J12" i="31"/>
  <c r="J13" i="31"/>
  <c r="J14" i="31"/>
  <c r="K12" i="31"/>
  <c r="K13" i="31"/>
  <c r="K14" i="31"/>
  <c r="L12" i="31"/>
  <c r="L13" i="31"/>
  <c r="L14" i="31"/>
  <c r="M12" i="31"/>
  <c r="M13" i="31"/>
  <c r="M14" i="31"/>
  <c r="N12" i="31"/>
  <c r="N13" i="31"/>
  <c r="N14" i="31"/>
  <c r="D14" i="31"/>
  <c r="E15" i="31"/>
  <c r="F15" i="31"/>
  <c r="G15" i="31"/>
  <c r="H15" i="31"/>
  <c r="I15" i="31"/>
  <c r="J15" i="31"/>
  <c r="K15" i="31"/>
  <c r="L15" i="31"/>
  <c r="M15" i="31"/>
  <c r="N15" i="31"/>
  <c r="D15" i="31"/>
  <c r="D18" i="31"/>
  <c r="D20" i="31"/>
  <c r="C5" i="27"/>
  <c r="C6" i="27"/>
  <c r="C7" i="27"/>
  <c r="E11" i="31"/>
  <c r="F11" i="31"/>
  <c r="G11" i="31"/>
  <c r="H11" i="31"/>
  <c r="I11" i="31"/>
  <c r="J11" i="31"/>
  <c r="K11" i="31"/>
  <c r="L11" i="31"/>
  <c r="M11" i="31"/>
  <c r="N11" i="31"/>
  <c r="N10" i="31"/>
  <c r="M10" i="31"/>
  <c r="L10" i="31"/>
  <c r="K10" i="31"/>
  <c r="J10" i="31"/>
  <c r="I10" i="31"/>
  <c r="H10" i="31"/>
  <c r="G10" i="31"/>
  <c r="F10" i="31"/>
  <c r="E10" i="31"/>
  <c r="N18" i="32"/>
  <c r="M18" i="32"/>
  <c r="L18" i="32"/>
  <c r="K18" i="32"/>
  <c r="J18" i="32"/>
  <c r="I18" i="32"/>
  <c r="H18" i="32"/>
  <c r="G18" i="32"/>
  <c r="F18" i="32"/>
  <c r="N56" i="32"/>
  <c r="M56" i="32"/>
  <c r="L56" i="32"/>
  <c r="K56" i="32"/>
  <c r="J56" i="32"/>
  <c r="I56" i="32"/>
  <c r="H56" i="32"/>
  <c r="G56" i="32"/>
  <c r="F56" i="32"/>
  <c r="E56" i="32"/>
  <c r="E18" i="32"/>
  <c r="E39" i="27"/>
  <c r="F39" i="27"/>
  <c r="G39" i="27"/>
  <c r="H39" i="27"/>
  <c r="I39" i="27"/>
  <c r="J39" i="27"/>
  <c r="K39" i="27"/>
  <c r="L39" i="27"/>
  <c r="M39" i="27"/>
  <c r="N39" i="27"/>
  <c r="E25" i="27"/>
  <c r="F25" i="27"/>
  <c r="G25" i="27"/>
  <c r="H25" i="27"/>
  <c r="I25" i="27"/>
  <c r="J25" i="27"/>
  <c r="K25" i="27"/>
  <c r="L25" i="27"/>
  <c r="M25" i="27"/>
  <c r="N25" i="27"/>
  <c r="E11" i="27"/>
  <c r="F11" i="27"/>
  <c r="G11" i="27"/>
  <c r="H11" i="27"/>
  <c r="I11" i="27"/>
  <c r="J11" i="27"/>
  <c r="K11" i="27"/>
  <c r="L11" i="27"/>
  <c r="M11" i="27"/>
  <c r="N11" i="27"/>
  <c r="E29" i="31"/>
  <c r="F29" i="31"/>
  <c r="G29" i="31"/>
  <c r="H29" i="31"/>
  <c r="I29" i="31"/>
  <c r="J29" i="31"/>
  <c r="K29" i="31"/>
  <c r="L29" i="31"/>
  <c r="M29" i="31"/>
  <c r="N29" i="31"/>
  <c r="C32" i="31"/>
  <c r="C31" i="31"/>
  <c r="B20" i="31"/>
  <c r="B15" i="31"/>
  <c r="B14" i="31"/>
  <c r="B13" i="31"/>
  <c r="B12" i="31"/>
  <c r="B34" i="27"/>
  <c r="B48" i="27"/>
  <c r="B32" i="27"/>
  <c r="B46" i="27"/>
  <c r="B31" i="27"/>
  <c r="B45" i="27"/>
  <c r="B29" i="27"/>
  <c r="B43" i="27"/>
  <c r="B28" i="27"/>
  <c r="B42" i="27"/>
  <c r="B27" i="27"/>
  <c r="B41" i="27"/>
  <c r="B26" i="27"/>
  <c r="B40" i="27"/>
  <c r="N17" i="31"/>
  <c r="N122" i="32"/>
  <c r="M17" i="31"/>
  <c r="M122" i="32"/>
  <c r="L17" i="31"/>
  <c r="L122" i="32"/>
  <c r="K17" i="31"/>
  <c r="K122" i="32"/>
  <c r="J17" i="31"/>
  <c r="J122" i="32"/>
  <c r="I17" i="31"/>
  <c r="I122" i="32"/>
  <c r="H17" i="31"/>
  <c r="H122" i="32"/>
  <c r="G17" i="31"/>
  <c r="G122" i="32"/>
  <c r="F17" i="31"/>
  <c r="F122" i="32"/>
  <c r="E17" i="31"/>
  <c r="E122" i="32"/>
  <c r="B121" i="32"/>
  <c r="B137" i="32"/>
  <c r="B153" i="32"/>
  <c r="B122" i="32"/>
  <c r="B97" i="32"/>
  <c r="B76" i="32"/>
  <c r="E18" i="31"/>
  <c r="F18" i="31"/>
  <c r="G18" i="31"/>
  <c r="H18" i="31"/>
  <c r="I18" i="31"/>
  <c r="J18" i="31"/>
  <c r="K18" i="31"/>
  <c r="L18" i="31"/>
  <c r="M18" i="31"/>
  <c r="N18" i="31"/>
  <c r="D21" i="31"/>
  <c r="D5" i="31"/>
  <c r="D29" i="31"/>
  <c r="C15" i="31"/>
  <c r="C14" i="31"/>
  <c r="C13" i="31"/>
  <c r="C12" i="31"/>
  <c r="C7" i="31"/>
  <c r="C6" i="31"/>
  <c r="C5" i="31"/>
  <c r="E14" i="26" a="1"/>
  <c r="E14" i="26"/>
  <c r="E9" i="26" a="1"/>
  <c r="E9" i="26"/>
  <c r="L3" i="25"/>
  <c r="B88" i="17" a="1"/>
  <c r="D87" i="17" a="1"/>
  <c r="E89" i="17" a="1"/>
  <c r="E89" i="17"/>
  <c r="D87" i="17"/>
  <c r="D89" i="17" a="1"/>
  <c r="D89" i="17"/>
  <c r="B56" i="17" a="1"/>
  <c r="B88" i="17"/>
  <c r="E55" i="17" a="1"/>
  <c r="E55" i="17"/>
  <c r="E57" i="17"/>
  <c r="F89" i="17" a="1"/>
  <c r="F89" i="17"/>
  <c r="F57" i="17"/>
  <c r="G89" i="17" a="1"/>
  <c r="G89" i="17"/>
  <c r="G57" i="17"/>
  <c r="H89" i="17" a="1"/>
  <c r="H89" i="17"/>
  <c r="H57" i="17"/>
  <c r="I89" i="17" a="1"/>
  <c r="I89" i="17"/>
  <c r="I57" i="17"/>
  <c r="J89" i="17" a="1"/>
  <c r="J89" i="17"/>
  <c r="J57" i="17"/>
  <c r="K89" i="17" a="1"/>
  <c r="K89" i="17"/>
  <c r="K57" i="17"/>
  <c r="L89" i="17" a="1"/>
  <c r="L89" i="17"/>
  <c r="L57" i="17"/>
  <c r="M89" i="17" a="1"/>
  <c r="M89" i="17"/>
  <c r="M57" i="17"/>
  <c r="N89" i="17" a="1"/>
  <c r="N89" i="17"/>
  <c r="N57" i="17"/>
  <c r="O57" i="17"/>
  <c r="E90" i="17" a="1"/>
  <c r="E90" i="17"/>
  <c r="D90" i="17" a="1"/>
  <c r="D90" i="17"/>
  <c r="E58" i="17"/>
  <c r="F90" i="17" a="1"/>
  <c r="F90" i="17"/>
  <c r="F58" i="17"/>
  <c r="G90" i="17" a="1"/>
  <c r="G90" i="17"/>
  <c r="G58" i="17"/>
  <c r="H90" i="17" a="1"/>
  <c r="H90" i="17"/>
  <c r="H58" i="17"/>
  <c r="I90" i="17" a="1"/>
  <c r="I90" i="17"/>
  <c r="I58" i="17"/>
  <c r="J90" i="17" a="1"/>
  <c r="J90" i="17"/>
  <c r="J58" i="17"/>
  <c r="K90" i="17" a="1"/>
  <c r="K90" i="17"/>
  <c r="K58" i="17"/>
  <c r="L90" i="17" a="1"/>
  <c r="L90" i="17"/>
  <c r="L58" i="17"/>
  <c r="M90" i="17" a="1"/>
  <c r="M90" i="17"/>
  <c r="M58" i="17"/>
  <c r="N90" i="17" a="1"/>
  <c r="N90" i="17"/>
  <c r="N58" i="17"/>
  <c r="O58" i="17"/>
  <c r="E91" i="17" a="1"/>
  <c r="E91" i="17"/>
  <c r="D91" i="17" a="1"/>
  <c r="D91" i="17"/>
  <c r="E59" i="17"/>
  <c r="F91" i="17" a="1"/>
  <c r="F91" i="17"/>
  <c r="F59" i="17"/>
  <c r="G91" i="17" a="1"/>
  <c r="G91" i="17"/>
  <c r="G59" i="17"/>
  <c r="H91" i="17" a="1"/>
  <c r="H91" i="17"/>
  <c r="H59" i="17"/>
  <c r="I91" i="17" a="1"/>
  <c r="I91" i="17"/>
  <c r="I59" i="17"/>
  <c r="J91" i="17" a="1"/>
  <c r="J91" i="17"/>
  <c r="J59" i="17"/>
  <c r="K91" i="17" a="1"/>
  <c r="K91" i="17"/>
  <c r="K59" i="17"/>
  <c r="L91" i="17" a="1"/>
  <c r="L91" i="17"/>
  <c r="L59" i="17"/>
  <c r="M91" i="17" a="1"/>
  <c r="M91" i="17"/>
  <c r="M59" i="17"/>
  <c r="N91" i="17" a="1"/>
  <c r="N91" i="17"/>
  <c r="N59" i="17"/>
  <c r="O59" i="17"/>
  <c r="E92" i="17" a="1"/>
  <c r="E92" i="17"/>
  <c r="D92" i="17" a="1"/>
  <c r="D92" i="17"/>
  <c r="E60" i="17"/>
  <c r="F92" i="17" a="1"/>
  <c r="F92" i="17"/>
  <c r="F60" i="17"/>
  <c r="G92" i="17" a="1"/>
  <c r="G92" i="17"/>
  <c r="G60" i="17"/>
  <c r="H92" i="17" a="1"/>
  <c r="H92" i="17"/>
  <c r="H60" i="17"/>
  <c r="I92" i="17" a="1"/>
  <c r="I92" i="17"/>
  <c r="I60" i="17"/>
  <c r="J92" i="17" a="1"/>
  <c r="J92" i="17"/>
  <c r="J60" i="17"/>
  <c r="K92" i="17" a="1"/>
  <c r="K92" i="17"/>
  <c r="K60" i="17"/>
  <c r="L92" i="17" a="1"/>
  <c r="L92" i="17"/>
  <c r="L60" i="17"/>
  <c r="M92" i="17" a="1"/>
  <c r="M92" i="17"/>
  <c r="M60" i="17"/>
  <c r="N92" i="17" a="1"/>
  <c r="N92" i="17"/>
  <c r="N60" i="17"/>
  <c r="O60" i="17"/>
  <c r="E93" i="17" a="1"/>
  <c r="E93" i="17"/>
  <c r="D93" i="17" a="1"/>
  <c r="D93" i="17"/>
  <c r="E61" i="17"/>
  <c r="F93" i="17" a="1"/>
  <c r="F93" i="17"/>
  <c r="F61" i="17"/>
  <c r="G93" i="17" a="1"/>
  <c r="G93" i="17"/>
  <c r="G61" i="17"/>
  <c r="H93" i="17" a="1"/>
  <c r="H93" i="17"/>
  <c r="H61" i="17"/>
  <c r="I93" i="17" a="1"/>
  <c r="I93" i="17"/>
  <c r="I61" i="17"/>
  <c r="J93" i="17" a="1"/>
  <c r="J93" i="17"/>
  <c r="J61" i="17"/>
  <c r="K93" i="17" a="1"/>
  <c r="K93" i="17"/>
  <c r="K61" i="17"/>
  <c r="L93" i="17" a="1"/>
  <c r="L93" i="17"/>
  <c r="L61" i="17"/>
  <c r="M93" i="17" a="1"/>
  <c r="M93" i="17"/>
  <c r="M61" i="17"/>
  <c r="N93" i="17" a="1"/>
  <c r="N93" i="17"/>
  <c r="N61" i="17"/>
  <c r="O61" i="17"/>
  <c r="E94" i="17" a="1"/>
  <c r="E94" i="17"/>
  <c r="D94" i="17" a="1"/>
  <c r="D94" i="17"/>
  <c r="E62" i="17"/>
  <c r="F94" i="17" a="1"/>
  <c r="F94" i="17"/>
  <c r="F62" i="17"/>
  <c r="G94" i="17" a="1"/>
  <c r="G94" i="17"/>
  <c r="G62" i="17"/>
  <c r="H94" i="17" a="1"/>
  <c r="H94" i="17"/>
  <c r="H62" i="17"/>
  <c r="I94" i="17" a="1"/>
  <c r="I94" i="17"/>
  <c r="I62" i="17"/>
  <c r="J94" i="17" a="1"/>
  <c r="J94" i="17"/>
  <c r="J62" i="17"/>
  <c r="K94" i="17" a="1"/>
  <c r="K94" i="17"/>
  <c r="K62" i="17"/>
  <c r="L94" i="17" a="1"/>
  <c r="L94" i="17"/>
  <c r="L62" i="17"/>
  <c r="M94" i="17" a="1"/>
  <c r="M94" i="17"/>
  <c r="M62" i="17"/>
  <c r="N94" i="17" a="1"/>
  <c r="N94" i="17"/>
  <c r="N62" i="17"/>
  <c r="O62" i="17"/>
  <c r="E95" i="17" a="1"/>
  <c r="E95" i="17"/>
  <c r="D95" i="17" a="1"/>
  <c r="D95" i="17"/>
  <c r="E63" i="17"/>
  <c r="F95" i="17" a="1"/>
  <c r="F95" i="17"/>
  <c r="F63" i="17"/>
  <c r="G95" i="17" a="1"/>
  <c r="G95" i="17"/>
  <c r="G63" i="17"/>
  <c r="H95" i="17" a="1"/>
  <c r="H95" i="17"/>
  <c r="H63" i="17"/>
  <c r="I95" i="17" a="1"/>
  <c r="I95" i="17"/>
  <c r="I63" i="17"/>
  <c r="J95" i="17" a="1"/>
  <c r="J95" i="17"/>
  <c r="J63" i="17"/>
  <c r="K95" i="17" a="1"/>
  <c r="K95" i="17"/>
  <c r="K63" i="17"/>
  <c r="L95" i="17" a="1"/>
  <c r="L95" i="17"/>
  <c r="L63" i="17"/>
  <c r="M95" i="17" a="1"/>
  <c r="M95" i="17"/>
  <c r="M63" i="17"/>
  <c r="N95" i="17" a="1"/>
  <c r="N95" i="17"/>
  <c r="N63" i="17"/>
  <c r="O63" i="17"/>
  <c r="E96" i="17" a="1"/>
  <c r="E96" i="17"/>
  <c r="D96" i="17" a="1"/>
  <c r="D96" i="17"/>
  <c r="E64" i="17"/>
  <c r="F96" i="17" a="1"/>
  <c r="F96" i="17"/>
  <c r="F64" i="17"/>
  <c r="G96" i="17" a="1"/>
  <c r="G96" i="17"/>
  <c r="G64" i="17"/>
  <c r="H96" i="17" a="1"/>
  <c r="H96" i="17"/>
  <c r="H64" i="17"/>
  <c r="I96" i="17" a="1"/>
  <c r="I96" i="17"/>
  <c r="I64" i="17"/>
  <c r="J96" i="17" a="1"/>
  <c r="J96" i="17"/>
  <c r="J64" i="17"/>
  <c r="K96" i="17" a="1"/>
  <c r="K96" i="17"/>
  <c r="K64" i="17"/>
  <c r="L96" i="17" a="1"/>
  <c r="L96" i="17"/>
  <c r="L64" i="17"/>
  <c r="M96" i="17" a="1"/>
  <c r="M96" i="17"/>
  <c r="M64" i="17"/>
  <c r="N96" i="17" a="1"/>
  <c r="N96" i="17"/>
  <c r="N64" i="17"/>
  <c r="O64" i="17"/>
  <c r="E97" i="17" a="1"/>
  <c r="E97" i="17"/>
  <c r="D97" i="17" a="1"/>
  <c r="D97" i="17"/>
  <c r="E65" i="17"/>
  <c r="F97" i="17" a="1"/>
  <c r="F97" i="17"/>
  <c r="F65" i="17"/>
  <c r="G97" i="17" a="1"/>
  <c r="G97" i="17"/>
  <c r="G65" i="17"/>
  <c r="H97" i="17" a="1"/>
  <c r="H97" i="17"/>
  <c r="H65" i="17"/>
  <c r="I97" i="17" a="1"/>
  <c r="I97" i="17"/>
  <c r="I65" i="17"/>
  <c r="J97" i="17" a="1"/>
  <c r="J97" i="17"/>
  <c r="J65" i="17"/>
  <c r="K97" i="17" a="1"/>
  <c r="K97" i="17"/>
  <c r="K65" i="17"/>
  <c r="L97" i="17" a="1"/>
  <c r="L97" i="17"/>
  <c r="L65" i="17"/>
  <c r="M97" i="17" a="1"/>
  <c r="M97" i="17"/>
  <c r="M65" i="17"/>
  <c r="N97" i="17" a="1"/>
  <c r="N97" i="17"/>
  <c r="N65" i="17"/>
  <c r="O65" i="17"/>
  <c r="E98" i="17" a="1"/>
  <c r="E98" i="17"/>
  <c r="D98" i="17" a="1"/>
  <c r="D98" i="17"/>
  <c r="E66" i="17"/>
  <c r="F98" i="17" a="1"/>
  <c r="F98" i="17"/>
  <c r="F66" i="17"/>
  <c r="G98" i="17" a="1"/>
  <c r="G98" i="17"/>
  <c r="G66" i="17"/>
  <c r="H98" i="17" a="1"/>
  <c r="H98" i="17"/>
  <c r="H66" i="17"/>
  <c r="I98" i="17" a="1"/>
  <c r="I98" i="17"/>
  <c r="I66" i="17"/>
  <c r="J98" i="17" a="1"/>
  <c r="J98" i="17"/>
  <c r="J66" i="17"/>
  <c r="K98" i="17" a="1"/>
  <c r="K98" i="17"/>
  <c r="K66" i="17"/>
  <c r="L98" i="17" a="1"/>
  <c r="L98" i="17"/>
  <c r="L66" i="17"/>
  <c r="M98" i="17" a="1"/>
  <c r="M98" i="17"/>
  <c r="M66" i="17"/>
  <c r="N98" i="17" a="1"/>
  <c r="N98" i="17"/>
  <c r="N66" i="17"/>
  <c r="O66" i="17"/>
  <c r="E99" i="17" a="1"/>
  <c r="E99" i="17"/>
  <c r="D99" i="17" a="1"/>
  <c r="D99" i="17"/>
  <c r="E67" i="17"/>
  <c r="F99" i="17" a="1"/>
  <c r="F99" i="17"/>
  <c r="F67" i="17"/>
  <c r="G99" i="17" a="1"/>
  <c r="G99" i="17"/>
  <c r="G67" i="17"/>
  <c r="H99" i="17" a="1"/>
  <c r="H99" i="17"/>
  <c r="H67" i="17"/>
  <c r="I99" i="17" a="1"/>
  <c r="I99" i="17"/>
  <c r="I67" i="17"/>
  <c r="J99" i="17" a="1"/>
  <c r="J99" i="17"/>
  <c r="J67" i="17"/>
  <c r="K99" i="17" a="1"/>
  <c r="K99" i="17"/>
  <c r="K67" i="17"/>
  <c r="L99" i="17" a="1"/>
  <c r="L99" i="17"/>
  <c r="L67" i="17"/>
  <c r="M99" i="17" a="1"/>
  <c r="M99" i="17"/>
  <c r="M67" i="17"/>
  <c r="N99" i="17" a="1"/>
  <c r="N99" i="17"/>
  <c r="N67" i="17"/>
  <c r="O67" i="17"/>
  <c r="E88" i="17" a="1"/>
  <c r="E88" i="17"/>
  <c r="D88" i="17" a="1"/>
  <c r="D88" i="17"/>
  <c r="B56" i="17"/>
  <c r="E56" i="17"/>
  <c r="F88" i="17" a="1"/>
  <c r="F88" i="17"/>
  <c r="F56" i="17"/>
  <c r="G88" i="17" a="1"/>
  <c r="G88" i="17"/>
  <c r="G56" i="17"/>
  <c r="H88" i="17" a="1"/>
  <c r="H88" i="17"/>
  <c r="H56" i="17"/>
  <c r="I88" i="17" a="1"/>
  <c r="I88" i="17"/>
  <c r="I56" i="17"/>
  <c r="J88" i="17" a="1"/>
  <c r="J88" i="17"/>
  <c r="J56" i="17"/>
  <c r="K88" i="17" a="1"/>
  <c r="K88" i="17"/>
  <c r="K56" i="17"/>
  <c r="L88" i="17" a="1"/>
  <c r="L88" i="17"/>
  <c r="L56" i="17"/>
  <c r="M88" i="17" a="1"/>
  <c r="M88" i="17"/>
  <c r="M56" i="17"/>
  <c r="N88" i="17" a="1"/>
  <c r="N88" i="17"/>
  <c r="N56" i="17"/>
  <c r="O56" i="17"/>
  <c r="B72" i="17" a="1"/>
  <c r="D71" i="17" a="1"/>
  <c r="E73" i="17" a="1"/>
  <c r="E73" i="17"/>
  <c r="D71" i="17"/>
  <c r="D73" i="17" a="1"/>
  <c r="D73" i="17"/>
  <c r="B41" i="17" a="1"/>
  <c r="B72" i="17"/>
  <c r="E40" i="17" a="1"/>
  <c r="E40" i="17"/>
  <c r="E42" i="17"/>
  <c r="F73" i="17" a="1"/>
  <c r="F73" i="17"/>
  <c r="F42" i="17"/>
  <c r="G73" i="17" a="1"/>
  <c r="G73" i="17"/>
  <c r="G42" i="17"/>
  <c r="H73" i="17" a="1"/>
  <c r="H73" i="17"/>
  <c r="H42" i="17"/>
  <c r="I73" i="17" a="1"/>
  <c r="I73" i="17"/>
  <c r="I42" i="17"/>
  <c r="J73" i="17" a="1"/>
  <c r="J73" i="17"/>
  <c r="J42" i="17"/>
  <c r="K73" i="17" a="1"/>
  <c r="K73" i="17"/>
  <c r="K42" i="17"/>
  <c r="L73" i="17" a="1"/>
  <c r="L73" i="17"/>
  <c r="L42" i="17"/>
  <c r="M73" i="17" a="1"/>
  <c r="M73" i="17"/>
  <c r="M42" i="17"/>
  <c r="N73" i="17" a="1"/>
  <c r="N73" i="17"/>
  <c r="N42" i="17"/>
  <c r="O42" i="17"/>
  <c r="E74" i="17" a="1"/>
  <c r="E74" i="17"/>
  <c r="D74" i="17" a="1"/>
  <c r="D74" i="17"/>
  <c r="E43" i="17"/>
  <c r="F74" i="17" a="1"/>
  <c r="F74" i="17"/>
  <c r="F43" i="17"/>
  <c r="G74" i="17" a="1"/>
  <c r="G74" i="17"/>
  <c r="G43" i="17"/>
  <c r="H74" i="17" a="1"/>
  <c r="H74" i="17"/>
  <c r="H43" i="17"/>
  <c r="I74" i="17" a="1"/>
  <c r="I74" i="17"/>
  <c r="I43" i="17"/>
  <c r="J74" i="17" a="1"/>
  <c r="J74" i="17"/>
  <c r="J43" i="17"/>
  <c r="K74" i="17" a="1"/>
  <c r="K74" i="17"/>
  <c r="K43" i="17"/>
  <c r="L74" i="17" a="1"/>
  <c r="L74" i="17"/>
  <c r="L43" i="17"/>
  <c r="M74" i="17" a="1"/>
  <c r="M74" i="17"/>
  <c r="M43" i="17"/>
  <c r="N74" i="17" a="1"/>
  <c r="N74" i="17"/>
  <c r="N43" i="17"/>
  <c r="O43" i="17"/>
  <c r="E75" i="17" a="1"/>
  <c r="E75" i="17"/>
  <c r="D75" i="17" a="1"/>
  <c r="D75" i="17"/>
  <c r="E44" i="17"/>
  <c r="F75" i="17" a="1"/>
  <c r="F75" i="17"/>
  <c r="F44" i="17"/>
  <c r="G75" i="17" a="1"/>
  <c r="G75" i="17"/>
  <c r="G44" i="17"/>
  <c r="H75" i="17" a="1"/>
  <c r="H75" i="17"/>
  <c r="H44" i="17"/>
  <c r="I75" i="17" a="1"/>
  <c r="I75" i="17"/>
  <c r="I44" i="17"/>
  <c r="J75" i="17" a="1"/>
  <c r="J75" i="17"/>
  <c r="J44" i="17"/>
  <c r="K75" i="17" a="1"/>
  <c r="K75" i="17"/>
  <c r="K44" i="17"/>
  <c r="L75" i="17" a="1"/>
  <c r="L75" i="17"/>
  <c r="L44" i="17"/>
  <c r="M75" i="17" a="1"/>
  <c r="M75" i="17"/>
  <c r="M44" i="17"/>
  <c r="N75" i="17" a="1"/>
  <c r="N75" i="17"/>
  <c r="N44" i="17"/>
  <c r="O44" i="17"/>
  <c r="E76" i="17" a="1"/>
  <c r="E76" i="17"/>
  <c r="D76" i="17" a="1"/>
  <c r="D76" i="17"/>
  <c r="E45" i="17"/>
  <c r="F76" i="17" a="1"/>
  <c r="F76" i="17"/>
  <c r="F45" i="17"/>
  <c r="G76" i="17" a="1"/>
  <c r="G76" i="17"/>
  <c r="G45" i="17"/>
  <c r="H76" i="17" a="1"/>
  <c r="H76" i="17"/>
  <c r="H45" i="17"/>
  <c r="I76" i="17" a="1"/>
  <c r="I76" i="17"/>
  <c r="I45" i="17"/>
  <c r="J76" i="17" a="1"/>
  <c r="J76" i="17"/>
  <c r="J45" i="17"/>
  <c r="K76" i="17" a="1"/>
  <c r="K76" i="17"/>
  <c r="K45" i="17"/>
  <c r="L76" i="17" a="1"/>
  <c r="L76" i="17"/>
  <c r="L45" i="17"/>
  <c r="M76" i="17" a="1"/>
  <c r="M76" i="17"/>
  <c r="M45" i="17"/>
  <c r="N76" i="17" a="1"/>
  <c r="N76" i="17"/>
  <c r="N45" i="17"/>
  <c r="O45" i="17"/>
  <c r="E77" i="17" a="1"/>
  <c r="E77" i="17"/>
  <c r="D77" i="17" a="1"/>
  <c r="D77" i="17"/>
  <c r="E46" i="17"/>
  <c r="F77" i="17" a="1"/>
  <c r="F77" i="17"/>
  <c r="F46" i="17"/>
  <c r="G77" i="17" a="1"/>
  <c r="G77" i="17"/>
  <c r="G46" i="17"/>
  <c r="H77" i="17" a="1"/>
  <c r="H77" i="17"/>
  <c r="H46" i="17"/>
  <c r="I77" i="17" a="1"/>
  <c r="I77" i="17"/>
  <c r="I46" i="17"/>
  <c r="J77" i="17" a="1"/>
  <c r="J77" i="17"/>
  <c r="J46" i="17"/>
  <c r="K77" i="17" a="1"/>
  <c r="K77" i="17"/>
  <c r="K46" i="17"/>
  <c r="L77" i="17" a="1"/>
  <c r="L77" i="17"/>
  <c r="L46" i="17"/>
  <c r="M77" i="17" a="1"/>
  <c r="M77" i="17"/>
  <c r="M46" i="17"/>
  <c r="N77" i="17" a="1"/>
  <c r="N77" i="17"/>
  <c r="N46" i="17"/>
  <c r="O46" i="17"/>
  <c r="E78" i="17" a="1"/>
  <c r="E78" i="17"/>
  <c r="D78" i="17" a="1"/>
  <c r="D78" i="17"/>
  <c r="E47" i="17"/>
  <c r="F78" i="17" a="1"/>
  <c r="F78" i="17"/>
  <c r="F47" i="17"/>
  <c r="G78" i="17" a="1"/>
  <c r="G78" i="17"/>
  <c r="G47" i="17"/>
  <c r="H78" i="17" a="1"/>
  <c r="H78" i="17"/>
  <c r="H47" i="17"/>
  <c r="I78" i="17" a="1"/>
  <c r="I78" i="17"/>
  <c r="I47" i="17"/>
  <c r="J78" i="17" a="1"/>
  <c r="J78" i="17"/>
  <c r="J47" i="17"/>
  <c r="K78" i="17" a="1"/>
  <c r="K78" i="17"/>
  <c r="K47" i="17"/>
  <c r="L78" i="17" a="1"/>
  <c r="L78" i="17"/>
  <c r="L47" i="17"/>
  <c r="M78" i="17" a="1"/>
  <c r="M78" i="17"/>
  <c r="M47" i="17"/>
  <c r="N78" i="17" a="1"/>
  <c r="N78" i="17"/>
  <c r="N47" i="17"/>
  <c r="O47" i="17"/>
  <c r="E79" i="17" a="1"/>
  <c r="E79" i="17"/>
  <c r="D79" i="17" a="1"/>
  <c r="D79" i="17"/>
  <c r="E48" i="17"/>
  <c r="F79" i="17" a="1"/>
  <c r="F79" i="17"/>
  <c r="F48" i="17"/>
  <c r="G79" i="17" a="1"/>
  <c r="G79" i="17"/>
  <c r="G48" i="17"/>
  <c r="H79" i="17" a="1"/>
  <c r="H79" i="17"/>
  <c r="H48" i="17"/>
  <c r="I79" i="17" a="1"/>
  <c r="I79" i="17"/>
  <c r="I48" i="17"/>
  <c r="J79" i="17" a="1"/>
  <c r="J79" i="17"/>
  <c r="J48" i="17"/>
  <c r="K79" i="17" a="1"/>
  <c r="K79" i="17"/>
  <c r="K48" i="17"/>
  <c r="L79" i="17" a="1"/>
  <c r="L79" i="17"/>
  <c r="L48" i="17"/>
  <c r="M79" i="17" a="1"/>
  <c r="M79" i="17"/>
  <c r="M48" i="17"/>
  <c r="N79" i="17" a="1"/>
  <c r="N79" i="17"/>
  <c r="N48" i="17"/>
  <c r="O48" i="17"/>
  <c r="E80" i="17" a="1"/>
  <c r="E80" i="17"/>
  <c r="D80" i="17" a="1"/>
  <c r="D80" i="17"/>
  <c r="E49" i="17"/>
  <c r="F80" i="17" a="1"/>
  <c r="F80" i="17"/>
  <c r="F49" i="17"/>
  <c r="G80" i="17" a="1"/>
  <c r="G80" i="17"/>
  <c r="G49" i="17"/>
  <c r="H80" i="17" a="1"/>
  <c r="H80" i="17"/>
  <c r="H49" i="17"/>
  <c r="I80" i="17" a="1"/>
  <c r="I80" i="17"/>
  <c r="I49" i="17"/>
  <c r="J80" i="17" a="1"/>
  <c r="J80" i="17"/>
  <c r="J49" i="17"/>
  <c r="K80" i="17" a="1"/>
  <c r="K80" i="17"/>
  <c r="K49" i="17"/>
  <c r="L80" i="17" a="1"/>
  <c r="L80" i="17"/>
  <c r="L49" i="17"/>
  <c r="M80" i="17" a="1"/>
  <c r="M80" i="17"/>
  <c r="M49" i="17"/>
  <c r="N80" i="17" a="1"/>
  <c r="N80" i="17"/>
  <c r="N49" i="17"/>
  <c r="O49" i="17"/>
  <c r="E81" i="17" a="1"/>
  <c r="E81" i="17"/>
  <c r="D81" i="17" a="1"/>
  <c r="D81" i="17"/>
  <c r="E50" i="17"/>
  <c r="F81" i="17" a="1"/>
  <c r="F81" i="17"/>
  <c r="F50" i="17"/>
  <c r="G81" i="17" a="1"/>
  <c r="G81" i="17"/>
  <c r="G50" i="17"/>
  <c r="H81" i="17" a="1"/>
  <c r="H81" i="17"/>
  <c r="H50" i="17"/>
  <c r="I81" i="17" a="1"/>
  <c r="I81" i="17"/>
  <c r="I50" i="17"/>
  <c r="J81" i="17" a="1"/>
  <c r="J81" i="17"/>
  <c r="J50" i="17"/>
  <c r="K81" i="17" a="1"/>
  <c r="K81" i="17"/>
  <c r="K50" i="17"/>
  <c r="L81" i="17" a="1"/>
  <c r="L81" i="17"/>
  <c r="L50" i="17"/>
  <c r="M81" i="17" a="1"/>
  <c r="M81" i="17"/>
  <c r="M50" i="17"/>
  <c r="N81" i="17" a="1"/>
  <c r="N81" i="17"/>
  <c r="N50" i="17"/>
  <c r="O50" i="17"/>
  <c r="E82" i="17" a="1"/>
  <c r="E82" i="17"/>
  <c r="D82" i="17" a="1"/>
  <c r="D82" i="17"/>
  <c r="E51" i="17"/>
  <c r="F82" i="17" a="1"/>
  <c r="F82" i="17"/>
  <c r="F51" i="17"/>
  <c r="G82" i="17" a="1"/>
  <c r="G82" i="17"/>
  <c r="G51" i="17"/>
  <c r="H82" i="17" a="1"/>
  <c r="H82" i="17"/>
  <c r="H51" i="17"/>
  <c r="I82" i="17" a="1"/>
  <c r="I82" i="17"/>
  <c r="I51" i="17"/>
  <c r="J82" i="17" a="1"/>
  <c r="J82" i="17"/>
  <c r="J51" i="17"/>
  <c r="K82" i="17" a="1"/>
  <c r="K82" i="17"/>
  <c r="K51" i="17"/>
  <c r="L82" i="17" a="1"/>
  <c r="L82" i="17"/>
  <c r="L51" i="17"/>
  <c r="M82" i="17" a="1"/>
  <c r="M82" i="17"/>
  <c r="M51" i="17"/>
  <c r="N82" i="17" a="1"/>
  <c r="N82" i="17"/>
  <c r="N51" i="17"/>
  <c r="O51" i="17"/>
  <c r="E83" i="17" a="1"/>
  <c r="E83" i="17"/>
  <c r="D83" i="17" a="1"/>
  <c r="D83" i="17"/>
  <c r="E52" i="17"/>
  <c r="F83" i="17" a="1"/>
  <c r="F83" i="17"/>
  <c r="F52" i="17"/>
  <c r="G83" i="17" a="1"/>
  <c r="G83" i="17"/>
  <c r="G52" i="17"/>
  <c r="H83" i="17" a="1"/>
  <c r="H83" i="17"/>
  <c r="H52" i="17"/>
  <c r="I83" i="17" a="1"/>
  <c r="I83" i="17"/>
  <c r="I52" i="17"/>
  <c r="J83" i="17" a="1"/>
  <c r="J83" i="17"/>
  <c r="J52" i="17"/>
  <c r="K83" i="17" a="1"/>
  <c r="K83" i="17"/>
  <c r="K52" i="17"/>
  <c r="L83" i="17" a="1"/>
  <c r="L83" i="17"/>
  <c r="L52" i="17"/>
  <c r="M83" i="17" a="1"/>
  <c r="M83" i="17"/>
  <c r="M52" i="17"/>
  <c r="N83" i="17" a="1"/>
  <c r="N83" i="17"/>
  <c r="N52" i="17"/>
  <c r="O52" i="17"/>
  <c r="E72" i="17" a="1"/>
  <c r="E72" i="17"/>
  <c r="D72" i="17" a="1"/>
  <c r="D72" i="17"/>
  <c r="B41" i="17"/>
  <c r="E41" i="17"/>
  <c r="F72" i="17" a="1"/>
  <c r="F72" i="17"/>
  <c r="F41" i="17"/>
  <c r="G72" i="17" a="1"/>
  <c r="G72" i="17"/>
  <c r="G41" i="17"/>
  <c r="H72" i="17" a="1"/>
  <c r="H72" i="17"/>
  <c r="H41" i="17"/>
  <c r="I72" i="17" a="1"/>
  <c r="I72" i="17"/>
  <c r="I41" i="17"/>
  <c r="J72" i="17" a="1"/>
  <c r="J72" i="17"/>
  <c r="J41" i="17"/>
  <c r="K72" i="17" a="1"/>
  <c r="K72" i="17"/>
  <c r="K41" i="17"/>
  <c r="L72" i="17" a="1"/>
  <c r="L72" i="17"/>
  <c r="L41" i="17"/>
  <c r="M72" i="17" a="1"/>
  <c r="M72" i="17"/>
  <c r="M41" i="17"/>
  <c r="N72" i="17" a="1"/>
  <c r="N72" i="17"/>
  <c r="N41" i="17"/>
  <c r="O41" i="17"/>
  <c r="C25" i="17"/>
  <c r="B24" i="17" a="1"/>
  <c r="E25" i="17" a="1"/>
  <c r="E25" i="17"/>
  <c r="F25" i="17" a="1"/>
  <c r="F25" i="17"/>
  <c r="G25" i="17" a="1"/>
  <c r="H25" i="17" a="1"/>
  <c r="I25" i="17" a="1"/>
  <c r="J25" i="17" a="1"/>
  <c r="K25" i="17" a="1"/>
  <c r="L25" i="17" a="1"/>
  <c r="M25" i="17" a="1"/>
  <c r="N25" i="17" a="1"/>
  <c r="G25" i="17"/>
  <c r="H25" i="17"/>
  <c r="I25" i="17"/>
  <c r="J25" i="17"/>
  <c r="K25" i="17"/>
  <c r="L25" i="17"/>
  <c r="M25" i="17"/>
  <c r="N25" i="17"/>
  <c r="O25" i="17"/>
  <c r="C26" i="17"/>
  <c r="E26" i="17" a="1"/>
  <c r="E26" i="17"/>
  <c r="F26" i="17" a="1"/>
  <c r="F26" i="17"/>
  <c r="G26" i="17" a="1"/>
  <c r="H26" i="17" a="1"/>
  <c r="I26" i="17" a="1"/>
  <c r="J26" i="17" a="1"/>
  <c r="K26" i="17" a="1"/>
  <c r="L26" i="17" a="1"/>
  <c r="M26" i="17" a="1"/>
  <c r="N26" i="17" a="1"/>
  <c r="G26" i="17"/>
  <c r="H26" i="17"/>
  <c r="I26" i="17"/>
  <c r="J26" i="17"/>
  <c r="K26" i="17"/>
  <c r="L26" i="17"/>
  <c r="M26" i="17"/>
  <c r="N26" i="17"/>
  <c r="O26" i="17"/>
  <c r="C27" i="17"/>
  <c r="E27" i="17" a="1"/>
  <c r="E27" i="17"/>
  <c r="F27" i="17" a="1"/>
  <c r="F27" i="17"/>
  <c r="G27" i="17" a="1"/>
  <c r="H27" i="17" a="1"/>
  <c r="I27" i="17" a="1"/>
  <c r="J27" i="17" a="1"/>
  <c r="K27" i="17" a="1"/>
  <c r="L27" i="17" a="1"/>
  <c r="M27" i="17" a="1"/>
  <c r="N27" i="17" a="1"/>
  <c r="G27" i="17"/>
  <c r="H27" i="17"/>
  <c r="I27" i="17"/>
  <c r="J27" i="17"/>
  <c r="K27" i="17"/>
  <c r="L27" i="17"/>
  <c r="M27" i="17"/>
  <c r="N27" i="17"/>
  <c r="O27" i="17"/>
  <c r="C28" i="17"/>
  <c r="E28" i="17" a="1"/>
  <c r="E28" i="17"/>
  <c r="F28" i="17" a="1"/>
  <c r="F28" i="17"/>
  <c r="G28" i="17" a="1"/>
  <c r="H28" i="17" a="1"/>
  <c r="I28" i="17" a="1"/>
  <c r="J28" i="17" a="1"/>
  <c r="K28" i="17" a="1"/>
  <c r="L28" i="17" a="1"/>
  <c r="M28" i="17" a="1"/>
  <c r="N28" i="17" a="1"/>
  <c r="G28" i="17"/>
  <c r="H28" i="17"/>
  <c r="I28" i="17"/>
  <c r="J28" i="17"/>
  <c r="K28" i="17"/>
  <c r="L28" i="17"/>
  <c r="M28" i="17"/>
  <c r="N28" i="17"/>
  <c r="O28" i="17"/>
  <c r="C29" i="17"/>
  <c r="E29" i="17" a="1"/>
  <c r="E29" i="17"/>
  <c r="F29" i="17" a="1"/>
  <c r="F29" i="17"/>
  <c r="G29" i="17" a="1"/>
  <c r="H29" i="17" a="1"/>
  <c r="I29" i="17" a="1"/>
  <c r="J29" i="17" a="1"/>
  <c r="K29" i="17" a="1"/>
  <c r="L29" i="17" a="1"/>
  <c r="M29" i="17" a="1"/>
  <c r="N29" i="17" a="1"/>
  <c r="G29" i="17"/>
  <c r="H29" i="17"/>
  <c r="I29" i="17"/>
  <c r="J29" i="17"/>
  <c r="K29" i="17"/>
  <c r="L29" i="17"/>
  <c r="M29" i="17"/>
  <c r="N29" i="17"/>
  <c r="O29" i="17"/>
  <c r="C30" i="17"/>
  <c r="E30" i="17" a="1"/>
  <c r="E30" i="17"/>
  <c r="F30" i="17" a="1"/>
  <c r="F30" i="17"/>
  <c r="G30" i="17" a="1"/>
  <c r="H30" i="17" a="1"/>
  <c r="I30" i="17" a="1"/>
  <c r="J30" i="17" a="1"/>
  <c r="K30" i="17" a="1"/>
  <c r="L30" i="17" a="1"/>
  <c r="M30" i="17" a="1"/>
  <c r="N30" i="17" a="1"/>
  <c r="G30" i="17"/>
  <c r="H30" i="17"/>
  <c r="I30" i="17"/>
  <c r="J30" i="17"/>
  <c r="K30" i="17"/>
  <c r="L30" i="17"/>
  <c r="M30" i="17"/>
  <c r="N30" i="17"/>
  <c r="O30" i="17"/>
  <c r="C31" i="17"/>
  <c r="E31" i="17" a="1"/>
  <c r="E31" i="17"/>
  <c r="F31" i="17" a="1"/>
  <c r="F31" i="17"/>
  <c r="G31" i="17" a="1"/>
  <c r="H31" i="17" a="1"/>
  <c r="I31" i="17" a="1"/>
  <c r="J31" i="17" a="1"/>
  <c r="K31" i="17" a="1"/>
  <c r="L31" i="17" a="1"/>
  <c r="M31" i="17" a="1"/>
  <c r="N31" i="17" a="1"/>
  <c r="G31" i="17"/>
  <c r="H31" i="17"/>
  <c r="I31" i="17"/>
  <c r="J31" i="17"/>
  <c r="K31" i="17"/>
  <c r="L31" i="17"/>
  <c r="M31" i="17"/>
  <c r="N31" i="17"/>
  <c r="O31" i="17"/>
  <c r="C32" i="17"/>
  <c r="E32" i="17" a="1"/>
  <c r="E32" i="17"/>
  <c r="F32" i="17" a="1"/>
  <c r="F32" i="17"/>
  <c r="G32" i="17" a="1"/>
  <c r="H32" i="17" a="1"/>
  <c r="I32" i="17" a="1"/>
  <c r="J32" i="17" a="1"/>
  <c r="K32" i="17" a="1"/>
  <c r="L32" i="17" a="1"/>
  <c r="M32" i="17" a="1"/>
  <c r="N32" i="17" a="1"/>
  <c r="G32" i="17"/>
  <c r="H32" i="17"/>
  <c r="I32" i="17"/>
  <c r="J32" i="17"/>
  <c r="K32" i="17"/>
  <c r="L32" i="17"/>
  <c r="M32" i="17"/>
  <c r="N32" i="17"/>
  <c r="O32" i="17"/>
  <c r="C33" i="17"/>
  <c r="E33" i="17" a="1"/>
  <c r="E33" i="17"/>
  <c r="F33" i="17" a="1"/>
  <c r="F33" i="17"/>
  <c r="G33" i="17" a="1"/>
  <c r="H33" i="17" a="1"/>
  <c r="I33" i="17" a="1"/>
  <c r="J33" i="17" a="1"/>
  <c r="K33" i="17" a="1"/>
  <c r="L33" i="17" a="1"/>
  <c r="M33" i="17" a="1"/>
  <c r="N33" i="17" a="1"/>
  <c r="G33" i="17"/>
  <c r="H33" i="17"/>
  <c r="I33" i="17"/>
  <c r="J33" i="17"/>
  <c r="K33" i="17"/>
  <c r="L33" i="17"/>
  <c r="M33" i="17"/>
  <c r="N33" i="17"/>
  <c r="O33" i="17"/>
  <c r="C34" i="17"/>
  <c r="E34" i="17" a="1"/>
  <c r="E34" i="17"/>
  <c r="F34" i="17" a="1"/>
  <c r="F34" i="17"/>
  <c r="G34" i="17" a="1"/>
  <c r="H34" i="17" a="1"/>
  <c r="I34" i="17" a="1"/>
  <c r="J34" i="17" a="1"/>
  <c r="K34" i="17" a="1"/>
  <c r="L34" i="17" a="1"/>
  <c r="M34" i="17" a="1"/>
  <c r="N34" i="17" a="1"/>
  <c r="G34" i="17"/>
  <c r="H34" i="17"/>
  <c r="I34" i="17"/>
  <c r="J34" i="17"/>
  <c r="K34" i="17"/>
  <c r="L34" i="17"/>
  <c r="M34" i="17"/>
  <c r="N34" i="17"/>
  <c r="O34" i="17"/>
  <c r="C35" i="17"/>
  <c r="E35" i="17" a="1"/>
  <c r="E35" i="17"/>
  <c r="F35" i="17" a="1"/>
  <c r="F35" i="17"/>
  <c r="G35" i="17" a="1"/>
  <c r="H35" i="17" a="1"/>
  <c r="I35" i="17" a="1"/>
  <c r="J35" i="17" a="1"/>
  <c r="K35" i="17" a="1"/>
  <c r="L35" i="17" a="1"/>
  <c r="M35" i="17" a="1"/>
  <c r="N35" i="17" a="1"/>
  <c r="G35" i="17"/>
  <c r="H35" i="17"/>
  <c r="I35" i="17"/>
  <c r="J35" i="17"/>
  <c r="K35" i="17"/>
  <c r="L35" i="17"/>
  <c r="M35" i="17"/>
  <c r="N35" i="17"/>
  <c r="O35" i="17"/>
  <c r="C24" i="17"/>
  <c r="B24" i="17"/>
  <c r="E24" i="17" a="1"/>
  <c r="E24" i="17"/>
  <c r="F24" i="17" a="1"/>
  <c r="F24" i="17"/>
  <c r="G24" i="17" a="1"/>
  <c r="H24" i="17" a="1"/>
  <c r="I24" i="17" a="1"/>
  <c r="J24" i="17" a="1"/>
  <c r="K24" i="17" a="1"/>
  <c r="L24" i="17" a="1"/>
  <c r="M24" i="17" a="1"/>
  <c r="N24" i="17" a="1"/>
  <c r="G24" i="17"/>
  <c r="H24" i="17"/>
  <c r="I24" i="17"/>
  <c r="J24" i="17"/>
  <c r="K24" i="17"/>
  <c r="L24" i="17"/>
  <c r="M24" i="17"/>
  <c r="N24" i="17"/>
  <c r="O24" i="17"/>
  <c r="E7" i="17" a="1"/>
  <c r="E7" i="17"/>
  <c r="F7" i="17" a="1"/>
  <c r="F7" i="17"/>
  <c r="G7" i="17" a="1"/>
  <c r="H7" i="17" a="1"/>
  <c r="I7" i="17" a="1"/>
  <c r="J7" i="17" a="1"/>
  <c r="K7" i="17" a="1"/>
  <c r="L7" i="17" a="1"/>
  <c r="M7" i="17" a="1"/>
  <c r="N7" i="17" a="1"/>
  <c r="G7" i="17"/>
  <c r="H7" i="17"/>
  <c r="I7" i="17"/>
  <c r="J7" i="17"/>
  <c r="K7" i="17"/>
  <c r="L7" i="17"/>
  <c r="M7" i="17"/>
  <c r="N7" i="17"/>
  <c r="O7" i="17"/>
  <c r="E8" i="17" a="1"/>
  <c r="E8" i="17"/>
  <c r="F8" i="17" a="1"/>
  <c r="F8" i="17"/>
  <c r="G8" i="17" a="1"/>
  <c r="H8" i="17" a="1"/>
  <c r="I8" i="17" a="1"/>
  <c r="J8" i="17" a="1"/>
  <c r="K8" i="17" a="1"/>
  <c r="L8" i="17" a="1"/>
  <c r="M8" i="17" a="1"/>
  <c r="N8" i="17" a="1"/>
  <c r="G8" i="17"/>
  <c r="H8" i="17"/>
  <c r="I8" i="17"/>
  <c r="J8" i="17"/>
  <c r="K8" i="17"/>
  <c r="L8" i="17"/>
  <c r="M8" i="17"/>
  <c r="N8" i="17"/>
  <c r="O8" i="17"/>
  <c r="E9" i="17" a="1"/>
  <c r="E9" i="17"/>
  <c r="F9" i="17" a="1"/>
  <c r="F9" i="17"/>
  <c r="G9" i="17" a="1"/>
  <c r="H9" i="17" a="1"/>
  <c r="I9" i="17" a="1"/>
  <c r="J9" i="17" a="1"/>
  <c r="K9" i="17" a="1"/>
  <c r="L9" i="17" a="1"/>
  <c r="M9" i="17" a="1"/>
  <c r="N9" i="17" a="1"/>
  <c r="G9" i="17"/>
  <c r="H9" i="17"/>
  <c r="I9" i="17"/>
  <c r="J9" i="17"/>
  <c r="K9" i="17"/>
  <c r="L9" i="17"/>
  <c r="M9" i="17"/>
  <c r="N9" i="17"/>
  <c r="O9" i="17"/>
  <c r="E10" i="17" a="1"/>
  <c r="E10" i="17"/>
  <c r="F10" i="17" a="1"/>
  <c r="F10" i="17"/>
  <c r="G10" i="17" a="1"/>
  <c r="H10" i="17" a="1"/>
  <c r="I10" i="17" a="1"/>
  <c r="J10" i="17" a="1"/>
  <c r="K10" i="17" a="1"/>
  <c r="L10" i="17" a="1"/>
  <c r="M10" i="17" a="1"/>
  <c r="N10" i="17" a="1"/>
  <c r="G10" i="17"/>
  <c r="H10" i="17"/>
  <c r="I10" i="17"/>
  <c r="J10" i="17"/>
  <c r="K10" i="17"/>
  <c r="L10" i="17"/>
  <c r="M10" i="17"/>
  <c r="N10" i="17"/>
  <c r="O10" i="17"/>
  <c r="E11" i="17" a="1"/>
  <c r="E11" i="17"/>
  <c r="F11" i="17" a="1"/>
  <c r="F11" i="17"/>
  <c r="G11" i="17" a="1"/>
  <c r="H11" i="17" a="1"/>
  <c r="I11" i="17" a="1"/>
  <c r="J11" i="17" a="1"/>
  <c r="K11" i="17" a="1"/>
  <c r="L11" i="17" a="1"/>
  <c r="M11" i="17" a="1"/>
  <c r="N11" i="17" a="1"/>
  <c r="G11" i="17"/>
  <c r="H11" i="17"/>
  <c r="I11" i="17"/>
  <c r="J11" i="17"/>
  <c r="K11" i="17"/>
  <c r="L11" i="17"/>
  <c r="M11" i="17"/>
  <c r="N11" i="17"/>
  <c r="O11" i="17"/>
  <c r="E12" i="17" a="1"/>
  <c r="E12" i="17"/>
  <c r="F12" i="17" a="1"/>
  <c r="F12" i="17"/>
  <c r="G12" i="17" a="1"/>
  <c r="H12" i="17" a="1"/>
  <c r="I12" i="17" a="1"/>
  <c r="J12" i="17" a="1"/>
  <c r="K12" i="17" a="1"/>
  <c r="L12" i="17" a="1"/>
  <c r="M12" i="17" a="1"/>
  <c r="N12" i="17" a="1"/>
  <c r="G12" i="17"/>
  <c r="H12" i="17"/>
  <c r="I12" i="17"/>
  <c r="J12" i="17"/>
  <c r="K12" i="17"/>
  <c r="L12" i="17"/>
  <c r="M12" i="17"/>
  <c r="N12" i="17"/>
  <c r="O12" i="17"/>
  <c r="E13" i="17" a="1"/>
  <c r="E13" i="17"/>
  <c r="F13" i="17" a="1"/>
  <c r="F13" i="17"/>
  <c r="G13" i="17" a="1"/>
  <c r="H13" i="17" a="1"/>
  <c r="I13" i="17" a="1"/>
  <c r="J13" i="17" a="1"/>
  <c r="K13" i="17" a="1"/>
  <c r="L13" i="17" a="1"/>
  <c r="M13" i="17" a="1"/>
  <c r="N13" i="17" a="1"/>
  <c r="G13" i="17"/>
  <c r="H13" i="17"/>
  <c r="I13" i="17"/>
  <c r="J13" i="17"/>
  <c r="K13" i="17"/>
  <c r="L13" i="17"/>
  <c r="M13" i="17"/>
  <c r="N13" i="17"/>
  <c r="O13" i="17"/>
  <c r="E14" i="17" a="1"/>
  <c r="E14" i="17"/>
  <c r="F14" i="17" a="1"/>
  <c r="F14" i="17"/>
  <c r="G14" i="17" a="1"/>
  <c r="H14" i="17" a="1"/>
  <c r="I14" i="17" a="1"/>
  <c r="J14" i="17" a="1"/>
  <c r="K14" i="17" a="1"/>
  <c r="L14" i="17" a="1"/>
  <c r="M14" i="17" a="1"/>
  <c r="N14" i="17" a="1"/>
  <c r="G14" i="17"/>
  <c r="H14" i="17"/>
  <c r="I14" i="17"/>
  <c r="J14" i="17"/>
  <c r="K14" i="17"/>
  <c r="L14" i="17"/>
  <c r="M14" i="17"/>
  <c r="N14" i="17"/>
  <c r="O14" i="17"/>
  <c r="E15" i="17" a="1"/>
  <c r="E15" i="17"/>
  <c r="F15" i="17" a="1"/>
  <c r="F15" i="17"/>
  <c r="G15" i="17" a="1"/>
  <c r="H15" i="17" a="1"/>
  <c r="I15" i="17" a="1"/>
  <c r="J15" i="17" a="1"/>
  <c r="K15" i="17" a="1"/>
  <c r="L15" i="17" a="1"/>
  <c r="M15" i="17" a="1"/>
  <c r="N15" i="17" a="1"/>
  <c r="G15" i="17"/>
  <c r="H15" i="17"/>
  <c r="I15" i="17"/>
  <c r="J15" i="17"/>
  <c r="K15" i="17"/>
  <c r="L15" i="17"/>
  <c r="M15" i="17"/>
  <c r="N15" i="17"/>
  <c r="O15" i="17"/>
  <c r="E16" i="17" a="1"/>
  <c r="E16" i="17"/>
  <c r="F16" i="17" a="1"/>
  <c r="F16" i="17"/>
  <c r="G16" i="17" a="1"/>
  <c r="H16" i="17" a="1"/>
  <c r="I16" i="17" a="1"/>
  <c r="J16" i="17" a="1"/>
  <c r="K16" i="17" a="1"/>
  <c r="L16" i="17" a="1"/>
  <c r="M16" i="17" a="1"/>
  <c r="N16" i="17" a="1"/>
  <c r="G16" i="17"/>
  <c r="H16" i="17"/>
  <c r="I16" i="17"/>
  <c r="J16" i="17"/>
  <c r="K16" i="17"/>
  <c r="L16" i="17"/>
  <c r="M16" i="17"/>
  <c r="N16" i="17"/>
  <c r="O16" i="17"/>
  <c r="E17" i="17" a="1"/>
  <c r="E17" i="17"/>
  <c r="F17" i="17" a="1"/>
  <c r="F17" i="17"/>
  <c r="G17" i="17" a="1"/>
  <c r="H17" i="17" a="1"/>
  <c r="I17" i="17" a="1"/>
  <c r="J17" i="17" a="1"/>
  <c r="K17" i="17" a="1"/>
  <c r="L17" i="17" a="1"/>
  <c r="M17" i="17" a="1"/>
  <c r="N17" i="17" a="1"/>
  <c r="G17" i="17"/>
  <c r="H17" i="17"/>
  <c r="I17" i="17"/>
  <c r="J17" i="17"/>
  <c r="K17" i="17"/>
  <c r="L17" i="17"/>
  <c r="M17" i="17"/>
  <c r="N17" i="17"/>
  <c r="O17" i="17"/>
  <c r="E6" i="17" a="1"/>
  <c r="E6" i="17"/>
  <c r="F6" i="17" a="1"/>
  <c r="F6" i="17"/>
  <c r="G6" i="17" a="1"/>
  <c r="H6" i="17" a="1"/>
  <c r="I6" i="17" a="1"/>
  <c r="J6" i="17" a="1"/>
  <c r="K6" i="17" a="1"/>
  <c r="L6" i="17" a="1"/>
  <c r="M6" i="17" a="1"/>
  <c r="N6" i="17" a="1"/>
  <c r="G6" i="17"/>
  <c r="H6" i="17"/>
  <c r="I6" i="17"/>
  <c r="J6" i="17"/>
  <c r="K6" i="17"/>
  <c r="L6" i="17"/>
  <c r="M6" i="17"/>
  <c r="N6" i="17"/>
  <c r="O6" i="17"/>
  <c r="M18" i="17"/>
  <c r="N18" i="17"/>
  <c r="M36" i="17"/>
  <c r="N36" i="17"/>
  <c r="M84" i="17"/>
  <c r="N84" i="17"/>
  <c r="M100" i="17"/>
  <c r="N100" i="17"/>
  <c r="E23" i="17" a="1"/>
  <c r="E23" i="17"/>
  <c r="E5" i="17" a="1"/>
  <c r="E5" i="17"/>
  <c r="K3" i="25"/>
  <c r="J3" i="25"/>
  <c r="I3" i="25"/>
  <c r="H3" i="25"/>
  <c r="G3" i="25"/>
  <c r="F3" i="25"/>
  <c r="E3" i="25"/>
  <c r="D3" i="25"/>
  <c r="C3" i="25"/>
  <c r="C43" i="27"/>
  <c r="C42" i="27"/>
  <c r="C41" i="27"/>
  <c r="C40" i="27"/>
  <c r="C29" i="27"/>
  <c r="C28" i="27"/>
  <c r="C27" i="27"/>
  <c r="C26" i="27"/>
  <c r="C13" i="27"/>
  <c r="C14" i="27"/>
  <c r="C15" i="27"/>
  <c r="C12" i="27"/>
  <c r="D23" i="26"/>
  <c r="D22" i="26"/>
  <c r="D21" i="26"/>
  <c r="D17" i="26"/>
  <c r="D16" i="26"/>
  <c r="D15" i="26"/>
  <c r="D12" i="26"/>
  <c r="D11" i="26"/>
  <c r="D10" i="26"/>
  <c r="D7" i="26"/>
  <c r="D6" i="26"/>
  <c r="D5" i="26"/>
  <c r="C6" i="17"/>
  <c r="B69" i="17"/>
  <c r="C7" i="17"/>
  <c r="E10" i="27"/>
  <c r="F10" i="27"/>
  <c r="G10" i="27"/>
  <c r="H10" i="27"/>
  <c r="I10" i="27"/>
  <c r="J10" i="27"/>
  <c r="K10" i="27"/>
  <c r="L10" i="27"/>
  <c r="B6" i="17" a="1"/>
  <c r="B6" i="17"/>
  <c r="M10" i="27"/>
  <c r="N10" i="27"/>
  <c r="F84" i="17"/>
  <c r="G84" i="17"/>
  <c r="H84" i="17"/>
  <c r="I84" i="17"/>
  <c r="J84" i="17"/>
  <c r="K84" i="17"/>
  <c r="L84" i="17"/>
  <c r="D84" i="17"/>
  <c r="E100" i="17"/>
  <c r="F100" i="17"/>
  <c r="G100" i="17"/>
  <c r="H100" i="17"/>
  <c r="I100" i="17"/>
  <c r="J100" i="17"/>
  <c r="K100" i="17"/>
  <c r="L100" i="17"/>
  <c r="D100" i="17"/>
  <c r="C8" i="17"/>
  <c r="C17" i="17"/>
  <c r="C16" i="17"/>
  <c r="C15" i="17"/>
  <c r="C14" i="17"/>
  <c r="C13" i="17"/>
  <c r="C12" i="17"/>
  <c r="C11" i="17"/>
  <c r="C10" i="17"/>
  <c r="C9" i="17"/>
  <c r="E84" i="17"/>
  <c r="F18" i="17"/>
  <c r="G18" i="17"/>
  <c r="H18" i="17"/>
  <c r="I18" i="17"/>
  <c r="J18" i="17"/>
  <c r="K18" i="17"/>
  <c r="L18" i="17"/>
  <c r="J36" i="17"/>
  <c r="K36" i="17"/>
  <c r="L36" i="17"/>
  <c r="F36" i="17"/>
  <c r="G36" i="17"/>
  <c r="H36" i="17"/>
  <c r="I36" i="17"/>
  <c r="E18" i="17"/>
  <c r="E36" i="17"/>
  <c r="N41" i="32"/>
  <c r="N42" i="32"/>
  <c r="N97" i="32"/>
  <c r="N112" i="32"/>
  <c r="N29" i="32"/>
  <c r="N15" i="32"/>
  <c r="N16" i="32"/>
  <c r="N55" i="32"/>
  <c r="N70" i="32"/>
  <c r="N46" i="32"/>
  <c r="N21" i="32"/>
  <c r="E15" i="32"/>
  <c r="E16" i="32"/>
  <c r="E21" i="32"/>
  <c r="F15" i="32"/>
  <c r="F16" i="32"/>
  <c r="F21" i="32"/>
  <c r="G15" i="32"/>
  <c r="G16" i="32"/>
  <c r="G21" i="32"/>
  <c r="H15" i="32"/>
  <c r="H16" i="32"/>
  <c r="H21" i="32"/>
  <c r="I15" i="32"/>
  <c r="I16" i="32"/>
  <c r="I21" i="32"/>
  <c r="J15" i="32"/>
  <c r="J16" i="32"/>
  <c r="J21" i="32"/>
  <c r="K15" i="32"/>
  <c r="K16" i="32"/>
  <c r="K21" i="32"/>
  <c r="L15" i="32"/>
  <c r="L16" i="32"/>
  <c r="L21" i="32"/>
  <c r="M15" i="32"/>
  <c r="M16" i="32"/>
  <c r="M21" i="32"/>
  <c r="E29" i="32"/>
  <c r="F29" i="32"/>
  <c r="G29" i="32"/>
  <c r="H29" i="32"/>
  <c r="I29" i="32"/>
  <c r="J29" i="32"/>
  <c r="K29" i="32"/>
  <c r="L29" i="32"/>
  <c r="M29" i="32"/>
  <c r="E41" i="32"/>
  <c r="E42" i="32"/>
  <c r="E46" i="32"/>
  <c r="F41" i="32"/>
  <c r="F42" i="32"/>
  <c r="F46" i="32"/>
  <c r="G41" i="32"/>
  <c r="G42" i="32"/>
  <c r="G46" i="32"/>
  <c r="H41" i="32"/>
  <c r="H42" i="32"/>
  <c r="H46" i="32"/>
  <c r="I41" i="32"/>
  <c r="I42" i="32"/>
  <c r="I46" i="32"/>
  <c r="J41" i="32"/>
  <c r="J42" i="32"/>
  <c r="J46" i="32"/>
  <c r="K41" i="32"/>
  <c r="K42" i="32"/>
  <c r="K46" i="32"/>
  <c r="L41" i="32"/>
  <c r="L42" i="32"/>
  <c r="L46" i="32"/>
  <c r="M41" i="32"/>
  <c r="M42" i="32"/>
  <c r="M46" i="32"/>
  <c r="E55" i="32"/>
  <c r="E70" i="32"/>
  <c r="F55" i="32"/>
  <c r="F70" i="32"/>
  <c r="G55" i="32"/>
  <c r="G70" i="32"/>
  <c r="H55" i="32"/>
  <c r="H70" i="32"/>
  <c r="I55" i="32"/>
  <c r="I70" i="32"/>
  <c r="J55" i="32"/>
  <c r="J70" i="32"/>
  <c r="K55" i="32"/>
  <c r="K70" i="32"/>
  <c r="L55" i="32"/>
  <c r="L70" i="32"/>
  <c r="M55" i="32"/>
  <c r="M70" i="32"/>
  <c r="E97" i="32"/>
  <c r="E112" i="32"/>
  <c r="F97" i="32"/>
  <c r="F112" i="32"/>
  <c r="G97" i="32"/>
  <c r="G112" i="32"/>
  <c r="H97" i="32"/>
  <c r="H112" i="32"/>
  <c r="I97" i="32"/>
  <c r="I112" i="32"/>
  <c r="J97" i="32"/>
  <c r="J112" i="32"/>
  <c r="K97" i="32"/>
  <c r="K112" i="32"/>
  <c r="L97" i="32"/>
  <c r="L112" i="32"/>
  <c r="M97" i="32"/>
  <c r="M112" i="32"/>
  <c r="F31" i="27"/>
  <c r="G31" i="27"/>
  <c r="H31" i="27"/>
  <c r="I31" i="27"/>
  <c r="J31" i="27"/>
  <c r="K31" i="27"/>
  <c r="L31" i="27"/>
  <c r="M31" i="27"/>
  <c r="N31" i="27"/>
  <c r="F45" i="27"/>
  <c r="G45" i="27"/>
  <c r="H45" i="27"/>
  <c r="I45" i="27"/>
  <c r="J45" i="27"/>
  <c r="K45" i="27"/>
  <c r="L45" i="27"/>
  <c r="M45" i="27"/>
  <c r="N45" i="27"/>
  <c r="N153" i="32"/>
  <c r="N163" i="32"/>
  <c r="M153" i="32"/>
  <c r="M163" i="32"/>
  <c r="L153" i="32"/>
  <c r="L163" i="32"/>
  <c r="K153" i="32"/>
  <c r="K163" i="32"/>
  <c r="J153" i="32"/>
  <c r="J163" i="32"/>
  <c r="I153" i="32"/>
  <c r="I163" i="32"/>
  <c r="H153" i="32"/>
  <c r="H163" i="32"/>
  <c r="G153" i="32"/>
  <c r="G163" i="32"/>
  <c r="F153" i="32"/>
  <c r="F163" i="32"/>
  <c r="N137" i="32"/>
  <c r="N147" i="32"/>
  <c r="M137" i="32"/>
  <c r="M147" i="32"/>
  <c r="L137" i="32"/>
  <c r="L147" i="32"/>
  <c r="K137" i="32"/>
  <c r="K147" i="32"/>
  <c r="J137" i="32"/>
  <c r="J147" i="32"/>
  <c r="I137" i="32"/>
  <c r="I147" i="32"/>
  <c r="H137" i="32"/>
  <c r="H147" i="32"/>
  <c r="G137" i="32"/>
  <c r="G147" i="32"/>
  <c r="F137" i="32"/>
  <c r="F147" i="32"/>
  <c r="F17" i="27"/>
  <c r="F52" i="27"/>
  <c r="G17" i="27"/>
  <c r="G52" i="27"/>
  <c r="H17" i="27"/>
  <c r="H52" i="27"/>
  <c r="I17" i="27"/>
  <c r="I52" i="27"/>
  <c r="J17" i="27"/>
  <c r="J52" i="27"/>
  <c r="K17" i="27"/>
  <c r="K52" i="27"/>
  <c r="L17" i="27"/>
  <c r="L52" i="27"/>
  <c r="E17" i="27"/>
  <c r="E31" i="27"/>
  <c r="E45" i="27"/>
  <c r="E52" i="27"/>
  <c r="N17" i="27"/>
  <c r="N52" i="27"/>
  <c r="M17" i="27"/>
  <c r="M52" i="27"/>
  <c r="E137" i="32"/>
  <c r="E147" i="32"/>
  <c r="E153" i="32"/>
  <c r="E163" i="32"/>
  <c r="E46" i="27"/>
  <c r="F46" i="27"/>
  <c r="G46" i="27"/>
  <c r="H46" i="27"/>
  <c r="I46" i="27"/>
  <c r="J46" i="27"/>
  <c r="K46" i="27"/>
  <c r="L46" i="27"/>
  <c r="M46" i="27"/>
  <c r="N46" i="27"/>
  <c r="D46" i="27"/>
  <c r="D7" i="27"/>
  <c r="E32" i="27"/>
  <c r="F32" i="27"/>
  <c r="G32" i="27"/>
  <c r="H32" i="27"/>
  <c r="I32" i="27"/>
  <c r="J32" i="27"/>
  <c r="K32" i="27"/>
  <c r="L32" i="27"/>
  <c r="M32" i="27"/>
  <c r="N32" i="27"/>
  <c r="D32" i="27"/>
  <c r="E18" i="27"/>
  <c r="F18" i="27"/>
  <c r="G18" i="27"/>
  <c r="H18" i="27"/>
  <c r="I18" i="27"/>
  <c r="J18" i="27"/>
  <c r="K18" i="27"/>
  <c r="L18" i="27"/>
  <c r="M18" i="27"/>
  <c r="N18" i="27"/>
  <c r="D18" i="27"/>
  <c r="D20" i="27"/>
  <c r="D5" i="27"/>
  <c r="D21" i="27"/>
  <c r="N121" i="32"/>
  <c r="N131" i="32"/>
  <c r="M121" i="32"/>
  <c r="M131" i="32"/>
  <c r="L121" i="32"/>
  <c r="L131" i="32"/>
  <c r="K121" i="32"/>
  <c r="K131" i="32"/>
  <c r="J121" i="32"/>
  <c r="J131" i="32"/>
  <c r="I121" i="32"/>
  <c r="I131" i="32"/>
  <c r="H121" i="32"/>
  <c r="H131" i="32"/>
  <c r="G121" i="32"/>
  <c r="G131" i="32"/>
  <c r="F121" i="32"/>
  <c r="F131" i="32"/>
  <c r="E121" i="32"/>
  <c r="E131" i="32"/>
  <c r="E11" i="26"/>
  <c r="E22" i="26"/>
  <c r="E26" i="27"/>
  <c r="E27" i="27"/>
  <c r="E28" i="27"/>
  <c r="F11" i="26"/>
  <c r="F22" i="26"/>
  <c r="F26" i="27"/>
  <c r="F27" i="27"/>
  <c r="F28" i="27"/>
  <c r="G11" i="26"/>
  <c r="G22" i="26"/>
  <c r="G26" i="27"/>
  <c r="G27" i="27"/>
  <c r="G28" i="27"/>
  <c r="H11" i="26"/>
  <c r="H22" i="26"/>
  <c r="H26" i="27"/>
  <c r="H27" i="27"/>
  <c r="H28" i="27"/>
  <c r="I11" i="26"/>
  <c r="I22" i="26"/>
  <c r="I26" i="27"/>
  <c r="I27" i="27"/>
  <c r="I28" i="27"/>
  <c r="J11" i="26"/>
  <c r="J22" i="26"/>
  <c r="J26" i="27"/>
  <c r="J27" i="27"/>
  <c r="J28" i="27"/>
  <c r="K11" i="26"/>
  <c r="K22" i="26"/>
  <c r="K26" i="27"/>
  <c r="K27" i="27"/>
  <c r="K28" i="27"/>
  <c r="L11" i="26"/>
  <c r="L22" i="26"/>
  <c r="L26" i="27"/>
  <c r="L27" i="27"/>
  <c r="L28" i="27"/>
  <c r="M11" i="26"/>
  <c r="M22" i="26"/>
  <c r="M26" i="27"/>
  <c r="M27" i="27"/>
  <c r="M28" i="27"/>
  <c r="N11" i="26"/>
  <c r="N22" i="26"/>
  <c r="N26" i="27"/>
  <c r="N27" i="27"/>
  <c r="N28" i="27"/>
  <c r="D28" i="27"/>
  <c r="E29" i="27"/>
  <c r="F29" i="27"/>
  <c r="G29" i="27"/>
  <c r="H29" i="27"/>
  <c r="I29" i="27"/>
  <c r="J29" i="27"/>
  <c r="K29" i="27"/>
  <c r="L29" i="27"/>
  <c r="M29" i="27"/>
  <c r="N29" i="27"/>
  <c r="D29" i="27"/>
  <c r="D34" i="27"/>
  <c r="D6" i="27"/>
  <c r="D35" i="27"/>
  <c r="M28" i="32"/>
  <c r="M76" i="32"/>
  <c r="M91" i="32"/>
  <c r="L28" i="32"/>
  <c r="L76" i="32"/>
  <c r="L91" i="32"/>
  <c r="K28" i="32"/>
  <c r="K76" i="32"/>
  <c r="K91" i="32"/>
  <c r="J28" i="32"/>
  <c r="J76" i="32"/>
  <c r="J91" i="32"/>
  <c r="I28" i="32"/>
  <c r="I76" i="32"/>
  <c r="I91" i="32"/>
  <c r="H28" i="32"/>
  <c r="H76" i="32"/>
  <c r="H91" i="32"/>
  <c r="G28" i="32"/>
  <c r="G76" i="32"/>
  <c r="G91" i="32"/>
  <c r="F28" i="32"/>
  <c r="F76" i="32"/>
  <c r="F91" i="32"/>
  <c r="E28" i="32"/>
  <c r="E76" i="32"/>
  <c r="E91" i="32"/>
  <c r="M34" i="32"/>
  <c r="L34" i="32"/>
  <c r="K34" i="32"/>
  <c r="J34" i="32"/>
  <c r="I34" i="32"/>
  <c r="H34" i="32"/>
  <c r="G34" i="32"/>
  <c r="F34" i="32"/>
  <c r="E34" i="32"/>
  <c r="E24" i="26"/>
  <c r="G24" i="26"/>
  <c r="H24" i="26"/>
  <c r="I24" i="26"/>
  <c r="J24" i="26"/>
  <c r="K24" i="26"/>
  <c r="F24" i="26"/>
  <c r="L24" i="26"/>
  <c r="M24" i="26"/>
  <c r="N24" i="26"/>
  <c r="N28" i="32"/>
  <c r="N34" i="32"/>
  <c r="N76" i="32"/>
  <c r="N91" i="32"/>
  <c r="E51" i="27"/>
  <c r="N51" i="27"/>
  <c r="M51" i="27"/>
  <c r="L51" i="27"/>
  <c r="K51" i="27"/>
  <c r="J51" i="27"/>
  <c r="I51" i="27"/>
  <c r="H51" i="27"/>
  <c r="G51" i="27"/>
  <c r="F51" i="2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<sst xmlns="http://schemas.openxmlformats.org/spreadsheetml/2006/main" count="1084" uniqueCount="441">
  <si>
    <t>Parameters and Assumptions</t>
  </si>
  <si>
    <t>Value</t>
  </si>
  <si>
    <t>Comments</t>
  </si>
  <si>
    <t>User selects</t>
  </si>
  <si>
    <t>Assumed asset life (years)</t>
  </si>
  <si>
    <t>Opex per cent of capex</t>
  </si>
  <si>
    <t>Power Factor (residential)</t>
  </si>
  <si>
    <t>Power Factor (commercial)</t>
  </si>
  <si>
    <t>LV res contribution to MD</t>
  </si>
  <si>
    <t>LV com contribution to MD</t>
  </si>
  <si>
    <t>HV com contribution to MD</t>
  </si>
  <si>
    <t>POE</t>
  </si>
  <si>
    <t>MD 50% POE</t>
  </si>
  <si>
    <t>Price year</t>
  </si>
  <si>
    <t>Summary</t>
  </si>
  <si>
    <t>Tariff Class</t>
  </si>
  <si>
    <t>Dollar terms</t>
  </si>
  <si>
    <t>LRMC ($/KW p.a)</t>
  </si>
  <si>
    <t>LV Residential</t>
  </si>
  <si>
    <t>LV Commercial</t>
  </si>
  <si>
    <t>HV</t>
  </si>
  <si>
    <t>Residential</t>
  </si>
  <si>
    <t>Unit</t>
  </si>
  <si>
    <t>NPV</t>
  </si>
  <si>
    <t>Annualised capex</t>
  </si>
  <si>
    <t>Cumulative annualised</t>
  </si>
  <si>
    <t>Operating expenditure</t>
  </si>
  <si>
    <t>Incremental demand</t>
  </si>
  <si>
    <t>KW</t>
  </si>
  <si>
    <t>Cumulative demand</t>
  </si>
  <si>
    <t xml:space="preserve">LRMC </t>
  </si>
  <si>
    <t>$/KW p.a.</t>
  </si>
  <si>
    <t>S/kVA p.a.</t>
  </si>
  <si>
    <t>HV Commercial</t>
  </si>
  <si>
    <t>Capex check</t>
  </si>
  <si>
    <t>Demand check</t>
  </si>
  <si>
    <t>ZSS</t>
  </si>
  <si>
    <t>Commercial</t>
  </si>
  <si>
    <t>LV commercial</t>
  </si>
  <si>
    <t>HV commercial</t>
  </si>
  <si>
    <t>Belconnen</t>
  </si>
  <si>
    <t>City East</t>
  </si>
  <si>
    <t>Civic</t>
  </si>
  <si>
    <t>East Lake</t>
  </si>
  <si>
    <t>Fyshwick</t>
  </si>
  <si>
    <t>Gilmore</t>
  </si>
  <si>
    <t>Gold Creek</t>
  </si>
  <si>
    <t>Latham</t>
  </si>
  <si>
    <t>Telopea Park</t>
  </si>
  <si>
    <t>Theodore</t>
  </si>
  <si>
    <t>Wanniassa</t>
  </si>
  <si>
    <t>Woden</t>
  </si>
  <si>
    <t>Units: MVA</t>
  </si>
  <si>
    <t>Change in maximum demand in season of highest demand (over ten years) - included subs only</t>
  </si>
  <si>
    <t>Max</t>
  </si>
  <si>
    <t>Peak season</t>
  </si>
  <si>
    <t>Total Increment</t>
  </si>
  <si>
    <t>Cumulative growth (MVA) of included subs</t>
  </si>
  <si>
    <t>Change in maximum demand in season of highest demand (over ten years) - all subs</t>
  </si>
  <si>
    <t>Change in maximum demand</t>
  </si>
  <si>
    <t>Summer</t>
  </si>
  <si>
    <t>Sum</t>
  </si>
  <si>
    <t>Winter</t>
  </si>
  <si>
    <t>System</t>
  </si>
  <si>
    <t>Capital Expenditure Connections</t>
  </si>
  <si>
    <t>Connections</t>
  </si>
  <si>
    <t>Capital Contribution Connections</t>
  </si>
  <si>
    <t>Capital Contributions</t>
  </si>
  <si>
    <t>Capital Expenditure Capacity</t>
  </si>
  <si>
    <t>Capacity</t>
  </si>
  <si>
    <t>Total</t>
  </si>
  <si>
    <t>Note: Totals involve the subtraction of capital contributions</t>
  </si>
  <si>
    <t>actewagl_tm1:AAG_ProjectsTest</t>
  </si>
  <si>
    <t>30 - Electricity Networks</t>
  </si>
  <si>
    <t>1000 - ActewAGL Group</t>
  </si>
  <si>
    <t>Total Activities</t>
  </si>
  <si>
    <t>All Related Companies</t>
  </si>
  <si>
    <t>AllProjectTasks</t>
  </si>
  <si>
    <t>AllProjectTiers</t>
  </si>
  <si>
    <t>ExpenditureTypes</t>
  </si>
  <si>
    <t>Regulatory Proposal EN24 Draft</t>
  </si>
  <si>
    <t>Expenses</t>
  </si>
  <si>
    <t>Accounts</t>
  </si>
  <si>
    <t>Revenue</t>
  </si>
  <si>
    <t>Electricity Networks</t>
  </si>
  <si>
    <t xml:space="preserve">Capital Forecast 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</si>
  <si>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</si>
  <si>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</si>
  <si>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</si>
  <si>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</si>
  <si>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</si>
  <si>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</si>
  <si>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</si>
  <si>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</si>
  <si>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</si>
  <si>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What share of expenditure is caused by incremental growth in the use  of the network (either import or export), ie, it could be avoided if network use remained unchanged</t>
  </si>
  <si>
    <t>To what extent is that avoidable expenditure driven by growth in imports versus exports?</t>
  </si>
  <si>
    <t>To what extent are LV residential, LV commervcial and HV customers causing these costs</t>
  </si>
  <si>
    <t>Year</t>
  </si>
  <si>
    <t>AllTypes</t>
  </si>
  <si>
    <t>Forecast</t>
  </si>
  <si>
    <t>Electricity Networks Capex Projects</t>
  </si>
  <si>
    <t>ENC Customer Initiated</t>
  </si>
  <si>
    <t>Import</t>
  </si>
  <si>
    <t>Export</t>
  </si>
  <si>
    <t>HV share</t>
  </si>
  <si>
    <t>ENCI Commercial and Industrial Developments</t>
  </si>
  <si>
    <t>ENCI Special Customer Requests</t>
  </si>
  <si>
    <t>ENCI Meters</t>
  </si>
  <si>
    <t>ENCI Relocations</t>
  </si>
  <si>
    <t>ENCI Replacement</t>
  </si>
  <si>
    <t>ENCI Rural Developments</t>
  </si>
  <si>
    <t>ENCI Services</t>
  </si>
  <si>
    <t>ENCI Urban Infill</t>
  </si>
  <si>
    <t>ENCI Embedded Generation Connections Medium-Large</t>
  </si>
  <si>
    <t>ENCI New Urban Development</t>
  </si>
  <si>
    <t>ENC Asset Replacement</t>
  </si>
  <si>
    <t>ENAR Zone Substations</t>
  </si>
  <si>
    <t>ENARZS 11kV Switchboard Assembly</t>
  </si>
  <si>
    <t>ENARZS 132 kV &amp; 66kV Switchgear</t>
  </si>
  <si>
    <t>ENARZS Reactive Plant</t>
  </si>
  <si>
    <t>ENARZS Transformers</t>
  </si>
  <si>
    <t>ENARZS Site &amp; Structures</t>
  </si>
  <si>
    <t>ENARZS Auxiliary AC &amp; Generators</t>
  </si>
  <si>
    <t>ENAR Secondary Systems</t>
  </si>
  <si>
    <t>ENARSS Protection Systems</t>
  </si>
  <si>
    <t>ENARSS Auxiliary DC Supply Systems</t>
  </si>
  <si>
    <t>ENARSS SCADA Systems</t>
  </si>
  <si>
    <t>ENARSS Communications Systems</t>
  </si>
  <si>
    <t>ENARSS TNSP Metering</t>
  </si>
  <si>
    <t>ENAR Overhead Assets</t>
  </si>
  <si>
    <t>ENARDS Overhead Distribution Equipment</t>
  </si>
  <si>
    <t>ENARDS Pole Substations</t>
  </si>
  <si>
    <t>ENARDS OH Switchgear and Automation</t>
  </si>
  <si>
    <t>ENARDS Conductors &amp; Hardware</t>
  </si>
  <si>
    <t>ENARDS OH Services</t>
  </si>
  <si>
    <t>ENARDS OH Distribution Lines</t>
  </si>
  <si>
    <t>ENARDS Pole Hardware</t>
  </si>
  <si>
    <t>ENARDS Support Structures</t>
  </si>
  <si>
    <t>ENARDS Pole Replacement</t>
  </si>
  <si>
    <t>ENARDS Pole Reinforcement</t>
  </si>
  <si>
    <t>ENARTS Support Structures</t>
  </si>
  <si>
    <t>ENARTS Transmission Line Structures</t>
  </si>
  <si>
    <t>ENARTS Conductors &amp; Hardware</t>
  </si>
  <si>
    <t>ENARTS OH Transmission Lines</t>
  </si>
  <si>
    <t>ENAR Ground Assets</t>
  </si>
  <si>
    <t>ENARDS Earthing</t>
  </si>
  <si>
    <t>ENARDS Underground Cables</t>
  </si>
  <si>
    <t>ENARDS UG HV Cables</t>
  </si>
  <si>
    <t>ENARDS UG LV Service Cables</t>
  </si>
  <si>
    <t>ENARDS UG LV Mains Cables</t>
  </si>
  <si>
    <t>ENARDS Ground Distribution Equipment</t>
  </si>
  <si>
    <t>ENARDS LV Pillars</t>
  </si>
  <si>
    <t>ENARDS Pits</t>
  </si>
  <si>
    <t>ENARDS Ground Transformers</t>
  </si>
  <si>
    <t>ENARDS Ring Main Units</t>
  </si>
  <si>
    <t>ENARDS HV Switchboards</t>
  </si>
  <si>
    <t>ENARDS Distribution Substations / Switching Station Sites</t>
  </si>
  <si>
    <t>ENARDS LV Switchboard Assembly</t>
  </si>
  <si>
    <t>ENAR Remote Area Power Supply</t>
  </si>
  <si>
    <t>ENCAsset Augmentation</t>
  </si>
  <si>
    <t>ENAA Transmission</t>
  </si>
  <si>
    <t>ENAA Zone Substation</t>
  </si>
  <si>
    <t>ENAA Secondary Systems</t>
  </si>
  <si>
    <t>ENAA Distribution</t>
  </si>
  <si>
    <t>ENC Reliability and Quality Improvements</t>
  </si>
  <si>
    <t>ENRQI Zone Substation</t>
  </si>
  <si>
    <t>ENRQI Secondary Systems</t>
  </si>
  <si>
    <t>ENRQI Distribution</t>
  </si>
  <si>
    <t>EN24 Intelliruper Reliability Program</t>
  </si>
  <si>
    <t>ENRQI Transmission</t>
  </si>
  <si>
    <t>ENRQI Metering</t>
  </si>
  <si>
    <t>ENC Non-Infrastructure Assets</t>
  </si>
  <si>
    <t>ENIT Minor IT</t>
  </si>
  <si>
    <t>ENIT Asset Management</t>
  </si>
  <si>
    <t>ENIT Works Management</t>
  </si>
  <si>
    <t>ENIT Outage Management</t>
  </si>
  <si>
    <t>ENIT Geospatial Systems</t>
  </si>
  <si>
    <t>ENIT AAD Billing</t>
  </si>
  <si>
    <t>ENIT Outsystems</t>
  </si>
  <si>
    <t>ENIT ArcFM</t>
  </si>
  <si>
    <t>ENC IT Systems Other</t>
  </si>
  <si>
    <t>ENC Non-Network Assets</t>
  </si>
  <si>
    <t>ENNN Facilities</t>
  </si>
  <si>
    <t>ENNNF Depot Building &amp; Yard</t>
  </si>
  <si>
    <t>ENCF Oakden Street Properties</t>
  </si>
  <si>
    <t>ENCF Fyshwick Properties</t>
  </si>
  <si>
    <t>ENCF Greenway Depot Properties</t>
  </si>
  <si>
    <t>ENNNF Zone Substations</t>
  </si>
  <si>
    <t>ENNN Non System Assets</t>
  </si>
  <si>
    <t>ENNN Finance Lease Assets</t>
  </si>
  <si>
    <t>ENNN Finance Lease Computing Equipment</t>
  </si>
  <si>
    <t>ENNN Finance Lease Motor Vehicles</t>
  </si>
  <si>
    <t>EN Corporate Services</t>
  </si>
  <si>
    <t>ENCS Information and communications technology</t>
  </si>
  <si>
    <t>ENCS Property and Security</t>
  </si>
  <si>
    <t>Substation</t>
  </si>
  <si>
    <t>Season</t>
  </si>
  <si>
    <t>MD 10% POE</t>
  </si>
  <si>
    <t>MD 90% POE</t>
  </si>
  <si>
    <t>Inflation</t>
  </si>
  <si>
    <t>Australian Burean of Statistics (ABS) Data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</si>
  <si>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</si>
  <si>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</si>
  <si>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</si>
  <si>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</si>
  <si>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</si>
  <si>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</si>
  <si>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</si>
  <si>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</si>
  <si>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</si>
  <si>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</si>
  <si>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</si>
  <si>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</si>
  <si>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</si>
  <si>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</si>
  <si>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</si>
  <si>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</si>
  <si>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</si>
  <si>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</si>
  <si>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</si>
  <si>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Inflation rate</t>
  </si>
  <si>
    <t>CPI indexes (real to nominal)</t>
  </si>
  <si>
    <t>Real 2015</t>
  </si>
  <si>
    <t>Real 2016</t>
  </si>
  <si>
    <t>Real 2017</t>
  </si>
  <si>
    <t>Real 2018</t>
  </si>
  <si>
    <t>Real 2019</t>
  </si>
  <si>
    <t>Real 2020</t>
  </si>
  <si>
    <t>Real 2021</t>
  </si>
  <si>
    <t>Real 2022</t>
  </si>
  <si>
    <t>Real 2023</t>
  </si>
  <si>
    <t>Real 2024</t>
  </si>
  <si>
    <t>Nominal</t>
  </si>
  <si>
    <t>CPI indexes (nominal to real)</t>
  </si>
  <si>
    <t>Substations</t>
  </si>
  <si>
    <t>Seasons</t>
  </si>
  <si>
    <t>Years</t>
  </si>
  <si>
    <t>2033/34</t>
  </si>
  <si>
    <t>Inputs</t>
  </si>
  <si>
    <t>Export capacity</t>
  </si>
  <si>
    <t xml:space="preserve">Source: Export capcity growth and associated capital and operating expenditure consistent with medium adoption forecast and option 2 in the DER integration strategy business case analysis. </t>
  </si>
  <si>
    <t>MW</t>
  </si>
  <si>
    <t>Incremental export capacity</t>
  </si>
  <si>
    <t>Cumulative export capacity</t>
  </si>
  <si>
    <t>FY34</t>
  </si>
  <si>
    <t>All LV connections</t>
  </si>
  <si>
    <t>-</t>
  </si>
  <si>
    <t>REGULATORY REPORTING STATEMENT</t>
  </si>
  <si>
    <t>Evoenergy Distribution</t>
  </si>
  <si>
    <t>REGULATORY PERIOD FROM 2024-25 TO 2028-29</t>
  </si>
  <si>
    <t>7.7 - TARIFF STRUCTURE STATEMENT - INPUTS TO LRMC CALCULATION</t>
  </si>
  <si>
    <t>Is Evoenergy Distribution using the 'Average Incremental Cost' approach?</t>
  </si>
  <si>
    <t>YES</t>
  </si>
  <si>
    <t>7.7.1 - INPUTS TO LRMC CALCULATION - STANDARD CONTROL SERVICES - CAPEX</t>
  </si>
  <si>
    <t>7.7.1.1 - SERIES A</t>
  </si>
  <si>
    <t>Forecast ($0's, real June 2024)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</si>
  <si>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</si>
  <si>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</si>
  <si>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</si>
  <si>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</si>
  <si>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</si>
  <si>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</si>
  <si>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</si>
  <si>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</si>
  <si>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</si>
  <si>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</si>
  <si>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</si>
  <si>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</si>
  <si>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</si>
  <si>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</si>
  <si>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</si>
  <si>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</si>
  <si>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</si>
  <si>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</si>
  <si>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</si>
  <si>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</si>
  <si>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Replacement expenditure</t>
  </si>
  <si>
    <t>Augmentation Expenditure</t>
  </si>
  <si>
    <t>Non-network</t>
  </si>
  <si>
    <t>Export services</t>
  </si>
  <si>
    <t>Capitalised network overheads</t>
  </si>
  <si>
    <t>Capitalised corporate overheads</t>
  </si>
  <si>
    <t>Total capex</t>
  </si>
  <si>
    <t>7.7.1.2 - SERIES B</t>
  </si>
  <si>
    <t>7.7.1.3 - SERIES C</t>
  </si>
  <si>
    <t>7.7.2 - INPUTS TO LRMC CALCULATION - STANDARD CONTROL SERVICES - OPEX</t>
  </si>
  <si>
    <t>7.7.2.1 - SERIES A</t>
  </si>
  <si>
    <t>Total opex</t>
  </si>
  <si>
    <t>7.7.2.2- SERIES B</t>
  </si>
  <si>
    <t>7.7.2.3 - SERIES C</t>
  </si>
  <si>
    <t>7.7.3 - INPUTS TO LRMC CALCULATION - DEMAND</t>
  </si>
  <si>
    <t>7.7.3.1 - SERIES A</t>
  </si>
  <si>
    <t>Total demand</t>
  </si>
  <si>
    <t>7.7.3.2 - SERIES B</t>
  </si>
  <si>
    <t>7.7.3.3 - SERIES C</t>
  </si>
  <si>
    <t>Import services opex</t>
  </si>
  <si>
    <t>Export services opex</t>
  </si>
  <si>
    <t>Pre-tax real WACC</t>
  </si>
  <si>
    <t>Capex input dollar values</t>
  </si>
  <si>
    <t>Starting financial year</t>
  </si>
  <si>
    <t>Capital expenditure</t>
  </si>
  <si>
    <t>Export network expenditure input dollar values</t>
  </si>
  <si>
    <t>RIN inputs dollar year</t>
  </si>
  <si>
    <t>17519206 - Molonglo Zone Substation</t>
  </si>
  <si>
    <t>20001760 - Strathnairn Zone Substation</t>
  </si>
  <si>
    <t>20001758 - Belconnen Zone Substation third 132/11 kV 55 MVA transformer</t>
  </si>
  <si>
    <t>20010492 - ZS QoS Reactive Plant</t>
  </si>
  <si>
    <t>20003254 - Gold Creek Zone Substation Third 132/11 kV 55 MVA transformer</t>
  </si>
  <si>
    <t>20001010 - Mitchell Zone Substation</t>
  </si>
  <si>
    <t>20009634 - Automation Systems Lab Development and Integration</t>
  </si>
  <si>
    <t>20009635 - City East ZSS Station Control</t>
  </si>
  <si>
    <t>20009636 - Theodore ZSS Station Control</t>
  </si>
  <si>
    <t>20009637 - Latham ZSS Station Control</t>
  </si>
  <si>
    <t>20009638 - Wanniassa ZSS Station Control</t>
  </si>
  <si>
    <t>20009639 - Gilmore ZSS Station Control</t>
  </si>
  <si>
    <t>20009629 - Vermin Protection for Communications Infrastructure</t>
  </si>
  <si>
    <t>20009630 - Fibre UG Kings Av to National Library</t>
  </si>
  <si>
    <t>20009631 - Fibre UG Canberra Metro Stage 2A Civic to Commonwealth Av</t>
  </si>
  <si>
    <t>20009632 - Fibre UG Canberra Metro Stage 2B Commonwealth Av to Woden</t>
  </si>
  <si>
    <t>20009633 - ZSS Cyber Security Gateways</t>
  </si>
  <si>
    <t>20005021 - City East ZSS Redundant Fibre</t>
  </si>
  <si>
    <t>20007115 - SCADA Communication Test Lab Equipment</t>
  </si>
  <si>
    <t>20007423 - Add SCADA S01747 Lovett Tower</t>
  </si>
  <si>
    <t>20007575 - SCADA Network Intrusion Detection System - Stage 1</t>
  </si>
  <si>
    <t>20007699 - Fibre Augmentation - Belconnen ZSS to S02727</t>
  </si>
  <si>
    <t>20007704 - Distribution Substation Remote Access</t>
  </si>
  <si>
    <t>20008513 - QR Codes for Asset Management</t>
  </si>
  <si>
    <t>20008531 - Add SCADA S03227 CIT</t>
  </si>
  <si>
    <t>20008538 - Add SCADA S00683 Marcus Clarke</t>
  </si>
  <si>
    <t>20008598 - Optical Fibre Civic ZSS-TPS4</t>
  </si>
  <si>
    <t>20008618 - ZSS Router Upgrade - Bruce SS</t>
  </si>
  <si>
    <t>20008619 - ZSS Router Upgrade - Eastlake</t>
  </si>
  <si>
    <t>20008620 - ZSS Router Upgrade -  City E</t>
  </si>
  <si>
    <t>20008621 - ZSS Router Upgrade -  Telopea</t>
  </si>
  <si>
    <t>20008624 - ZSS Router Upgrade -  Gilmore</t>
  </si>
  <si>
    <t>20008628 - ZSS Router Upgrade -  Wannias</t>
  </si>
  <si>
    <t>20008881 - Network Monitors Comms Pilot</t>
  </si>
  <si>
    <t>20009299 - Communications Test Lab</t>
  </si>
  <si>
    <t>20009985 - Data Centre &amp; Radio Station Monitoring</t>
  </si>
  <si>
    <t>20009986 - Optical Fibre Augmentation - Eastlake-Fyshwick</t>
  </si>
  <si>
    <t>20009987 - Optical Fibre Augmentation - Harman ZSS-195</t>
  </si>
  <si>
    <t>20009988 - Optical Fibre Data - GIS Field Capture</t>
  </si>
  <si>
    <t>20009989 - Install SCADA S1289 HV / LV SWBD</t>
  </si>
  <si>
    <t>20001374 - 11 kV Feeder from Molonglo Zone - Supply to Molonglo Valley District</t>
  </si>
  <si>
    <t>20001380 - 11 kV Feeder from East lake Zone - Supply to Pialligo</t>
  </si>
  <si>
    <t>20001761 - 11 kV Feeder from Latham - Supply to Strathnairn extend 11 kV OLoghlen cable feeder</t>
  </si>
  <si>
    <t>20004446 - 11 kV Feeder from Belconnen Zone - Supply to Belconnen Town Centre</t>
  </si>
  <si>
    <t>20004516 - 11 kV Feeder Supply to Whitlam</t>
  </si>
  <si>
    <t>20004614 - 11 kV Feeder from East Lake Zone - Supply to Fyshwick and decommission Fyshwick Zone</t>
  </si>
  <si>
    <t>20007697 - 11 kV Feeder from City East to Braddon (Donaldson St)</t>
  </si>
  <si>
    <t>20007698 - 11kV feeder from Civic Zone to Dooring St Dickson</t>
  </si>
  <si>
    <t>20007343 - 11 kV Feeder from Gold Creek to Valley Ave Gungahlin</t>
  </si>
  <si>
    <t>20008629 - Nona, Anthony Rolfe and Hamer Feeder Ties</t>
  </si>
  <si>
    <t>20009664 - 11 kV Feeder from East Lake to Kingston</t>
  </si>
  <si>
    <t>20009665 - 11kV Feeder from Strathnairn ZS</t>
  </si>
  <si>
    <t>20009666 - 11kV Feeder from Civic ZS to Canberra CBD Section 63</t>
  </si>
  <si>
    <t>20009667 - 11kV Feeder from East Lake ZS to Fyshwick Sec 38</t>
  </si>
  <si>
    <t>20009668 - 11kV Feeder from Civic ZS to Lyneham- Canberra Racing Club</t>
  </si>
  <si>
    <t>20009669 - 11kV Feeder from Woden ZS to Diplomatic Development - Curtin</t>
  </si>
  <si>
    <t>20009670 - 11kV Feeder from Woden ZS to Woden Town Centre</t>
  </si>
  <si>
    <t>20009671 - 11kV Feeder from East Lake ZS to Canberra CBD Convention Centre</t>
  </si>
  <si>
    <t>20009672 - 11kV Feeder from East Lake ZS to Fairbairn</t>
  </si>
  <si>
    <t>20009673 - 11kV Feeder from Gilmore ZS to Hume West</t>
  </si>
  <si>
    <t>20009674 - 11kV Feeder from Latham ZS to Ginninderra</t>
  </si>
  <si>
    <t>20009677 - 11kV Feeder from Wanniassa ZS to Tuggeranong Mixed Developments</t>
  </si>
  <si>
    <t>20009678 - 11kV Feeder from City East ZS to Canberra CBD S3 &amp; S37</t>
  </si>
  <si>
    <t>20009679 - 11kV Feeder from Gold Creek ZS to Gungahlin Mixed Development</t>
  </si>
  <si>
    <t>20009903 - Pialligo Whyalla feeders Eastl</t>
  </si>
  <si>
    <t>20010026 - Streeton Feeder Extension</t>
  </si>
  <si>
    <t>20007851 - Power Transformer DGA Devices</t>
  </si>
  <si>
    <t>20009624 - City East ZSS Voltage Regulation Upgrade</t>
  </si>
  <si>
    <t>20009625 - Theodore ZSS Voltage Regulation Upgrade</t>
  </si>
  <si>
    <t>20009626 - Wanniassa ZSS Voltage Regulation Upgrade</t>
  </si>
  <si>
    <t>20009627 - Latham ZSS Voltage Regulation Upgrade</t>
  </si>
  <si>
    <t>20009628 - Gilmore ZSS Voltage Regulation Upgrade</t>
  </si>
  <si>
    <t>20007712 - Belconnen ZSS Voltage Regulation Upgrade</t>
  </si>
  <si>
    <t>20007713 - Telopea ZSS Voltage Regulation Upgrade</t>
  </si>
  <si>
    <t>20006953 - Zone Sub PQ Monitors</t>
  </si>
  <si>
    <t>20005014 - Distribution Network Monitoring</t>
  </si>
  <si>
    <t>20004380 - UG Feeder Reliability Improvements</t>
  </si>
  <si>
    <t>20006624 - Weir Feeder Reliability</t>
  </si>
  <si>
    <t>20007705 - Bissenberger-Hawkesbury Feeder</t>
  </si>
  <si>
    <t>20007708 - Hilder Feeder Rlbty Imp</t>
  </si>
  <si>
    <t>20007709 - Mackenzie Feeder Reliability Improvement</t>
  </si>
  <si>
    <t>20007710 - Throsby Feeder Rlbty Impr</t>
  </si>
  <si>
    <t>20008630 - Streeton feeder reliability improvement</t>
  </si>
  <si>
    <t>20008631 - Meacham-Bean feeder reliability improvement</t>
  </si>
  <si>
    <t>20008632 - Florey feeder reliability improvement</t>
  </si>
  <si>
    <t>20008633 - Latham feeder reliability improvement</t>
  </si>
  <si>
    <t>20010493 - Resilience - Covered HV conductor</t>
  </si>
  <si>
    <t>580016 - Aurion lifecycle update</t>
  </si>
  <si>
    <t>580017 - Communications (inc phone) lifecycle updates</t>
  </si>
  <si>
    <t>580018 - Communications Radio lifecyle updates</t>
  </si>
  <si>
    <t>580019 - DC (SAN and Compute) Refresh</t>
  </si>
  <si>
    <t>580020 - FIMS lifecycle update</t>
  </si>
  <si>
    <t>580021 - LAN WAN Switching refresh</t>
  </si>
  <si>
    <t>580022 - Other IT equipment upgrades</t>
  </si>
  <si>
    <t>580023 - Security tool set uplift</t>
  </si>
  <si>
    <t>580024 - Video conferencing lifecycle updates</t>
  </si>
  <si>
    <t>580025 - IT Equipment Purchases</t>
  </si>
  <si>
    <t>580026 - Warehouse / Inventory related system investment</t>
  </si>
  <si>
    <t>580027 - Reporting project</t>
  </si>
  <si>
    <t>580028 - End-User Computing Devices FY25</t>
  </si>
  <si>
    <t>580500 - Facilities Asset Management Plan Replacement</t>
  </si>
  <si>
    <t>580502 - Bunda Street Fitout</t>
  </si>
  <si>
    <t>Proof</t>
  </si>
  <si>
    <t>Capacity check</t>
  </si>
  <si>
    <t>Connections check</t>
  </si>
  <si>
    <t>Contributions check</t>
  </si>
  <si>
    <t>Percentages check</t>
  </si>
  <si>
    <t>$/kVA p.a.</t>
  </si>
  <si>
    <t>20009869 - EN24 Distribution Substation Upgrade</t>
  </si>
  <si>
    <t>20009870 - EN24 LV Circuits OH Program</t>
  </si>
  <si>
    <t>20009871 - QoS Network Augex</t>
  </si>
  <si>
    <t>20009872 - Grid scale community battery</t>
  </si>
  <si>
    <t>20009814 - Curtin Zone Substation Stage 1</t>
  </si>
  <si>
    <t>20009748 - Supply to Braddon</t>
  </si>
  <si>
    <t>20009749 - Supply to Watson &amp; Hackett</t>
  </si>
  <si>
    <t>20009750 - Supply to Hume</t>
  </si>
  <si>
    <t>20009751 - Supply to Macgregor &amp; Dunlop</t>
  </si>
  <si>
    <t>20009752 - Supply to Fyshwick</t>
  </si>
  <si>
    <t>20009753 - Supply to O'Connor &amp; Lyneham</t>
  </si>
  <si>
    <t>20009754 - Supply to Narrabundah &amp; Symonston</t>
  </si>
  <si>
    <t>20009755 - Supply to Taylor &amp; Jacka</t>
  </si>
  <si>
    <t>20010802 - Supply to Canberra CBD feeder 2 (from Civic ZSS)</t>
  </si>
  <si>
    <t>20010803 - Supply to Canberra CBD feeder 3 (from Civic ZSS)</t>
  </si>
  <si>
    <t>20010489 - Curtin Feeders</t>
  </si>
  <si>
    <t>20009994 - Woden to Curtin 132kV UG Cable</t>
  </si>
  <si>
    <t>20009995 - Mitchell ZSS 11kV feeders</t>
  </si>
  <si>
    <t>20009997 - Strathnairn ZSS 11kV feeders</t>
  </si>
  <si>
    <t>20009999 - Telopea Park 11kV feeders</t>
  </si>
  <si>
    <t>20010000 - Woden ZSS 11kv feeders</t>
  </si>
  <si>
    <t>20010001 - Molonglo ZSS 11kV feeders</t>
  </si>
  <si>
    <t>20010002 - Civic ZSS 11kV feeders</t>
  </si>
  <si>
    <t>20010003 - East Lake ZSS 11kV feeders</t>
  </si>
  <si>
    <t>20010004 - Gold Creek ZSS 11kV feeders</t>
  </si>
  <si>
    <t>20010488 - Supply to Ginnindara residential development</t>
  </si>
  <si>
    <t>SCADA Communications Upgrade - Others</t>
  </si>
  <si>
    <t>20010583 - EN29 Zone Substation</t>
  </si>
  <si>
    <t>20010582 - EN29 Distribution Feeders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</si>
</sst>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_);\(#,##0\);\-_)"/>
    <numFmt numFmtId="170" formatCode="#,##0_ ;\-#,##0\ "/>
    <numFmt numFmtId="171" formatCode="0.0"/>
    <numFmt numFmtId="172" formatCode="_-* #,##0_-;\-* #,##0_-;_-* &quot;-&quot;??_-;_-@_-"/>
    <numFmt numFmtId="173" formatCode="0.0%"/>
    <numFmt numFmtId="174" formatCode="0.00%_);\(0.00%\);\-_%_)"/>
    <numFmt numFmtId="175" formatCode="_-* #,##0.00_-;[Red]\(#,##0.00\)_-;_-* &quot;-&quot;??_-;_-@_-"/>
    <numFmt numFmtId="176" formatCode="[$-C09]dd\-mmm\-yy;@"/>
    <numFmt numFmtId="177" formatCode="_-* #,##0\ _D_M_-;\-* #,##0\ _D_M_-;_-* &quot;-&quot;\ _D_M_-;_-@_-"/>
    <numFmt numFmtId="178" formatCode="#,##0.00_);\(#,##0.00\);\-"/>
    <numFmt numFmtId="179" formatCode="#,##0_);\(#,##0\);\-"/>
    <numFmt numFmtId="180" formatCode="#,##0.00%_);\(#,##0.00%\);\-"/>
    <numFmt numFmtId="181" formatCode="#,##0.0%_);\(#,##0.0%\);\-"/>
    <numFmt numFmtId="182" formatCode="#,##0.0\x_);\(#,##0.0\x\);\-"/>
    <numFmt numFmtId="183" formatCode="_(&quot;$&quot;#,##0.0_);\(&quot;$&quot;#,##0.0\);_(&quot;-&quot;_)"/>
    <numFmt numFmtId="184" formatCode="_)d\-mmm\-yy_);_)d\-mmm\-yy_);_)&quot;-&quot;_)"/>
    <numFmt numFmtId="185" formatCode="_(#,##0.0\x_);\(#,##0.0\x\);_(&quot;-&quot;_)"/>
    <numFmt numFmtId="186" formatCode="_(#,##0.0_);\(#,##0.0\);_(&quot;-&quot;_)"/>
    <numFmt numFmtId="187" formatCode="_(#,##0.0%_);\(#,##0.0%\);_(&quot;-&quot;_)"/>
    <numFmt numFmtId="188" formatCode="_(###0_);\(###0\);_(&quot;-&quot;_)"/>
    <numFmt numFmtId="189" formatCode="_(#,##0_);\(#,##0\);_(&quot;-&quot;_)"/>
    <numFmt numFmtId="190" formatCode="0.0%_);\(0.0%\);0.0%_);@_%_)"/>
    <numFmt numFmtId="191" formatCode="0.00_);[Red]\(0.00\)"/>
    <numFmt numFmtId="192" formatCode="#,##0_%_);\(#,##0\)_%;#,##0_%_);@_%_)"/>
    <numFmt numFmtId="193" formatCode="#,##0.00_%_);\(#,##0.00\)_%;#,##0.00_%_);@_%_)"/>
    <numFmt numFmtId="194" formatCode="#,##0.00000;[Red]\-#,##0.00000"/>
    <numFmt numFmtId="195" formatCode="mmm\-d\-yyyy"/>
    <numFmt numFmtId="196" formatCode="mmm\-yyyy"/>
    <numFmt numFmtId="197" formatCode="mm/dd/yy"/>
    <numFmt numFmtId="198" formatCode="d\-mmm\-yyyy"/>
    <numFmt numFmtId="199" formatCode="0.0000"/>
    <numFmt numFmtId="200" formatCode="_([$€-2]* #,##0.00_);_([$€-2]* \(#,##0.00\);_([$€-2]* &quot;-&quot;??_)"/>
    <numFmt numFmtId="201" formatCode="0_);[Red]\(0\)"/>
    <numFmt numFmtId="202" formatCode="0.000%"/>
    <numFmt numFmtId="203" formatCode=";;;"/>
    <numFmt numFmtId="204" formatCode="0;\-0;0;* @"/>
    <numFmt numFmtId="205" formatCode="_(* #,##0.0_);_(* \(#,##0.0\);_(* &quot;-&quot;?_);_(@_)"/>
    <numFmt numFmtId="206" formatCode="#,##0.000_);\(#,##0.000\);\-_)"/>
    <numFmt numFmtId="207" formatCode="#,##0.0"/>
    <numFmt numFmtId="208" formatCode="dd/mmm"/>
    <numFmt numFmtId="209" formatCode="_(* #,##0_);_(* \(#,##0\);_(* &quot;-&quot;?_);_(@_)"/>
    <numFmt numFmtId="210" formatCode="#,##0.0_);\(#,##0.0\);\-"/>
    <numFmt numFmtId="211" formatCode="#,##0.0000_);\(#,##0.0000\);\-"/>
    <numFmt numFmtId="212" formatCode="_(#,##0_);\(#,##0\);_(#,##0_)"/>
    <numFmt numFmtId="213" formatCode="#,##0.0_);\(#,##0.0\)"/>
    <numFmt numFmtId="214" formatCode="0.00_)"/>
    <numFmt numFmtId="215" formatCode="0.00%_);\(0.00\)%;\-"/>
    <numFmt numFmtId="216" formatCode="#,##0;[Red]\(#,##0.0\)"/>
    <numFmt numFmtId="217" formatCode="#,##0_ ;[Red]\(#,##0\)\ "/>
    <numFmt numFmtId="218" formatCode="#,##0.00;\(#,##0.00\)"/>
    <numFmt numFmtId="219" formatCode="#,##0.0_);[Red]\(#,##0.0\)"/>
    <numFmt numFmtId="220" formatCode="_)d\-mmm\-yy_)"/>
    <numFmt numFmtId="221" formatCode="_(###0_);\(###0\);_(###0_)"/>
    <numFmt numFmtId="222" formatCode="_-&quot;£ &quot;\ * #,##0_-;\-&quot;£ &quot;\ * #,##0_-;_-&quot;£ &quot;\ * &quot;-&quot;_-;_-@_-"/>
    <numFmt numFmtId="223" formatCode="#,##0.000"/>
    <numFmt numFmtId="224" formatCode="#,##0.0000_);[Red]\(#,##0.0000\)"/>
    <numFmt numFmtId="225" formatCode="yyyy&quot;A&quot;"/>
    <numFmt numFmtId="226" formatCode="yyyy&quot;E&quot;"/>
    <numFmt numFmtId="227" formatCode="0&quot;E&quot;"/>
    <numFmt numFmtId="228" formatCode="_(#,##0.0000_);\(#,##0.0000\);_(&quot;-&quot;_)"/>
    <numFmt numFmtId="229" formatCode="_(#,##0.000_);\(#,##0.000\);_(&quot;-&quot;_)"/>
    <numFmt numFmtId="230" formatCode="_(#,##0.00_);\(#,##0.00\);_(&quot;-&quot;_)"/>
    <numFmt numFmtId="231" formatCode="#,##0.00000000000_ ;\-#,##0.00000000000\ "/>
    <numFmt numFmtId="232" formatCode="_-* #,##0.00000000000000000000000_-;\-* #,##0.00000000000000000000000_-;_-* &quot;-&quot;??_-;_-@_-"/>
    <numFmt numFmtId="233" formatCode="_-&quot;$&quot;* #,##0_-;\-&quot;$&quot;* #,##0_-;_-&quot;$&quot;* &quot;-&quot;??_-;_-@_-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9"/>
      <name val="Calibri"/>
      <family val="2"/>
    </font>
    <font>
      <sz val="11"/>
      <color theme="1" tint="0.24994659260841701"/>
      <name val="Calibri"/>
      <family val="2"/>
    </font>
    <font>
      <b/>
      <sz val="11"/>
      <color rgb="FF6DBE21"/>
      <name val="Calibri"/>
      <family val="2"/>
      <scheme val="minor"/>
    </font>
    <font>
      <sz val="9"/>
      <name val="AGaramond"/>
    </font>
    <font>
      <sz val="8"/>
      <name val="Tahoma"/>
      <family val="2"/>
    </font>
    <font>
      <sz val="9"/>
      <color indexed="12"/>
      <name val="Frutiger 45 Light"/>
      <family val="2"/>
    </font>
    <font>
      <sz val="8"/>
      <name val="Calibri"/>
      <family val="2"/>
      <scheme val="minor"/>
    </font>
    <font>
      <sz val="10"/>
      <name val="Times New Roman"/>
      <family val="1"/>
    </font>
    <font>
      <sz val="11"/>
      <color indexed="20"/>
      <name val="Calibri"/>
      <family val="2"/>
    </font>
    <font>
      <sz val="9"/>
      <color indexed="17"/>
      <name val="Helv"/>
    </font>
    <font>
      <sz val="10"/>
      <name val="Helvetica"/>
      <family val="2"/>
    </font>
    <font>
      <b/>
      <sz val="11"/>
      <color indexed="9"/>
      <name val="Calibri"/>
      <family val="2"/>
    </font>
    <font>
      <sz val="10"/>
      <color indexed="12"/>
      <name val="Helvetica"/>
      <family val="2"/>
    </font>
    <font>
      <sz val="8"/>
      <name val="Verdana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8"/>
      <name val="Palatino"/>
      <family val="1"/>
    </font>
    <font>
      <sz val="10"/>
      <name val="MS Sans Serif"/>
      <family val="2"/>
    </font>
    <font>
      <sz val="8"/>
      <color theme="1"/>
      <name val="Arial"/>
      <family val="2"/>
    </font>
    <font>
      <sz val="10"/>
      <color indexed="24"/>
      <name val="Arial"/>
      <family val="2"/>
    </font>
    <font>
      <b/>
      <sz val="11"/>
      <color indexed="12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name val="Verdana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9"/>
      <name val="Frutiger 45 Light"/>
      <family val="2"/>
    </font>
    <font>
      <sz val="9"/>
      <name val="Helv"/>
    </font>
    <font>
      <sz val="9"/>
      <name val="Tms Rmn"/>
    </font>
    <font>
      <sz val="9"/>
      <color indexed="8"/>
      <name val="Helv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sz val="6"/>
      <name val="Palatino"/>
      <family val="1"/>
    </font>
    <font>
      <b/>
      <sz val="8"/>
      <color indexed="8"/>
      <name val="Tahoma"/>
      <family val="2"/>
    </font>
    <font>
      <sz val="6"/>
      <color indexed="16"/>
      <name val="Palatino"/>
      <family val="1"/>
    </font>
    <font>
      <b/>
      <u/>
      <sz val="8"/>
      <color indexed="8"/>
      <name val="Tahom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sz val="10"/>
      <name val="Helvetica-Black"/>
    </font>
    <font>
      <b/>
      <sz val="10"/>
      <name val="Calibri Light"/>
      <family val="2"/>
      <scheme val="major"/>
    </font>
    <font>
      <sz val="28"/>
      <name val="Helvetica-Black"/>
    </font>
    <font>
      <b/>
      <sz val="13"/>
      <color theme="3"/>
      <name val="Arial"/>
      <family val="2"/>
    </font>
    <font>
      <b/>
      <sz val="13"/>
      <color indexed="56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sz val="10"/>
      <name val="Palatino"/>
    </font>
    <font>
      <b/>
      <sz val="9"/>
      <name val="Calibri Light"/>
      <family val="2"/>
      <scheme val="major"/>
    </font>
    <font>
      <sz val="18"/>
      <name val="Palatino"/>
      <family val="1"/>
    </font>
    <font>
      <b/>
      <sz val="11"/>
      <color indexed="56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Calibri Light"/>
      <family val="2"/>
      <scheme val="major"/>
    </font>
    <font>
      <i/>
      <sz val="14"/>
      <name val="Palatino"/>
      <family val="1"/>
    </font>
    <font>
      <sz val="8"/>
      <name val="Calibri Light"/>
      <family val="2"/>
      <scheme val="major"/>
    </font>
    <font>
      <b/>
      <sz val="8.5"/>
      <name val="Univers 65"/>
      <family val="2"/>
    </font>
    <font>
      <sz val="9"/>
      <color indexed="9"/>
      <name val="Frutiger 45 Light"/>
      <family val="2"/>
    </font>
    <font>
      <b/>
      <u/>
      <sz val="9"/>
      <name val="Helv"/>
    </font>
    <font>
      <b/>
      <sz val="9"/>
      <name val="Helv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8"/>
      <color theme="10"/>
      <name val="Arial"/>
      <family val="2"/>
    </font>
    <font>
      <b/>
      <sz val="10"/>
      <color indexed="56"/>
      <name val="Wingdings"/>
      <charset val="2"/>
    </font>
    <font>
      <b/>
      <sz val="10"/>
      <color indexed="21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21"/>
      <name val="Calibri"/>
      <family val="2"/>
      <scheme val="minor"/>
    </font>
    <font>
      <b/>
      <u/>
      <sz val="10"/>
      <color indexed="21"/>
      <name val="Calibri"/>
      <family val="2"/>
      <scheme val="minor"/>
    </font>
    <font>
      <b/>
      <u/>
      <sz val="9"/>
      <color indexed="21"/>
      <name val="Calibri"/>
      <family val="2"/>
      <scheme val="minor"/>
    </font>
    <font>
      <sz val="8"/>
      <color indexed="21"/>
      <name val="Calibri"/>
      <family val="2"/>
      <scheme val="minor"/>
    </font>
    <font>
      <sz val="8"/>
      <color indexed="12"/>
      <name val="Arial"/>
      <family val="2"/>
    </font>
    <font>
      <sz val="10"/>
      <color indexed="12"/>
      <name val="Frutiger 45 Light"/>
      <family val="2"/>
    </font>
    <font>
      <sz val="9"/>
      <color indexed="39"/>
      <name val="Helv"/>
    </font>
    <font>
      <sz val="11"/>
      <name val="Arial"/>
      <family val="2"/>
    </font>
    <font>
      <sz val="11"/>
      <color indexed="62"/>
      <name val="Calibri"/>
      <family val="2"/>
    </font>
    <font>
      <sz val="8"/>
      <color indexed="39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9"/>
      <name val="Arial"/>
      <family val="2"/>
    </font>
    <font>
      <sz val="10"/>
      <color indexed="8"/>
      <name val="Calibri"/>
      <family val="2"/>
    </font>
    <font>
      <b/>
      <sz val="8"/>
      <name val="Calibri"/>
      <family val="2"/>
      <scheme val="minor"/>
    </font>
    <font>
      <sz val="12"/>
      <color indexed="14"/>
      <name val="Arial"/>
      <family val="2"/>
    </font>
    <font>
      <b/>
      <sz val="12"/>
      <name val="Calibri Light"/>
      <family val="2"/>
      <scheme val="major"/>
    </font>
    <font>
      <sz val="11"/>
      <color indexed="6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color theme="1"/>
      <name val="Tahoma"/>
      <family val="2"/>
    </font>
    <font>
      <sz val="8"/>
      <color indexed="8"/>
      <name val="Tahoma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2"/>
      <name val="Arial MT"/>
    </font>
    <font>
      <sz val="10"/>
      <color indexed="8"/>
      <name val="Arial"/>
      <family val="2"/>
    </font>
    <font>
      <sz val="10"/>
      <name val="Courier"/>
      <family val="3"/>
    </font>
    <font>
      <sz val="10"/>
      <name val="Palatino"/>
      <family val="1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GillSans"/>
    </font>
    <font>
      <sz val="10"/>
      <name val="Frutiger 45 Light"/>
    </font>
    <font>
      <sz val="8.5"/>
      <name val="Univers 55"/>
      <family val="2"/>
    </font>
    <font>
      <b/>
      <sz val="13"/>
      <name val="Calibri Light"/>
      <family val="2"/>
      <scheme val="major"/>
    </font>
    <font>
      <b/>
      <sz val="14"/>
      <name val="Calibri Light"/>
      <family val="2"/>
      <scheme val="major"/>
    </font>
    <font>
      <sz val="16"/>
      <color indexed="9"/>
      <name val="Tahoma"/>
      <family val="2"/>
    </font>
    <font>
      <sz val="10"/>
      <color indexed="18"/>
      <name val="Times New Roman"/>
      <family val="1"/>
    </font>
    <font>
      <sz val="8"/>
      <color indexed="10"/>
      <name val="Arial"/>
      <family val="2"/>
    </font>
    <font>
      <sz val="9"/>
      <color indexed="20"/>
      <name val="Helv"/>
    </font>
    <font>
      <sz val="8"/>
      <color indexed="20"/>
      <name val="Helv"/>
    </font>
    <font>
      <i/>
      <sz val="10"/>
      <name val="Arial"/>
      <family val="2"/>
    </font>
    <font>
      <b/>
      <sz val="18"/>
      <color indexed="62"/>
      <name val="Cambria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u/>
      <sz val="10"/>
      <name val="Arial"/>
      <family val="2"/>
    </font>
    <font>
      <sz val="9"/>
      <name val="Helvetica-Black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8"/>
      <color indexed="8"/>
      <name val="Arial"/>
      <family val="2"/>
    </font>
    <font>
      <sz val="10"/>
      <name val="ZapfHumnst BT"/>
    </font>
    <font>
      <sz val="8"/>
      <name val="Helv"/>
    </font>
    <font>
      <sz val="10"/>
      <color indexed="10"/>
      <name val="Arial"/>
      <family val="2"/>
    </font>
    <font>
      <b/>
      <sz val="9"/>
      <color indexed="9"/>
      <name val="Frutiger 45 Light"/>
      <family val="2"/>
    </font>
    <font>
      <sz val="11"/>
      <name val="돋움"/>
      <family val="3"/>
      <charset val="129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rgb="FFFFFFFF"/>
      <name val="Arial"/>
      <family val="2"/>
    </font>
    <font>
      <b/>
      <sz val="16"/>
      <color rgb="FFFFFFFF"/>
      <name val="Calibri"/>
      <family val="2"/>
      <scheme val="minor"/>
    </font>
    <font>
      <b/>
      <sz val="16"/>
      <color rgb="FFFFFFFF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Arial Black"/>
      <family val="2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13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B0FA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7DDF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9ECCA6"/>
        <bgColor indexed="64"/>
      </patternFill>
    </fill>
    <fill>
      <patternFill patternType="solid">
        <fgColor rgb="FFF6C1D1"/>
        <bgColor indexed="64"/>
      </patternFill>
    </fill>
    <fill>
      <patternFill patternType="solid">
        <fgColor rgb="FF9EC0DB"/>
        <bgColor indexed="64"/>
      </patternFill>
    </fill>
    <fill>
      <patternFill patternType="solid">
        <fgColor rgb="FFE0D4A4"/>
        <bgColor indexed="64"/>
      </patternFill>
    </fill>
    <fill>
      <patternFill patternType="solid">
        <fgColor rgb="FF696A6D"/>
        <bgColor indexed="64"/>
      </patternFill>
    </fill>
    <fill>
      <patternFill patternType="solid">
        <fgColor rgb="FF00869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FBFBF"/>
      </right>
      <top style="medium">
        <color indexed="64"/>
      </top>
      <bottom/>
      <diagonal/>
    </border>
    <border>
      <left style="thin">
        <color rgb="FFBFBFBF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FBFBF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indexed="64"/>
      </right>
      <top/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medium">
        <color indexed="64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indexed="64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9295">
    <xf numFmtId="0" fontId="0" fillId="0" borderId="0"/>
    <xf numFmtId="9" fontId="1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169" fontId="10" fillId="0" borderId="0"/>
    <xf numFmtId="0" fontId="5" fillId="0" borderId="0"/>
    <xf numFmtId="17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169" fontId="5" fillId="0" borderId="0"/>
    <xf numFmtId="0" fontId="5" fillId="0" borderId="0"/>
    <xf numFmtId="168" fontId="14" fillId="0" borderId="0" applyFont="0" applyFill="0" applyBorder="0" applyAlignment="0" applyProtection="0"/>
    <xf numFmtId="169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8" fillId="0" borderId="0"/>
    <xf numFmtId="175" fontId="28" fillId="0" borderId="0"/>
    <xf numFmtId="0" fontId="5" fillId="0" borderId="0"/>
    <xf numFmtId="0" fontId="9" fillId="0" borderId="0">
      <alignment vertical="top"/>
    </xf>
    <xf numFmtId="9" fontId="29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4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4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4" fillId="51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4" fillId="5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4" fillId="5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50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4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4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4" fillId="5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4" fillId="5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59" borderId="0" applyNumberFormat="0" applyBorder="0" applyAlignment="0" applyProtection="0"/>
    <xf numFmtId="0" fontId="8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57" borderId="0" applyNumberFormat="0" applyBorder="0" applyAlignment="0" applyProtection="0"/>
    <xf numFmtId="0" fontId="8" fillId="35" borderId="0" applyNumberFormat="0" applyBorder="0" applyAlignment="0" applyProtection="0"/>
    <xf numFmtId="0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61" borderId="0" applyNumberFormat="0" applyBorder="0" applyAlignment="0" applyProtection="0"/>
    <xf numFmtId="0" fontId="8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62" borderId="0" applyNumberFormat="0" applyBorder="0" applyAlignment="0" applyProtection="0"/>
    <xf numFmtId="0" fontId="8" fillId="42" borderId="0" applyNumberFormat="0" applyBorder="0" applyAlignment="0" applyProtection="0"/>
    <xf numFmtId="0" fontId="30" fillId="55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63" borderId="0" applyNumberFormat="0" applyBorder="0" applyAlignment="0" applyProtection="0"/>
    <xf numFmtId="0" fontId="8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176" fontId="31" fillId="64" borderId="19" applyNumberFormat="0" applyFont="0" applyAlignment="0" applyProtection="0"/>
    <xf numFmtId="176" fontId="32" fillId="8" borderId="25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30" fillId="66" borderId="0" applyNumberFormat="0" applyBorder="0" applyAlignment="0" applyProtection="0"/>
    <xf numFmtId="0" fontId="8" fillId="24" borderId="0" applyNumberFormat="0" applyBorder="0" applyAlignment="0" applyProtection="0"/>
    <xf numFmtId="0" fontId="8" fillId="67" borderId="0" applyNumberFormat="0" applyBorder="0" applyAlignment="0" applyProtection="0"/>
    <xf numFmtId="0" fontId="8" fillId="24" borderId="0" applyNumberFormat="0" applyBorder="0" applyAlignment="0" applyProtection="0"/>
    <xf numFmtId="0" fontId="30" fillId="68" borderId="0" applyNumberFormat="0" applyBorder="0" applyAlignment="0" applyProtection="0"/>
    <xf numFmtId="0" fontId="30" fillId="67" borderId="0" applyNumberFormat="0" applyBorder="0" applyAlignment="0" applyProtection="0"/>
    <xf numFmtId="0" fontId="8" fillId="24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30" fillId="71" borderId="0" applyNumberFormat="0" applyBorder="0" applyAlignment="0" applyProtection="0"/>
    <xf numFmtId="0" fontId="8" fillId="28" borderId="0" applyNumberFormat="0" applyBorder="0" applyAlignment="0" applyProtection="0"/>
    <xf numFmtId="0" fontId="8" fillId="72" borderId="0" applyNumberFormat="0" applyBorder="0" applyAlignment="0" applyProtection="0"/>
    <xf numFmtId="0" fontId="8" fillId="28" borderId="0" applyNumberFormat="0" applyBorder="0" applyAlignment="0" applyProtection="0"/>
    <xf numFmtId="0" fontId="30" fillId="60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4" fillId="69" borderId="0" applyNumberFormat="0" applyBorder="0" applyAlignment="0" applyProtection="0"/>
    <xf numFmtId="0" fontId="14" fillId="73" borderId="0" applyNumberFormat="0" applyBorder="0" applyAlignment="0" applyProtection="0"/>
    <xf numFmtId="0" fontId="30" fillId="70" borderId="0" applyNumberFormat="0" applyBorder="0" applyAlignment="0" applyProtection="0"/>
    <xf numFmtId="0" fontId="8" fillId="32" borderId="0" applyNumberFormat="0" applyBorder="0" applyAlignment="0" applyProtection="0"/>
    <xf numFmtId="0" fontId="8" fillId="74" borderId="0" applyNumberFormat="0" applyBorder="0" applyAlignment="0" applyProtection="0"/>
    <xf numFmtId="0" fontId="8" fillId="32" borderId="0" applyNumberFormat="0" applyBorder="0" applyAlignment="0" applyProtection="0"/>
    <xf numFmtId="0" fontId="30" fillId="58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4" fillId="65" borderId="0" applyNumberFormat="0" applyBorder="0" applyAlignment="0" applyProtection="0"/>
    <xf numFmtId="0" fontId="14" fillId="70" borderId="0" applyNumberFormat="0" applyBorder="0" applyAlignment="0" applyProtection="0"/>
    <xf numFmtId="0" fontId="30" fillId="70" borderId="0" applyNumberFormat="0" applyBorder="0" applyAlignment="0" applyProtection="0"/>
    <xf numFmtId="0" fontId="8" fillId="36" borderId="0" applyNumberFormat="0" applyBorder="0" applyAlignment="0" applyProtection="0"/>
    <xf numFmtId="0" fontId="8" fillId="61" borderId="0" applyNumberFormat="0" applyBorder="0" applyAlignment="0" applyProtection="0"/>
    <xf numFmtId="0" fontId="8" fillId="36" borderId="0" applyNumberFormat="0" applyBorder="0" applyAlignment="0" applyProtection="0"/>
    <xf numFmtId="0" fontId="30" fillId="7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4" fillId="76" borderId="0" applyNumberFormat="0" applyBorder="0" applyAlignment="0" applyProtection="0"/>
    <xf numFmtId="0" fontId="14" fillId="65" borderId="0" applyNumberFormat="0" applyBorder="0" applyAlignment="0" applyProtection="0"/>
    <xf numFmtId="0" fontId="30" fillId="66" borderId="0" applyNumberFormat="0" applyBorder="0" applyAlignment="0" applyProtection="0"/>
    <xf numFmtId="0" fontId="8" fillId="39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14" fillId="69" borderId="0" applyNumberFormat="0" applyBorder="0" applyAlignment="0" applyProtection="0"/>
    <xf numFmtId="0" fontId="14" fillId="77" borderId="0" applyNumberFormat="0" applyBorder="0" applyAlignment="0" applyProtection="0"/>
    <xf numFmtId="0" fontId="30" fillId="77" borderId="0" applyNumberFormat="0" applyBorder="0" applyAlignment="0" applyProtection="0"/>
    <xf numFmtId="0" fontId="8" fillId="43" borderId="0" applyNumberFormat="0" applyBorder="0" applyAlignment="0" applyProtection="0"/>
    <xf numFmtId="0" fontId="8" fillId="60" borderId="0" applyNumberFormat="0" applyBorder="0" applyAlignment="0" applyProtection="0"/>
    <xf numFmtId="0" fontId="8" fillId="43" borderId="0" applyNumberFormat="0" applyBorder="0" applyAlignment="0" applyProtection="0"/>
    <xf numFmtId="0" fontId="30" fillId="72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7" fontId="5" fillId="0" borderId="0" applyFont="0" applyFill="0" applyBorder="0" applyAlignment="0" applyProtection="0"/>
    <xf numFmtId="0" fontId="33" fillId="0" borderId="0"/>
    <xf numFmtId="37" fontId="34" fillId="78" borderId="6" applyBorder="0" applyProtection="0">
      <alignment vertical="center"/>
    </xf>
    <xf numFmtId="178" fontId="35" fillId="79" borderId="0" applyBorder="0"/>
    <xf numFmtId="179" fontId="35" fillId="79" borderId="0" applyBorder="0"/>
    <xf numFmtId="180" fontId="35" fillId="79" borderId="0" applyBorder="0"/>
    <xf numFmtId="181" fontId="35" fillId="79" borderId="0" applyBorder="0"/>
    <xf numFmtId="182" fontId="35" fillId="79" borderId="0" applyBorder="0"/>
    <xf numFmtId="183" fontId="36" fillId="0" borderId="31">
      <alignment vertical="center"/>
      <protection locked="0"/>
    </xf>
    <xf numFmtId="184" fontId="36" fillId="0" borderId="31">
      <alignment vertical="center"/>
      <protection locked="0"/>
    </xf>
    <xf numFmtId="0" fontId="36" fillId="0" borderId="31">
      <alignment vertical="center"/>
      <protection locked="0"/>
    </xf>
    <xf numFmtId="185" fontId="36" fillId="0" borderId="31">
      <alignment vertical="center"/>
      <protection locked="0"/>
    </xf>
    <xf numFmtId="186" fontId="36" fillId="0" borderId="31">
      <alignment vertical="center"/>
      <protection locked="0"/>
    </xf>
    <xf numFmtId="187" fontId="36" fillId="0" borderId="31">
      <alignment vertical="center"/>
      <protection locked="0"/>
    </xf>
    <xf numFmtId="188" fontId="36" fillId="0" borderId="31">
      <alignment vertical="center"/>
      <protection locked="0"/>
    </xf>
    <xf numFmtId="189" fontId="28" fillId="0" borderId="32">
      <alignment horizontal="right" vertical="center"/>
      <protection locked="0"/>
    </xf>
    <xf numFmtId="189" fontId="28" fillId="0" borderId="32">
      <alignment horizontal="right" vertical="center"/>
      <protection locked="0"/>
    </xf>
    <xf numFmtId="165" fontId="37" fillId="0" borderId="0" applyFont="0" applyFill="0" applyBorder="0" applyAlignment="0" applyProtection="0"/>
    <xf numFmtId="0" fontId="21" fillId="18" borderId="0" applyNumberFormat="0" applyBorder="0" applyAlignment="0" applyProtection="0"/>
    <xf numFmtId="0" fontId="21" fillId="50" borderId="0" applyNumberFormat="0" applyBorder="0" applyAlignment="0" applyProtection="0"/>
    <xf numFmtId="0" fontId="21" fillId="18" borderId="0" applyNumberFormat="0" applyBorder="0" applyAlignment="0" applyProtection="0"/>
    <xf numFmtId="0" fontId="38" fillId="5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3" fontId="39" fillId="78" borderId="7"/>
    <xf numFmtId="0" fontId="40" fillId="0" borderId="0" applyNumberFormat="0" applyFill="0" applyBorder="0" applyAlignment="0"/>
    <xf numFmtId="166" fontId="5" fillId="80" borderId="0" applyNumberFormat="0" applyFont="0" applyBorder="0" applyAlignment="0">
      <alignment horizontal="right"/>
    </xf>
    <xf numFmtId="166" fontId="5" fillId="80" borderId="0" applyNumberFormat="0" applyFont="0" applyBorder="0" applyAlignment="0">
      <alignment horizontal="right"/>
    </xf>
    <xf numFmtId="166" fontId="5" fillId="80" borderId="0" applyNumberFormat="0" applyFont="0" applyBorder="0" applyAlignment="0">
      <alignment horizontal="right"/>
    </xf>
    <xf numFmtId="166" fontId="5" fillId="80" borderId="0" applyNumberFormat="0" applyFont="0" applyBorder="0" applyAlignment="0">
      <alignment horizontal="right"/>
    </xf>
    <xf numFmtId="0" fontId="41" fillId="9" borderId="0"/>
    <xf numFmtId="0" fontId="42" fillId="0" borderId="0" applyNumberFormat="0" applyFill="0" applyBorder="0" applyAlignment="0">
      <protection locked="0"/>
    </xf>
    <xf numFmtId="0" fontId="43" fillId="81" borderId="0" applyBorder="0">
      <alignment horizontal="left" vertical="center" indent="1"/>
    </xf>
    <xf numFmtId="164" fontId="44" fillId="0" borderId="14" applyAlignment="0" applyProtection="0"/>
    <xf numFmtId="0" fontId="25" fillId="21" borderId="25" applyNumberFormat="0" applyAlignment="0" applyProtection="0"/>
    <xf numFmtId="0" fontId="45" fillId="82" borderId="25" applyNumberFormat="0" applyAlignment="0" applyProtection="0"/>
    <xf numFmtId="0" fontId="25" fillId="21" borderId="25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7" fillId="83" borderId="33" applyNumberFormat="0" applyAlignment="0" applyProtection="0"/>
    <xf numFmtId="0" fontId="46" fillId="82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3" borderId="33" applyNumberFormat="0" applyAlignment="0" applyProtection="0"/>
    <xf numFmtId="0" fontId="46" fillId="82" borderId="33" applyNumberFormat="0" applyAlignment="0" applyProtection="0"/>
    <xf numFmtId="0" fontId="46" fillId="82" borderId="33" applyNumberFormat="0" applyAlignment="0" applyProtection="0"/>
    <xf numFmtId="0" fontId="25" fillId="21" borderId="25" applyNumberFormat="0" applyAlignment="0" applyProtection="0"/>
    <xf numFmtId="0" fontId="25" fillId="21" borderId="25" applyNumberFormat="0" applyAlignment="0" applyProtection="0"/>
    <xf numFmtId="0" fontId="25" fillId="21" borderId="25" applyNumberFormat="0" applyAlignment="0" applyProtection="0"/>
    <xf numFmtId="0" fontId="25" fillId="21" borderId="25" applyNumberFormat="0" applyAlignment="0" applyProtection="0"/>
    <xf numFmtId="0" fontId="25" fillId="21" borderId="25" applyNumberFormat="0" applyAlignment="0" applyProtection="0"/>
    <xf numFmtId="190" fontId="48" fillId="0" borderId="0" applyFill="0" applyBorder="0" applyAlignment="0"/>
    <xf numFmtId="0" fontId="34" fillId="0" borderId="0" applyNumberFormat="0" applyFont="0" applyFill="0" applyBorder="0">
      <alignment horizontal="center" vertical="center"/>
      <protection locked="0"/>
    </xf>
    <xf numFmtId="0" fontId="2" fillId="22" borderId="28" applyNumberFormat="0" applyAlignment="0" applyProtection="0"/>
    <xf numFmtId="0" fontId="41" fillId="84" borderId="34" applyNumberFormat="0" applyAlignment="0" applyProtection="0"/>
    <xf numFmtId="0" fontId="41" fillId="84" borderId="34" applyNumberFormat="0" applyAlignment="0" applyProtection="0"/>
    <xf numFmtId="0" fontId="41" fillId="84" borderId="34" applyNumberFormat="0" applyAlignment="0" applyProtection="0"/>
    <xf numFmtId="0" fontId="41" fillId="84" borderId="34" applyNumberFormat="0" applyAlignment="0" applyProtection="0"/>
    <xf numFmtId="0" fontId="41" fillId="84" borderId="34" applyNumberFormat="0" applyAlignment="0" applyProtection="0"/>
    <xf numFmtId="15" fontId="11" fillId="0" borderId="0" applyFill="0" applyBorder="0" applyProtection="0">
      <alignment horizontal="centerContinuous"/>
    </xf>
    <xf numFmtId="0" fontId="11" fillId="80" borderId="0"/>
    <xf numFmtId="166" fontId="3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9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48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28" fillId="0" borderId="0"/>
    <xf numFmtId="0" fontId="52" fillId="0" borderId="0">
      <alignment horizontal="left" vertical="center" indent="1"/>
    </xf>
    <xf numFmtId="0" fontId="53" fillId="0" borderId="0">
      <alignment horizontal="left"/>
    </xf>
    <xf numFmtId="0" fontId="54" fillId="0" borderId="0"/>
    <xf numFmtId="0" fontId="55" fillId="0" borderId="0">
      <alignment horizontal="left"/>
    </xf>
    <xf numFmtId="165" fontId="36" fillId="0" borderId="0" applyFont="0" applyFill="0" applyBorder="0" applyAlignment="0" applyProtection="0"/>
    <xf numFmtId="190" fontId="48" fillId="0" borderId="0" applyFill="0" applyBorder="0">
      <protection locked="0"/>
    </xf>
    <xf numFmtId="193" fontId="48" fillId="0" borderId="0" applyFill="0" applyBorder="0"/>
    <xf numFmtId="193" fontId="48" fillId="0" borderId="0" applyFill="0" applyBorder="0">
      <protection locked="0"/>
    </xf>
    <xf numFmtId="193" fontId="48" fillId="0" borderId="0" applyFill="0" applyBorder="0"/>
    <xf numFmtId="0" fontId="48" fillId="0" borderId="0" applyFont="0" applyFill="0" applyBorder="0" applyAlignment="0" applyProtection="0">
      <alignment horizontal="right"/>
    </xf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36" fillId="0" borderId="0" applyFill="0" applyBorder="0">
      <alignment vertical="center"/>
    </xf>
    <xf numFmtId="19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5" fontId="49" fillId="0" borderId="0"/>
    <xf numFmtId="195" fontId="28" fillId="85" borderId="0" applyFont="0" applyFill="0" applyBorder="0" applyAlignment="0" applyProtection="0"/>
    <xf numFmtId="196" fontId="57" fillId="0" borderId="9"/>
    <xf numFmtId="197" fontId="5" fillId="0" borderId="0" applyFont="0" applyFill="0" applyBorder="0" applyAlignment="0" applyProtection="0"/>
    <xf numFmtId="0" fontId="48" fillId="0" borderId="0" applyFont="0" applyFill="0" applyBorder="0" applyAlignment="0" applyProtection="0"/>
    <xf numFmtId="15" fontId="58" fillId="0" borderId="0" applyFill="0" applyBorder="0">
      <protection locked="0"/>
    </xf>
    <xf numFmtId="184" fontId="36" fillId="0" borderId="0" applyFill="0" applyBorder="0">
      <alignment vertical="center"/>
    </xf>
    <xf numFmtId="198" fontId="5" fillId="0" borderId="0" applyFill="0" applyBorder="0"/>
    <xf numFmtId="17" fontId="59" fillId="0" borderId="0" applyFont="0" applyFill="0" applyBorder="0" applyAlignment="0" applyProtection="0"/>
    <xf numFmtId="14" fontId="49" fillId="0" borderId="0"/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8" fillId="0" borderId="0" applyFill="0" applyBorder="0">
      <protection locked="0"/>
    </xf>
    <xf numFmtId="199" fontId="5" fillId="0" borderId="0" applyFill="0" applyBorder="0">
      <alignment horizontal="right"/>
    </xf>
    <xf numFmtId="199" fontId="58" fillId="0" borderId="0" applyFill="0" applyBorder="0">
      <protection locked="0"/>
    </xf>
    <xf numFmtId="3" fontId="60" fillId="0" borderId="35"/>
    <xf numFmtId="4" fontId="5" fillId="0" borderId="0">
      <alignment horizontal="right" vertical="center"/>
    </xf>
    <xf numFmtId="171" fontId="61" fillId="0" borderId="0"/>
    <xf numFmtId="0" fontId="48" fillId="0" borderId="36" applyNumberFormat="0" applyFont="0" applyFill="0" applyAlignment="0" applyProtection="0"/>
    <xf numFmtId="3" fontId="62" fillId="86" borderId="7" applyNumberFormat="0"/>
    <xf numFmtId="0" fontId="63" fillId="87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200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" fontId="11" fillId="0" borderId="0"/>
    <xf numFmtId="3" fontId="62" fillId="86" borderId="7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0" fontId="65" fillId="0" borderId="0">
      <alignment horizontal="left"/>
    </xf>
    <xf numFmtId="0" fontId="66" fillId="0" borderId="0">
      <alignment horizontal="left"/>
    </xf>
    <xf numFmtId="0" fontId="67" fillId="0" borderId="0" applyFill="0" applyBorder="0" applyProtection="0">
      <alignment horizontal="left"/>
    </xf>
    <xf numFmtId="0" fontId="67" fillId="0" borderId="0">
      <alignment horizontal="left"/>
    </xf>
    <xf numFmtId="0" fontId="67" fillId="0" borderId="0" applyFill="0" applyBorder="0" applyProtection="0">
      <alignment horizontal="left"/>
    </xf>
    <xf numFmtId="0" fontId="68" fillId="0" borderId="0"/>
    <xf numFmtId="0" fontId="69" fillId="0" borderId="0"/>
    <xf numFmtId="0" fontId="20" fillId="17" borderId="0" applyNumberFormat="0" applyBorder="0" applyAlignment="0" applyProtection="0"/>
    <xf numFmtId="0" fontId="20" fillId="52" borderId="0" applyNumberFormat="0" applyBorder="0" applyAlignment="0" applyProtection="0"/>
    <xf numFmtId="0" fontId="20" fillId="17" borderId="0" applyNumberFormat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38" fontId="28" fillId="80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37" fontId="71" fillId="90" borderId="15" applyBorder="0">
      <alignment horizontal="left" vertical="center" indent="1"/>
    </xf>
    <xf numFmtId="0" fontId="72" fillId="0" borderId="0">
      <alignment horizontal="left"/>
    </xf>
    <xf numFmtId="37" fontId="73" fillId="80" borderId="12" applyFill="0">
      <alignment vertical="center"/>
    </xf>
    <xf numFmtId="0" fontId="74" fillId="0" borderId="0" applyProtection="0">
      <alignment horizontal="right"/>
    </xf>
    <xf numFmtId="0" fontId="73" fillId="91" borderId="37" applyNumberFormat="0">
      <alignment horizontal="left" vertical="top" indent="1"/>
    </xf>
    <xf numFmtId="0" fontId="73" fillId="78" borderId="0" applyBorder="0">
      <alignment horizontal="left" vertical="center" indent="1"/>
    </xf>
    <xf numFmtId="0" fontId="73" fillId="0" borderId="37" applyNumberFormat="0" applyFill="0">
      <alignment horizontal="centerContinuous" vertical="top"/>
    </xf>
    <xf numFmtId="0" fontId="75" fillId="78" borderId="38" applyNumberFormat="0" applyBorder="0">
      <alignment horizontal="left" vertical="center" indent="1"/>
    </xf>
    <xf numFmtId="0" fontId="11" fillId="0" borderId="9" applyNumberFormat="0"/>
    <xf numFmtId="0" fontId="76" fillId="0" borderId="22" applyNumberFormat="0" applyFill="0" applyAlignment="0" applyProtection="0"/>
    <xf numFmtId="0" fontId="77" fillId="0" borderId="39" applyNumberFormat="0" applyFill="0" applyAlignment="0" applyProtection="0"/>
    <xf numFmtId="0" fontId="78" fillId="0" borderId="40" applyNumberFormat="0" applyFill="0" applyAlignment="0" applyProtection="0"/>
    <xf numFmtId="0" fontId="79" fillId="0" borderId="39" applyNumberFormat="0" applyFill="0" applyAlignment="0" applyProtection="0"/>
    <xf numFmtId="0" fontId="80" fillId="0" borderId="39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81" fillId="0" borderId="0">
      <alignment horizontal="left"/>
    </xf>
    <xf numFmtId="0" fontId="82" fillId="0" borderId="0" applyFill="0" applyBorder="0">
      <alignment vertical="center"/>
    </xf>
    <xf numFmtId="0" fontId="83" fillId="0" borderId="15">
      <alignment horizontal="left" vertical="top"/>
    </xf>
    <xf numFmtId="0" fontId="84" fillId="0" borderId="23" applyNumberFormat="0" applyFill="0" applyAlignment="0" applyProtection="0"/>
    <xf numFmtId="0" fontId="85" fillId="0" borderId="41" applyNumberFormat="0" applyFill="0" applyAlignment="0" applyProtection="0"/>
    <xf numFmtId="0" fontId="86" fillId="0" borderId="42" applyNumberFormat="0" applyFill="0" applyAlignment="0" applyProtection="0"/>
    <xf numFmtId="0" fontId="87" fillId="0" borderId="41" applyNumberFormat="0" applyFill="0" applyAlignment="0" applyProtection="0"/>
    <xf numFmtId="0" fontId="88" fillId="0" borderId="41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89" fillId="0" borderId="0">
      <alignment horizontal="left"/>
    </xf>
    <xf numFmtId="0" fontId="90" fillId="0" borderId="0" applyFill="0" applyBorder="0">
      <alignment vertical="center"/>
    </xf>
    <xf numFmtId="0" fontId="91" fillId="0" borderId="15">
      <alignment horizontal="left" vertical="top"/>
    </xf>
    <xf numFmtId="0" fontId="19" fillId="0" borderId="24" applyNumberFormat="0" applyFill="0" applyAlignment="0" applyProtection="0"/>
    <xf numFmtId="0" fontId="92" fillId="0" borderId="43" applyNumberFormat="0" applyFill="0" applyAlignment="0" applyProtection="0"/>
    <xf numFmtId="0" fontId="93" fillId="0" borderId="44" applyNumberFormat="0" applyFill="0" applyAlignment="0" applyProtection="0"/>
    <xf numFmtId="0" fontId="93" fillId="0" borderId="44" applyNumberFormat="0" applyFill="0" applyAlignment="0" applyProtection="0"/>
    <xf numFmtId="0" fontId="93" fillId="0" borderId="44" applyNumberFormat="0" applyFill="0" applyAlignment="0" applyProtection="0"/>
    <xf numFmtId="0" fontId="93" fillId="0" borderId="45" applyNumberFormat="0" applyFill="0" applyAlignment="0" applyProtection="0"/>
    <xf numFmtId="0" fontId="93" fillId="0" borderId="44" applyNumberFormat="0" applyFill="0" applyAlignment="0" applyProtection="0"/>
    <xf numFmtId="0" fontId="93" fillId="0" borderId="44" applyNumberFormat="0" applyFill="0" applyAlignment="0" applyProtection="0"/>
    <xf numFmtId="0" fontId="93" fillId="0" borderId="44" applyNumberFormat="0" applyFill="0" applyAlignment="0" applyProtection="0"/>
    <xf numFmtId="0" fontId="94" fillId="0" borderId="43" applyNumberFormat="0" applyFill="0" applyAlignment="0" applyProtection="0"/>
    <xf numFmtId="0" fontId="94" fillId="0" borderId="43" applyNumberFormat="0" applyFill="0" applyAlignment="0" applyProtection="0"/>
    <xf numFmtId="0" fontId="19" fillId="0" borderId="24" applyNumberFormat="0" applyFill="0" applyAlignment="0" applyProtection="0"/>
    <xf numFmtId="0" fontId="94" fillId="0" borderId="43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95" fillId="0" borderId="0" applyFill="0" applyBorder="0">
      <alignment vertical="center"/>
    </xf>
    <xf numFmtId="0" fontId="96" fillId="0" borderId="0">
      <alignment horizontal="left"/>
    </xf>
    <xf numFmtId="0" fontId="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7" fillId="0" borderId="0" applyFill="0" applyBorder="0">
      <alignment vertical="center"/>
    </xf>
    <xf numFmtId="173" fontId="98" fillId="0" borderId="0"/>
    <xf numFmtId="202" fontId="5" fillId="0" borderId="0">
      <protection locked="0"/>
    </xf>
    <xf numFmtId="202" fontId="5" fillId="0" borderId="0">
      <protection locked="0"/>
    </xf>
    <xf numFmtId="0" fontId="99" fillId="92" borderId="0">
      <alignment horizontal="left" indent="2"/>
    </xf>
    <xf numFmtId="0" fontId="100" fillId="0" borderId="0">
      <alignment vertical="center"/>
    </xf>
    <xf numFmtId="0" fontId="101" fillId="0" borderId="0"/>
    <xf numFmtId="0" fontId="60" fillId="0" borderId="0"/>
    <xf numFmtId="203" fontId="5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Fill="0" applyBorder="0">
      <alignment horizontal="center" vertical="center"/>
      <protection locked="0"/>
    </xf>
    <xf numFmtId="0" fontId="106" fillId="0" borderId="0" applyFill="0" applyBorder="0">
      <alignment horizontal="center" vertical="center"/>
    </xf>
    <xf numFmtId="0" fontId="106" fillId="0" borderId="0" applyFill="0" applyBorder="0">
      <alignment horizontal="center" vertical="center"/>
    </xf>
    <xf numFmtId="0" fontId="107" fillId="0" borderId="0" applyFill="0" applyBorder="0">
      <alignment horizontal="left" vertical="center"/>
      <protection locked="0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11" fillId="0" borderId="0" applyFill="0" applyBorder="0">
      <alignment vertical="center"/>
    </xf>
    <xf numFmtId="0" fontId="111" fillId="0" borderId="0" applyFill="0" applyBorder="0">
      <alignment vertical="center"/>
    </xf>
    <xf numFmtId="204" fontId="112" fillId="0" borderId="0" applyFill="0" applyBorder="0">
      <alignment vertical="top"/>
      <protection locked="0"/>
    </xf>
    <xf numFmtId="166" fontId="9" fillId="80" borderId="0" applyFont="0" applyBorder="0" applyAlignment="0"/>
    <xf numFmtId="205" fontId="5" fillId="85" borderId="0" applyFont="0" applyBorder="0">
      <alignment horizontal="right"/>
    </xf>
    <xf numFmtId="205" fontId="5" fillId="85" borderId="0" applyFont="0" applyBorder="0">
      <alignment horizontal="right"/>
    </xf>
    <xf numFmtId="205" fontId="5" fillId="85" borderId="0" applyFont="0" applyBorder="0">
      <alignment horizontal="right"/>
    </xf>
    <xf numFmtId="173" fontId="9" fillId="80" borderId="0" applyFont="0" applyBorder="0" applyAlignment="0"/>
    <xf numFmtId="173" fontId="5" fillId="85" borderId="0" applyFont="0" applyBorder="0" applyAlignment="0"/>
    <xf numFmtId="173" fontId="5" fillId="85" borderId="0" applyFont="0" applyBorder="0" applyAlignment="0"/>
    <xf numFmtId="173" fontId="5" fillId="85" borderId="0" applyFont="0" applyBorder="0" applyAlignment="0"/>
    <xf numFmtId="166" fontId="9" fillId="80" borderId="0" applyFont="0" applyBorder="0" applyAlignment="0"/>
    <xf numFmtId="206" fontId="5" fillId="0" borderId="0" applyFont="0" applyFill="0" applyBorder="0" applyAlignment="0" applyProtection="0"/>
    <xf numFmtId="178" fontId="35" fillId="0" borderId="0"/>
    <xf numFmtId="179" fontId="35" fillId="0" borderId="0"/>
    <xf numFmtId="180" fontId="113" fillId="0" borderId="0"/>
    <xf numFmtId="9" fontId="114" fillId="0" borderId="0"/>
    <xf numFmtId="173" fontId="114" fillId="0" borderId="0"/>
    <xf numFmtId="10" fontId="114" fillId="0" borderId="0"/>
    <xf numFmtId="207" fontId="114" fillId="0" borderId="0"/>
    <xf numFmtId="4" fontId="114" fillId="0" borderId="0"/>
    <xf numFmtId="10" fontId="28" fillId="85" borderId="7" applyNumberFormat="0" applyBorder="0" applyAlignment="0" applyProtection="0"/>
    <xf numFmtId="0" fontId="115" fillId="93" borderId="25" applyNumberFormat="0" applyAlignment="0" applyProtection="0"/>
    <xf numFmtId="174" fontId="5" fillId="94" borderId="13" applyNumberFormat="0" applyFont="0" applyAlignment="0">
      <protection locked="0"/>
    </xf>
    <xf numFmtId="0" fontId="23" fillId="20" borderId="25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6" borderId="33" applyNumberFormat="0" applyAlignment="0" applyProtection="0"/>
    <xf numFmtId="174" fontId="5" fillId="94" borderId="13" applyNumberFormat="0" applyFont="0" applyAlignment="0">
      <protection locked="0"/>
    </xf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174" fontId="5" fillId="94" borderId="13" applyNumberFormat="0" applyFont="0" applyAlignment="0">
      <protection locked="0"/>
    </xf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174" fontId="5" fillId="94" borderId="13" applyNumberFormat="0" applyFont="0" applyAlignment="0">
      <protection locked="0"/>
    </xf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6" fillId="53" borderId="33" applyNumberFormat="0" applyAlignment="0" applyProtection="0"/>
    <xf numFmtId="0" fontId="115" fillId="95" borderId="33" applyNumberFormat="0" applyAlignment="0" applyProtection="0"/>
    <xf numFmtId="174" fontId="5" fillId="94" borderId="13" applyNumberFormat="0" applyFont="0" applyAlignment="0">
      <protection locked="0"/>
    </xf>
    <xf numFmtId="174" fontId="5" fillId="94" borderId="13" applyNumberFormat="0" applyFont="0" applyAlignment="0">
      <protection locked="0"/>
    </xf>
    <xf numFmtId="0" fontId="23" fillId="20" borderId="25" applyNumberFormat="0" applyAlignment="0" applyProtection="0"/>
    <xf numFmtId="0" fontId="23" fillId="20" borderId="25" applyNumberFormat="0" applyAlignment="0" applyProtection="0"/>
    <xf numFmtId="0" fontId="23" fillId="20" borderId="25" applyNumberFormat="0" applyAlignment="0" applyProtection="0"/>
    <xf numFmtId="3" fontId="112" fillId="80" borderId="0">
      <protection locked="0"/>
    </xf>
    <xf numFmtId="4" fontId="58" fillId="80" borderId="0">
      <protection locked="0"/>
    </xf>
    <xf numFmtId="0" fontId="117" fillId="80" borderId="0"/>
    <xf numFmtId="1" fontId="58" fillId="80" borderId="0">
      <protection locked="0"/>
    </xf>
    <xf numFmtId="208" fontId="118" fillId="96" borderId="0" applyProtection="0"/>
    <xf numFmtId="166" fontId="5" fillId="97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7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66" fontId="5" fillId="98" borderId="0" applyFont="0" applyBorder="0" applyAlignment="0">
      <alignment horizontal="right"/>
      <protection locked="0"/>
    </xf>
    <xf numFmtId="10" fontId="5" fillId="97" borderId="0" applyFont="0" applyBorder="0">
      <alignment horizontal="right"/>
      <protection locked="0"/>
    </xf>
    <xf numFmtId="10" fontId="5" fillId="98" borderId="0" applyFont="0" applyBorder="0">
      <alignment horizontal="right"/>
      <protection locked="0"/>
    </xf>
    <xf numFmtId="10" fontId="5" fillId="98" borderId="0" applyFont="0" applyBorder="0">
      <alignment horizontal="right"/>
      <protection locked="0"/>
    </xf>
    <xf numFmtId="10" fontId="5" fillId="98" borderId="0" applyFont="0" applyBorder="0">
      <alignment horizontal="right"/>
      <protection locked="0"/>
    </xf>
    <xf numFmtId="166" fontId="5" fillId="97" borderId="0" applyFont="0" applyBorder="0" applyAlignment="0">
      <alignment horizontal="right"/>
      <protection locked="0"/>
    </xf>
    <xf numFmtId="3" fontId="5" fillId="99" borderId="0" applyFont="0" applyBorder="0">
      <protection locked="0"/>
    </xf>
    <xf numFmtId="3" fontId="5" fillId="99" borderId="0" applyFont="0" applyBorder="0">
      <protection locked="0"/>
    </xf>
    <xf numFmtId="3" fontId="5" fillId="99" borderId="0" applyFont="0" applyBorder="0">
      <protection locked="0"/>
    </xf>
    <xf numFmtId="3" fontId="5" fillId="99" borderId="0" applyFont="0" applyBorder="0">
      <protection locked="0"/>
    </xf>
    <xf numFmtId="10" fontId="9" fillId="99" borderId="0" applyBorder="0" applyAlignment="0">
      <protection locked="0"/>
    </xf>
    <xf numFmtId="209" fontId="5" fillId="79" borderId="0" applyFont="0" applyBorder="0">
      <alignment horizontal="right"/>
      <protection locked="0"/>
    </xf>
    <xf numFmtId="209" fontId="5" fillId="79" borderId="0" applyFont="0" applyBorder="0">
      <alignment horizontal="right"/>
      <protection locked="0"/>
    </xf>
    <xf numFmtId="209" fontId="5" fillId="79" borderId="0" applyFont="0" applyBorder="0">
      <alignment horizontal="right"/>
      <protection locked="0"/>
    </xf>
    <xf numFmtId="209" fontId="5" fillId="79" borderId="0" applyFont="0" applyBorder="0">
      <alignment horizontal="right"/>
      <protection locked="0"/>
    </xf>
    <xf numFmtId="10" fontId="11" fillId="79" borderId="0" applyFont="0" applyBorder="0" applyAlignment="0">
      <alignment horizontal="lef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9" fontId="11" fillId="85" borderId="0" applyFont="0" applyBorder="0">
      <alignment horizontal="right"/>
      <protection locked="0"/>
    </xf>
    <xf numFmtId="166" fontId="5" fillId="85" borderId="0" applyFont="0" applyBorder="0">
      <alignment horizontal="right"/>
      <protection locked="0"/>
    </xf>
    <xf numFmtId="210" fontId="113" fillId="79" borderId="0"/>
    <xf numFmtId="173" fontId="119" fillId="100" borderId="0" applyBorder="0" applyAlignment="0"/>
    <xf numFmtId="0" fontId="28" fillId="80" borderId="0"/>
    <xf numFmtId="178" fontId="35" fillId="101" borderId="0" applyBorder="0"/>
    <xf numFmtId="211" fontId="35" fillId="101" borderId="0"/>
    <xf numFmtId="179" fontId="35" fillId="101" borderId="0" applyBorder="0"/>
    <xf numFmtId="180" fontId="35" fillId="101" borderId="0" applyBorder="0"/>
    <xf numFmtId="181" fontId="35" fillId="101" borderId="0" applyBorder="0"/>
    <xf numFmtId="182" fontId="35" fillId="101" borderId="0" applyBorder="0"/>
    <xf numFmtId="0" fontId="26" fillId="0" borderId="27" applyNumberFormat="0" applyFill="0" applyAlignment="0" applyProtection="0"/>
    <xf numFmtId="0" fontId="120" fillId="0" borderId="46" applyNumberFormat="0" applyFill="0" applyAlignment="0" applyProtection="0"/>
    <xf numFmtId="0" fontId="121" fillId="0" borderId="47" applyNumberFormat="0" applyFill="0" applyAlignment="0" applyProtection="0"/>
    <xf numFmtId="0" fontId="122" fillId="0" borderId="46" applyNumberFormat="0" applyFill="0" applyAlignment="0" applyProtection="0"/>
    <xf numFmtId="0" fontId="122" fillId="0" borderId="4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205" fontId="9" fillId="80" borderId="11" applyFont="0" applyBorder="0" applyAlignment="0"/>
    <xf numFmtId="173" fontId="123" fillId="80" borderId="0" applyFont="0" applyBorder="0" applyAlignment="0"/>
    <xf numFmtId="0" fontId="124" fillId="0" borderId="0" applyNumberFormat="0" applyFont="0" applyFill="0" applyBorder="0" applyAlignment="0">
      <alignment horizontal="left" vertical="center" indent="1"/>
    </xf>
    <xf numFmtId="0" fontId="125" fillId="0" borderId="7" applyFill="0">
      <alignment horizontal="center" vertical="center"/>
    </xf>
    <xf numFmtId="0" fontId="36" fillId="0" borderId="7" applyFill="0">
      <alignment horizontal="center" vertical="center"/>
    </xf>
    <xf numFmtId="212" fontId="36" fillId="0" borderId="7" applyFill="0">
      <alignment horizontal="center" vertical="center"/>
    </xf>
    <xf numFmtId="174" fontId="58" fillId="0" borderId="0" applyNumberFormat="0" applyFill="0" applyBorder="0" applyAlignment="0">
      <protection locked="0"/>
    </xf>
    <xf numFmtId="213" fontId="126" fillId="0" borderId="0"/>
    <xf numFmtId="0" fontId="12" fillId="0" borderId="0" applyFill="0" applyBorder="0">
      <alignment horizontal="left" vertical="center"/>
    </xf>
    <xf numFmtId="0" fontId="127" fillId="0" borderId="0" applyFill="0" applyBorder="0">
      <alignment vertical="center"/>
    </xf>
    <xf numFmtId="0" fontId="48" fillId="0" borderId="0" applyFont="0" applyFill="0" applyBorder="0" applyAlignment="0" applyProtection="0">
      <alignment horizontal="right"/>
    </xf>
    <xf numFmtId="185" fontId="36" fillId="0" borderId="0" applyFill="0" applyBorder="0">
      <alignment vertical="center"/>
    </xf>
    <xf numFmtId="177" fontId="5" fillId="0" borderId="0" applyFont="0" applyFill="0" applyBorder="0" applyAlignment="0" applyProtection="0"/>
    <xf numFmtId="0" fontId="22" fillId="19" borderId="0" applyNumberFormat="0" applyBorder="0" applyAlignment="0" applyProtection="0"/>
    <xf numFmtId="0" fontId="128" fillId="19" borderId="0" applyNumberFormat="0" applyBorder="0" applyAlignment="0" applyProtection="0"/>
    <xf numFmtId="0" fontId="22" fillId="19" borderId="0" applyNumberFormat="0" applyBorder="0" applyAlignment="0" applyProtection="0"/>
    <xf numFmtId="0" fontId="129" fillId="56" borderId="0" applyNumberFormat="0" applyBorder="0" applyAlignment="0" applyProtection="0"/>
    <xf numFmtId="0" fontId="130" fillId="56" borderId="0" applyNumberFormat="0" applyBorder="0" applyAlignment="0" applyProtection="0"/>
    <xf numFmtId="0" fontId="130" fillId="56" borderId="0" applyNumberFormat="0" applyBorder="0" applyAlignment="0" applyProtection="0"/>
    <xf numFmtId="0" fontId="130" fillId="5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7" fillId="0" borderId="0"/>
    <xf numFmtId="37" fontId="131" fillId="0" borderId="0"/>
    <xf numFmtId="0" fontId="43" fillId="80" borderId="0">
      <alignment horizontal="right"/>
    </xf>
    <xf numFmtId="214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33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33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 applyFill="0"/>
    <xf numFmtId="0" fontId="5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33" fillId="0" borderId="0"/>
    <xf numFmtId="0" fontId="14" fillId="0" borderId="0"/>
    <xf numFmtId="0" fontId="5" fillId="0" borderId="0" applyFill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3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4" fillId="0" borderId="0"/>
    <xf numFmtId="0" fontId="133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33" fillId="0" borderId="0"/>
    <xf numFmtId="0" fontId="13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33" fillId="0" borderId="0"/>
    <xf numFmtId="0" fontId="5" fillId="0" borderId="0"/>
    <xf numFmtId="0" fontId="133" fillId="0" borderId="0"/>
    <xf numFmtId="0" fontId="5" fillId="0" borderId="0"/>
    <xf numFmtId="0" fontId="133" fillId="0" borderId="0"/>
    <xf numFmtId="0" fontId="1" fillId="0" borderId="0"/>
    <xf numFmtId="0" fontId="1" fillId="0" borderId="0"/>
    <xf numFmtId="0" fontId="133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33" fillId="0" borderId="0"/>
    <xf numFmtId="0" fontId="1" fillId="0" borderId="0"/>
    <xf numFmtId="169" fontId="5" fillId="0" borderId="0"/>
    <xf numFmtId="0" fontId="1" fillId="0" borderId="0"/>
    <xf numFmtId="0" fontId="5" fillId="0" borderId="0">
      <alignment wrapText="1"/>
    </xf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28" fillId="0" borderId="0"/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28" fillId="0" borderId="0"/>
    <xf numFmtId="0" fontId="14" fillId="0" borderId="0"/>
    <xf numFmtId="0" fontId="5" fillId="0" borderId="0"/>
    <xf numFmtId="0" fontId="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33" fillId="0" borderId="0"/>
    <xf numFmtId="0" fontId="14" fillId="0" borderId="0"/>
    <xf numFmtId="0" fontId="133" fillId="0" borderId="0"/>
    <xf numFmtId="0" fontId="136" fillId="0" borderId="0"/>
    <xf numFmtId="0" fontId="133" fillId="0" borderId="0"/>
    <xf numFmtId="0" fontId="14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33" fillId="0" borderId="0"/>
    <xf numFmtId="0" fontId="5" fillId="0" borderId="0"/>
    <xf numFmtId="0" fontId="5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33" fillId="0" borderId="0"/>
    <xf numFmtId="169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49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5" fillId="0" borderId="0"/>
    <xf numFmtId="0" fontId="5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39" fillId="0" borderId="0"/>
    <xf numFmtId="0" fontId="14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9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37" fillId="0" borderId="0"/>
    <xf numFmtId="0" fontId="14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36" fillId="0" borderId="0"/>
    <xf numFmtId="0" fontId="14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36" fillId="0" borderId="0"/>
    <xf numFmtId="0" fontId="14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36" fillId="0" borderId="0" applyFill="0" applyBorder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58" fillId="0" borderId="0" applyFill="0" applyBorder="0">
      <protection locked="0"/>
    </xf>
    <xf numFmtId="0" fontId="140" fillId="0" borderId="0"/>
    <xf numFmtId="0" fontId="1" fillId="23" borderId="29" applyNumberFormat="0" applyFont="0" applyAlignment="0" applyProtection="0"/>
    <xf numFmtId="0" fontId="1" fillId="23" borderId="29" applyNumberFormat="0" applyFont="0" applyAlignment="0" applyProtection="0"/>
    <xf numFmtId="0" fontId="1" fillId="23" borderId="29" applyNumberFormat="0" applyFont="0" applyAlignment="0" applyProtection="0"/>
    <xf numFmtId="0" fontId="1" fillId="23" borderId="29" applyNumberFormat="0" applyFont="0" applyAlignment="0" applyProtection="0"/>
    <xf numFmtId="0" fontId="5" fillId="51" borderId="48" applyNumberFormat="0" applyFont="0" applyAlignment="0" applyProtection="0"/>
    <xf numFmtId="0" fontId="137" fillId="51" borderId="48" applyNumberFormat="0" applyFont="0" applyAlignment="0" applyProtection="0"/>
    <xf numFmtId="0" fontId="14" fillId="23" borderId="29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5" fillId="51" borderId="48" applyNumberFormat="0" applyFont="0" applyAlignment="0" applyProtection="0"/>
    <xf numFmtId="0" fontId="14" fillId="51" borderId="48" applyNumberFormat="0" applyFont="0" applyAlignment="0" applyProtection="0"/>
    <xf numFmtId="0" fontId="14" fillId="23" borderId="29" applyNumberFormat="0" applyFont="0" applyAlignment="0" applyProtection="0"/>
    <xf numFmtId="0" fontId="14" fillId="23" borderId="29" applyNumberFormat="0" applyFont="0" applyAlignment="0" applyProtection="0"/>
    <xf numFmtId="0" fontId="14" fillId="51" borderId="48" applyNumberFormat="0" applyFont="0" applyAlignment="0" applyProtection="0"/>
    <xf numFmtId="0" fontId="14" fillId="23" borderId="29" applyNumberFormat="0" applyFont="0" applyAlignment="0" applyProtection="0"/>
    <xf numFmtId="0" fontId="14" fillId="23" borderId="29" applyNumberFormat="0" applyFont="0" applyAlignment="0" applyProtection="0"/>
    <xf numFmtId="0" fontId="14" fillId="51" borderId="48" applyNumberFormat="0" applyFont="0" applyAlignment="0" applyProtection="0"/>
    <xf numFmtId="0" fontId="14" fillId="23" borderId="29" applyNumberFormat="0" applyFont="0" applyAlignment="0" applyProtection="0"/>
    <xf numFmtId="0" fontId="14" fillId="23" borderId="29" applyNumberFormat="0" applyFont="0" applyAlignment="0" applyProtection="0"/>
    <xf numFmtId="0" fontId="14" fillId="51" borderId="48" applyNumberFormat="0" applyFont="0" applyAlignment="0" applyProtection="0"/>
    <xf numFmtId="0" fontId="1" fillId="23" borderId="29" applyNumberFormat="0" applyFont="0" applyAlignment="0" applyProtection="0"/>
    <xf numFmtId="0" fontId="1" fillId="23" borderId="29" applyNumberFormat="0" applyFont="0" applyAlignment="0" applyProtection="0"/>
    <xf numFmtId="0" fontId="1" fillId="23" borderId="29" applyNumberFormat="0" applyFont="0" applyAlignment="0" applyProtection="0"/>
    <xf numFmtId="0" fontId="36" fillId="23" borderId="29" applyNumberFormat="0" applyFont="0" applyAlignment="0" applyProtection="0"/>
    <xf numFmtId="0" fontId="28" fillId="0" borderId="0" applyNumberFormat="0" applyFill="0" applyBorder="0" applyAlignment="0">
      <protection locked="0"/>
    </xf>
    <xf numFmtId="179" fontId="59" fillId="0" borderId="0" applyBorder="0"/>
    <xf numFmtId="211" fontId="59" fillId="0" borderId="0"/>
    <xf numFmtId="186" fontId="36" fillId="0" borderId="0" applyFill="0" applyBorder="0">
      <alignment vertical="center"/>
    </xf>
    <xf numFmtId="210" fontId="59" fillId="0" borderId="0"/>
    <xf numFmtId="178" fontId="59" fillId="0" borderId="0"/>
    <xf numFmtId="3" fontId="60" fillId="0" borderId="0"/>
    <xf numFmtId="0" fontId="141" fillId="21" borderId="26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2" borderId="49" applyNumberFormat="0" applyAlignment="0" applyProtection="0"/>
    <xf numFmtId="0" fontId="24" fillId="82" borderId="26" applyNumberFormat="0" applyAlignment="0" applyProtection="0"/>
    <xf numFmtId="0" fontId="24" fillId="21" borderId="26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2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2" fillId="83" borderId="49" applyNumberFormat="0" applyAlignment="0" applyProtection="0"/>
    <xf numFmtId="0" fontId="143" fillId="82" borderId="49" applyNumberFormat="0" applyAlignment="0" applyProtection="0"/>
    <xf numFmtId="0" fontId="24" fillId="21" borderId="26" applyNumberFormat="0" applyAlignment="0" applyProtection="0"/>
    <xf numFmtId="0" fontId="24" fillId="21" borderId="26" applyNumberFormat="0" applyAlignment="0" applyProtection="0"/>
    <xf numFmtId="0" fontId="24" fillId="21" borderId="26" applyNumberFormat="0" applyAlignment="0" applyProtection="0"/>
    <xf numFmtId="0" fontId="24" fillId="21" borderId="26" applyNumberFormat="0" applyAlignment="0" applyProtection="0"/>
    <xf numFmtId="0" fontId="24" fillId="21" borderId="26" applyNumberFormat="0" applyAlignment="0" applyProtection="0"/>
    <xf numFmtId="40" fontId="138" fillId="83" borderId="0">
      <alignment horizontal="right"/>
    </xf>
    <xf numFmtId="0" fontId="144" fillId="102" borderId="0">
      <alignment horizontal="center"/>
    </xf>
    <xf numFmtId="0" fontId="145" fillId="103" borderId="0"/>
    <xf numFmtId="0" fontId="145" fillId="103" borderId="0"/>
    <xf numFmtId="0" fontId="145" fillId="103" borderId="0"/>
    <xf numFmtId="0" fontId="145" fillId="103" borderId="0"/>
    <xf numFmtId="0" fontId="146" fillId="83" borderId="0" applyBorder="0">
      <alignment horizontal="centerContinuous"/>
    </xf>
    <xf numFmtId="0" fontId="147" fillId="103" borderId="0" applyBorder="0">
      <alignment horizontal="centerContinuous"/>
    </xf>
    <xf numFmtId="1" fontId="148" fillId="0" borderId="0" applyProtection="0">
      <alignment horizontal="right" vertical="center"/>
    </xf>
    <xf numFmtId="10" fontId="149" fillId="0" borderId="4" applyFont="0" applyFill="0" applyAlignment="0" applyProtection="0"/>
    <xf numFmtId="215" fontId="150" fillId="0" borderId="0" applyFont="0" applyFill="0" applyBorder="0" applyAlignment="0" applyProtection="0"/>
    <xf numFmtId="10" fontId="5" fillId="0" borderId="0" applyFont="0" applyFill="0" applyBorder="0" applyAlignment="0" applyProtection="0"/>
    <xf numFmtId="216" fontId="5" fillId="0" borderId="0" applyFill="0" applyBorder="0"/>
    <xf numFmtId="192" fontId="48" fillId="0" borderId="0" applyFill="0" applyBorder="0">
      <protection locked="0"/>
    </xf>
    <xf numFmtId="216" fontId="5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3" fontId="151" fillId="0" borderId="0"/>
    <xf numFmtId="187" fontId="36" fillId="0" borderId="0" applyFill="0" applyBorder="0">
      <alignment vertical="center"/>
    </xf>
    <xf numFmtId="0" fontId="57" fillId="0" borderId="0" applyFill="0" applyBorder="0">
      <alignment vertical="center"/>
    </xf>
    <xf numFmtId="0" fontId="125" fillId="0" borderId="0" applyFill="0" applyBorder="0">
      <alignment vertical="center"/>
    </xf>
    <xf numFmtId="183" fontId="36" fillId="0" borderId="0" applyFill="0" applyBorder="0">
      <alignment vertical="center"/>
    </xf>
    <xf numFmtId="184" fontId="36" fillId="0" borderId="0" applyFill="0" applyBorder="0">
      <alignment vertical="center"/>
    </xf>
    <xf numFmtId="0" fontId="82" fillId="0" borderId="0" applyFill="0" applyBorder="0">
      <alignment vertical="center"/>
    </xf>
    <xf numFmtId="0" fontId="90" fillId="0" borderId="0" applyFill="0" applyBorder="0">
      <alignment vertical="center"/>
    </xf>
    <xf numFmtId="0" fontId="95" fillId="0" borderId="0" applyFill="0" applyBorder="0">
      <alignment vertical="center"/>
    </xf>
    <xf numFmtId="0" fontId="97" fillId="0" borderId="0" applyFill="0" applyBorder="0">
      <alignment vertical="center"/>
    </xf>
    <xf numFmtId="0" fontId="106" fillId="0" borderId="0" applyFill="0" applyBorder="0">
      <alignment horizontal="center" vertical="center"/>
    </xf>
    <xf numFmtId="0" fontId="106" fillId="0" borderId="0" applyFill="0" applyBorder="0">
      <alignment horizontal="center" vertical="center"/>
    </xf>
    <xf numFmtId="0" fontId="108" fillId="0" borderId="0" applyFill="0" applyBorder="0">
      <alignment vertical="center"/>
    </xf>
    <xf numFmtId="0" fontId="127" fillId="0" borderId="0" applyFill="0" applyBorder="0">
      <alignment vertical="center"/>
    </xf>
    <xf numFmtId="185" fontId="36" fillId="0" borderId="0" applyFill="0" applyBorder="0">
      <alignment vertical="center"/>
    </xf>
    <xf numFmtId="0" fontId="36" fillId="0" borderId="0" applyFill="0" applyBorder="0">
      <alignment vertical="center"/>
    </xf>
    <xf numFmtId="186" fontId="36" fillId="0" borderId="0" applyFill="0" applyBorder="0">
      <alignment vertical="center"/>
    </xf>
    <xf numFmtId="187" fontId="36" fillId="0" borderId="0" applyFill="0" applyBorder="0">
      <alignment vertical="center"/>
    </xf>
    <xf numFmtId="0" fontId="125" fillId="0" borderId="0" applyFill="0" applyBorder="0">
      <alignment vertical="center"/>
    </xf>
    <xf numFmtId="0" fontId="152" fillId="0" borderId="0" applyFill="0" applyBorder="0">
      <alignment vertical="center"/>
    </xf>
    <xf numFmtId="0" fontId="153" fillId="0" borderId="0" applyFill="0" applyBorder="0">
      <alignment vertical="center"/>
    </xf>
    <xf numFmtId="0" fontId="97" fillId="0" borderId="0" applyFill="0" applyBorder="0">
      <alignment vertical="center"/>
      <protection locked="0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11" fillId="0" borderId="0" applyFill="0" applyBorder="0">
      <alignment vertical="center"/>
    </xf>
    <xf numFmtId="0" fontId="111" fillId="0" borderId="0" applyFill="0" applyBorder="0">
      <alignment vertical="center"/>
    </xf>
    <xf numFmtId="188" fontId="36" fillId="0" borderId="0" applyFill="0" applyBorder="0">
      <alignment vertical="center"/>
    </xf>
    <xf numFmtId="0" fontId="154" fillId="81" borderId="0">
      <alignment horizontal="left" indent="1"/>
    </xf>
    <xf numFmtId="9" fontId="62" fillId="0" borderId="35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217" fontId="155" fillId="0" borderId="50"/>
    <xf numFmtId="217" fontId="155" fillId="0" borderId="50"/>
    <xf numFmtId="0" fontId="44" fillId="0" borderId="37">
      <alignment horizontal="center"/>
    </xf>
    <xf numFmtId="0" fontId="44" fillId="0" borderId="37">
      <alignment horizontal="center"/>
    </xf>
    <xf numFmtId="0" fontId="44" fillId="0" borderId="37">
      <alignment horizontal="center"/>
    </xf>
    <xf numFmtId="0" fontId="44" fillId="0" borderId="37">
      <alignment horizontal="center"/>
    </xf>
    <xf numFmtId="3" fontId="49" fillId="0" borderId="0" applyFont="0" applyFill="0" applyBorder="0" applyAlignment="0" applyProtection="0"/>
    <xf numFmtId="0" fontId="49" fillId="104" borderId="0" applyNumberFormat="0" applyFont="0" applyBorder="0" applyAlignment="0" applyProtection="0"/>
    <xf numFmtId="218" fontId="5" fillId="0" borderId="0"/>
    <xf numFmtId="218" fontId="5" fillId="0" borderId="0"/>
    <xf numFmtId="218" fontId="5" fillId="0" borderId="0"/>
    <xf numFmtId="219" fontId="156" fillId="0" borderId="0" applyNumberFormat="0" applyFill="0" applyBorder="0" applyAlignment="0" applyProtection="0"/>
    <xf numFmtId="3" fontId="157" fillId="0" borderId="0"/>
    <xf numFmtId="4" fontId="157" fillId="0" borderId="0"/>
    <xf numFmtId="173" fontId="158" fillId="0" borderId="0"/>
    <xf numFmtId="3" fontId="39" fillId="78" borderId="0"/>
    <xf numFmtId="3" fontId="118" fillId="85" borderId="0"/>
    <xf numFmtId="220" fontId="28" fillId="0" borderId="0" applyFill="0" applyBorder="0">
      <alignment horizontal="right" vertical="center"/>
    </xf>
    <xf numFmtId="186" fontId="28" fillId="0" borderId="0" applyFill="0" applyBorder="0">
      <alignment horizontal="right" vertical="center"/>
    </xf>
    <xf numFmtId="221" fontId="28" fillId="0" borderId="0" applyFill="0" applyBorder="0">
      <alignment horizontal="right" vertical="center"/>
    </xf>
    <xf numFmtId="169" fontId="11" fillId="0" borderId="0" applyNumberFormat="0" applyFill="0" applyBorder="0" applyAlignment="0" applyProtection="0"/>
    <xf numFmtId="169" fontId="145" fillId="90" borderId="0" applyNumberFormat="0" applyBorder="0" applyProtection="0">
      <alignment horizontal="centerContinuous"/>
    </xf>
    <xf numFmtId="169" fontId="159" fillId="0" borderId="0" applyNumberFormat="0" applyFill="0" applyBorder="0" applyAlignment="0" applyProtection="0"/>
    <xf numFmtId="0" fontId="66" fillId="0" borderId="51">
      <alignment vertical="center"/>
    </xf>
    <xf numFmtId="0" fontId="5" fillId="51" borderId="0" applyNumberFormat="0" applyFont="0" applyBorder="0" applyAlignment="0" applyProtection="0"/>
    <xf numFmtId="0" fontId="5" fillId="51" borderId="0" applyNumberFormat="0" applyFont="0" applyBorder="0" applyAlignment="0" applyProtection="0"/>
    <xf numFmtId="0" fontId="5" fillId="83" borderId="0" applyNumberFormat="0" applyFont="0" applyBorder="0" applyAlignment="0" applyProtection="0"/>
    <xf numFmtId="0" fontId="5" fillId="83" borderId="0" applyNumberFormat="0" applyFont="0" applyBorder="0" applyAlignment="0" applyProtection="0"/>
    <xf numFmtId="0" fontId="5" fillId="82" borderId="0" applyNumberFormat="0" applyFont="0" applyBorder="0" applyAlignment="0" applyProtection="0"/>
    <xf numFmtId="0" fontId="5" fillId="82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82" borderId="0" applyNumberFormat="0" applyFont="0" applyBorder="0" applyAlignment="0" applyProtection="0"/>
    <xf numFmtId="0" fontId="5" fillId="82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52" fillId="0" borderId="0" applyFill="0" applyBorder="0">
      <alignment vertical="center"/>
    </xf>
    <xf numFmtId="0" fontId="160" fillId="0" borderId="0" applyNumberFormat="0" applyFill="0" applyBorder="0" applyAlignment="0" applyProtection="0"/>
    <xf numFmtId="0" fontId="153" fillId="0" borderId="0" applyFill="0" applyBorder="0">
      <alignment vertical="center"/>
    </xf>
    <xf numFmtId="0" fontId="5" fillId="0" borderId="0"/>
    <xf numFmtId="173" fontId="60" fillId="0" borderId="0"/>
    <xf numFmtId="0" fontId="5" fillId="105" borderId="0" applyNumberFormat="0" applyFont="0" applyBorder="0" applyAlignment="0">
      <alignment vertical="center"/>
    </xf>
    <xf numFmtId="0" fontId="9" fillId="0" borderId="0">
      <alignment vertical="top"/>
    </xf>
    <xf numFmtId="175" fontId="28" fillId="0" borderId="0"/>
    <xf numFmtId="0" fontId="5" fillId="0" borderId="0"/>
    <xf numFmtId="0" fontId="5" fillId="0" borderId="0"/>
    <xf numFmtId="0" fontId="161" fillId="0" borderId="0" applyNumberFormat="0" applyBorder="0" applyAlignment="0"/>
    <xf numFmtId="0" fontId="12" fillId="0" borderId="0"/>
    <xf numFmtId="0" fontId="162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97" fillId="0" borderId="0" applyFill="0" applyBorder="0">
      <alignment vertical="center"/>
      <protection locked="0"/>
    </xf>
    <xf numFmtId="173" fontId="101" fillId="0" borderId="0"/>
    <xf numFmtId="173" fontId="101" fillId="0" borderId="0"/>
    <xf numFmtId="3" fontId="101" fillId="0" borderId="35"/>
    <xf numFmtId="3" fontId="101" fillId="0" borderId="0"/>
    <xf numFmtId="0" fontId="101" fillId="0" borderId="0"/>
    <xf numFmtId="0" fontId="163" fillId="0" borderId="0" applyBorder="0" applyProtection="0">
      <alignment vertical="center"/>
    </xf>
    <xf numFmtId="0" fontId="163" fillId="0" borderId="9" applyBorder="0" applyProtection="0">
      <alignment horizontal="right" vertical="center"/>
    </xf>
    <xf numFmtId="0" fontId="164" fillId="106" borderId="0" applyBorder="0" applyProtection="0">
      <alignment horizontal="centerContinuous" vertical="center"/>
    </xf>
    <xf numFmtId="0" fontId="165" fillId="90" borderId="9" applyBorder="0" applyProtection="0">
      <alignment horizontal="centerContinuous" vertical="center"/>
    </xf>
    <xf numFmtId="0" fontId="165" fillId="90" borderId="9" applyBorder="0" applyProtection="0">
      <alignment horizontal="centerContinuous" vertical="center"/>
    </xf>
    <xf numFmtId="0" fontId="165" fillId="90" borderId="9" applyBorder="0" applyProtection="0">
      <alignment horizontal="centerContinuous" vertical="center"/>
    </xf>
    <xf numFmtId="0" fontId="165" fillId="90" borderId="9" applyBorder="0" applyProtection="0">
      <alignment horizontal="centerContinuous" vertical="center"/>
    </xf>
    <xf numFmtId="0" fontId="163" fillId="0" borderId="0" applyBorder="0" applyProtection="0">
      <alignment vertical="center"/>
    </xf>
    <xf numFmtId="0" fontId="166" fillId="0" borderId="0" applyFill="0" applyBorder="0" applyAlignment="0"/>
    <xf numFmtId="0" fontId="67" fillId="0" borderId="0">
      <alignment horizontal="left"/>
    </xf>
    <xf numFmtId="0" fontId="89" fillId="0" borderId="0"/>
    <xf numFmtId="0" fontId="167" fillId="0" borderId="0" applyFill="0" applyBorder="0" applyProtection="0">
      <alignment horizontal="left"/>
    </xf>
    <xf numFmtId="0" fontId="67" fillId="0" borderId="15" applyFill="0" applyBorder="0" applyProtection="0">
      <alignment horizontal="left" vertical="top"/>
    </xf>
    <xf numFmtId="0" fontId="67" fillId="0" borderId="15" applyFill="0" applyBorder="0" applyProtection="0">
      <alignment horizontal="left" vertical="top"/>
    </xf>
    <xf numFmtId="0" fontId="168" fillId="0" borderId="0">
      <alignment horizontal="centerContinuous"/>
    </xf>
    <xf numFmtId="49" fontId="5" fillId="0" borderId="0" applyFont="0" applyFill="0" applyBorder="0" applyAlignment="0" applyProtection="0"/>
    <xf numFmtId="0" fontId="169" fillId="0" borderId="0"/>
    <xf numFmtId="0" fontId="169" fillId="0" borderId="0"/>
    <xf numFmtId="49" fontId="5" fillId="0" borderId="0" applyFont="0" applyFill="0" applyBorder="0" applyAlignment="0" applyProtection="0"/>
    <xf numFmtId="0" fontId="170" fillId="0" borderId="0"/>
    <xf numFmtId="0" fontId="170" fillId="0" borderId="0"/>
    <xf numFmtId="0" fontId="169" fillId="0" borderId="0"/>
    <xf numFmtId="0" fontId="169" fillId="0" borderId="0"/>
    <xf numFmtId="213" fontId="171" fillId="0" borderId="0"/>
    <xf numFmtId="15" fontId="172" fillId="90" borderId="0" applyBorder="0" applyProtection="0">
      <alignment horizontal="centerContinuous"/>
    </xf>
    <xf numFmtId="15" fontId="173" fillId="90" borderId="0" applyBorder="0" applyProtection="0">
      <alignment horizontal="centerContinuous"/>
    </xf>
    <xf numFmtId="0" fontId="174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169" fontId="145" fillId="90" borderId="0" applyNumberFormat="0" applyBorder="0" applyProtection="0">
      <alignment horizontal="centerContinuous"/>
    </xf>
    <xf numFmtId="169" fontId="145" fillId="90" borderId="0" applyNumberFormat="0" applyBorder="0" applyProtection="0">
      <alignment horizontal="centerContinuous"/>
    </xf>
    <xf numFmtId="169" fontId="145" fillId="90" borderId="0" applyNumberFormat="0" applyBorder="0" applyProtection="0">
      <alignment horizontal="centerContinuous"/>
    </xf>
    <xf numFmtId="169" fontId="145" fillId="90" borderId="0" applyNumberFormat="0" applyBorder="0" applyProtection="0">
      <alignment horizontal="centerContinuous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5" fillId="0" borderId="0" applyFill="0" applyBorder="0">
      <alignment horizontal="left" vertical="center"/>
      <protection locked="0"/>
    </xf>
    <xf numFmtId="0" fontId="169" fillId="0" borderId="0"/>
    <xf numFmtId="0" fontId="176" fillId="0" borderId="0" applyFill="0" applyBorder="0">
      <alignment horizontal="left" vertical="center"/>
      <protection locked="0"/>
    </xf>
    <xf numFmtId="190" fontId="48" fillId="0" borderId="10" applyFill="0"/>
    <xf numFmtId="0" fontId="4" fillId="0" borderId="30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3" applyNumberFormat="0" applyFill="0" applyAlignment="0" applyProtection="0"/>
    <xf numFmtId="0" fontId="4" fillId="0" borderId="53" applyNumberFormat="0" applyFill="0" applyAlignment="0" applyProtection="0"/>
    <xf numFmtId="0" fontId="4" fillId="0" borderId="30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4" applyNumberFormat="0" applyFill="0" applyAlignment="0" applyProtection="0"/>
    <xf numFmtId="0" fontId="63" fillId="0" borderId="53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2" applyNumberFormat="0" applyFill="0" applyAlignment="0" applyProtection="0"/>
    <xf numFmtId="0" fontId="63" fillId="0" borderId="53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20" fontId="49" fillId="0" borderId="0"/>
    <xf numFmtId="0" fontId="177" fillId="0" borderId="0">
      <alignment horizontal="fill"/>
    </xf>
    <xf numFmtId="0" fontId="28" fillId="0" borderId="0"/>
    <xf numFmtId="222" fontId="178" fillId="0" borderId="0" applyFont="0" applyFill="0" applyBorder="0" applyAlignment="0" applyProtection="0"/>
    <xf numFmtId="223" fontId="179" fillId="0" borderId="0"/>
    <xf numFmtId="38" fontId="5" fillId="0" borderId="0">
      <alignment horizontal="right" vertical="center"/>
    </xf>
    <xf numFmtId="0" fontId="180" fillId="0" borderId="0" applyNumberFormat="0" applyFill="0" applyBorder="0"/>
    <xf numFmtId="0" fontId="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24" fontId="5" fillId="0" borderId="9" applyBorder="0" applyProtection="0">
      <alignment horizontal="right"/>
    </xf>
    <xf numFmtId="224" fontId="5" fillId="0" borderId="9" applyBorder="0" applyProtection="0">
      <alignment horizontal="right"/>
    </xf>
    <xf numFmtId="224" fontId="5" fillId="0" borderId="9" applyBorder="0" applyProtection="0">
      <alignment horizontal="right"/>
    </xf>
    <xf numFmtId="224" fontId="5" fillId="0" borderId="9" applyBorder="0" applyProtection="0">
      <alignment horizontal="right"/>
    </xf>
    <xf numFmtId="225" fontId="181" fillId="0" borderId="0" applyFill="0" applyBorder="0" applyAlignment="0"/>
    <xf numFmtId="226" fontId="181" fillId="107" borderId="0" applyFill="0" applyBorder="0" applyAlignment="0"/>
    <xf numFmtId="188" fontId="36" fillId="0" borderId="0" applyFill="0" applyBorder="0">
      <alignment vertical="center"/>
    </xf>
    <xf numFmtId="224" fontId="5" fillId="0" borderId="9" applyBorder="0" applyProtection="0">
      <alignment horizontal="right"/>
    </xf>
    <xf numFmtId="225" fontId="150" fillId="0" borderId="0" applyFont="0" applyFill="0" applyBorder="0" applyAlignment="0" applyProtection="0"/>
    <xf numFmtId="227" fontId="150" fillId="0" borderId="0" applyFont="0" applyFill="0" applyBorder="0" applyAlignment="0" applyProtection="0"/>
    <xf numFmtId="0" fontId="182" fillId="0" borderId="0"/>
    <xf numFmtId="44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80" borderId="0" applyNumberFormat="0" applyFont="0" applyBorder="0" applyAlignment="0">
      <alignment horizontal="right"/>
    </xf>
    <xf numFmtId="41" fontId="5" fillId="80" borderId="0" applyNumberFormat="0" applyFont="0" applyBorder="0" applyAlignment="0">
      <alignment horizontal="right"/>
    </xf>
    <xf numFmtId="41" fontId="5" fillId="80" borderId="0" applyNumberFormat="0" applyFont="0" applyBorder="0" applyAlignment="0">
      <alignment horizontal="right"/>
    </xf>
    <xf numFmtId="41" fontId="5" fillId="80" borderId="0" applyNumberFormat="0" applyFont="0" applyBorder="0" applyAlignment="0">
      <alignment horizontal="right"/>
    </xf>
    <xf numFmtId="5" fontId="44" fillId="0" borderId="14" applyAlignment="0" applyProtection="0"/>
    <xf numFmtId="41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9" fillId="80" borderId="0" applyFont="0" applyBorder="0" applyAlignment="0"/>
    <xf numFmtId="41" fontId="5" fillId="97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7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44" fillId="0" borderId="57" applyAlignment="0" applyProtection="0"/>
    <xf numFmtId="41" fontId="9" fillId="80" borderId="0" applyFont="0" applyBorder="0" applyAlignment="0"/>
    <xf numFmtId="0" fontId="196" fillId="118" borderId="0"/>
    <xf numFmtId="0" fontId="195" fillId="117" borderId="0"/>
    <xf numFmtId="2" fontId="194" fillId="116" borderId="0"/>
    <xf numFmtId="2" fontId="194" fillId="115" borderId="0"/>
    <xf numFmtId="2" fontId="194" fillId="114" borderId="0"/>
    <xf numFmtId="2" fontId="194" fillId="113" borderId="0"/>
    <xf numFmtId="0" fontId="194" fillId="8" borderId="0"/>
    <xf numFmtId="0" fontId="194" fillId="0" borderId="0"/>
    <xf numFmtId="44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80" borderId="0" applyNumberFormat="0" applyFont="0" applyBorder="0" applyAlignment="0">
      <alignment horizontal="right"/>
    </xf>
    <xf numFmtId="41" fontId="5" fillId="80" borderId="0" applyNumberFormat="0" applyFont="0" applyBorder="0" applyAlignment="0">
      <alignment horizontal="right"/>
    </xf>
    <xf numFmtId="41" fontId="5" fillId="80" borderId="0" applyNumberFormat="0" applyFont="0" applyBorder="0" applyAlignment="0">
      <alignment horizontal="right"/>
    </xf>
    <xf numFmtId="41" fontId="5" fillId="80" borderId="0" applyNumberFormat="0" applyFont="0" applyBorder="0" applyAlignment="0">
      <alignment horizontal="right"/>
    </xf>
    <xf numFmtId="5" fontId="44" fillId="0" borderId="57" applyAlignment="0" applyProtection="0"/>
    <xf numFmtId="41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9" fillId="80" borderId="0" applyFont="0" applyBorder="0" applyAlignment="0"/>
    <xf numFmtId="41" fontId="5" fillId="97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7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98" borderId="0" applyFont="0" applyBorder="0" applyAlignment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1" fontId="5" fillId="85" borderId="0" applyFont="0" applyBorder="0">
      <alignment horizontal="right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1">
    <xf numFmtId="0" fontId="0" fillId="0" borderId="0" xfId="0"/>
    <xf numFmtId="0" fontId="8" fillId="6" borderId="0" xfId="0" applyFont="1" applyFill="1"/>
    <xf numFmtId="0" fontId="2" fillId="7" borderId="0" xfId="0" applyFont="1" applyFill="1"/>
    <xf numFmtId="0" fontId="0" fillId="8" borderId="0" xfId="0" applyFill="1"/>
    <xf numFmtId="170" fontId="0" fillId="10" borderId="0" xfId="0" applyNumberFormat="1" applyFill="1"/>
    <xf numFmtId="170" fontId="0" fillId="12" borderId="0" xfId="0" applyNumberFormat="1" applyFill="1"/>
    <xf numFmtId="0" fontId="2" fillId="7" borderId="0" xfId="0" applyFont="1" applyFill="1" applyAlignment="1">
      <alignment horizontal="center"/>
    </xf>
    <xf numFmtId="9" fontId="0" fillId="13" borderId="0" xfId="0" applyNumberFormat="1" applyFill="1"/>
    <xf numFmtId="0" fontId="2" fillId="6" borderId="0" xfId="0" applyFont="1" applyFill="1"/>
    <xf numFmtId="1" fontId="0" fillId="11" borderId="0" xfId="0" applyNumberFormat="1" applyFill="1"/>
    <xf numFmtId="0" fontId="0" fillId="8" borderId="0" xfId="0" applyFill="1" applyAlignment="1">
      <alignment horizontal="center"/>
    </xf>
    <xf numFmtId="0" fontId="8" fillId="6" borderId="0" xfId="0" applyFont="1" applyFill="1" applyAlignment="1">
      <alignment horizontal="center"/>
    </xf>
    <xf numFmtId="0" fontId="6" fillId="12" borderId="0" xfId="0" applyFont="1" applyFill="1"/>
    <xf numFmtId="0" fontId="4" fillId="8" borderId="0" xfId="0" applyFont="1" applyFill="1" applyAlignment="1">
      <alignment horizontal="left" vertical="center"/>
    </xf>
    <xf numFmtId="0" fontId="5" fillId="0" borderId="0" xfId="2" applyNumberFormat="1"/>
    <xf numFmtId="1" fontId="5" fillId="0" borderId="0" xfId="2" applyNumberFormat="1"/>
    <xf numFmtId="0" fontId="2" fillId="7" borderId="1" xfId="0" applyFont="1" applyFill="1" applyBorder="1"/>
    <xf numFmtId="0" fontId="2" fillId="7" borderId="2" xfId="0" applyFont="1" applyFill="1" applyBorder="1"/>
    <xf numFmtId="170" fontId="4" fillId="10" borderId="55" xfId="0" applyNumberFormat="1" applyFont="1" applyFill="1" applyBorder="1" applyAlignment="1">
      <alignment horizontal="center"/>
    </xf>
    <xf numFmtId="170" fontId="4" fillId="10" borderId="21" xfId="0" applyNumberFormat="1" applyFont="1" applyFill="1" applyBorder="1" applyAlignment="1">
      <alignment horizontal="center"/>
    </xf>
    <xf numFmtId="0" fontId="4" fillId="8" borderId="3" xfId="0" applyFont="1" applyFill="1" applyBorder="1"/>
    <xf numFmtId="0" fontId="4" fillId="8" borderId="56" xfId="0" applyFont="1" applyFill="1" applyBorder="1"/>
    <xf numFmtId="0" fontId="0" fillId="0" borderId="0" xfId="0" applyAlignment="1">
      <alignment horizontal="center"/>
    </xf>
    <xf numFmtId="0" fontId="0" fillId="12" borderId="0" xfId="0" applyFill="1"/>
    <xf numFmtId="0" fontId="0" fillId="10" borderId="0" xfId="0" applyFill="1"/>
    <xf numFmtId="172" fontId="5" fillId="10" borderId="0" xfId="519" applyNumberFormat="1" applyFont="1" applyFill="1"/>
    <xf numFmtId="0" fontId="5" fillId="0" borderId="0" xfId="2" applyNumberFormat="1" applyAlignment="1">
      <alignment horizontal="left"/>
    </xf>
    <xf numFmtId="0" fontId="2" fillId="7" borderId="0" xfId="0" applyFont="1" applyFill="1" applyAlignment="1">
      <alignment horizontal="left"/>
    </xf>
    <xf numFmtId="0" fontId="0" fillId="3" borderId="0" xfId="0" applyFill="1"/>
    <xf numFmtId="0" fontId="185" fillId="0" borderId="0" xfId="3117" applyFont="1"/>
    <xf numFmtId="10" fontId="185" fillId="0" borderId="0" xfId="1" applyNumberFormat="1" applyFont="1"/>
    <xf numFmtId="172" fontId="186" fillId="0" borderId="0" xfId="3117" applyNumberFormat="1" applyFont="1"/>
    <xf numFmtId="172" fontId="186" fillId="108" borderId="9" xfId="3117" applyNumberFormat="1" applyFont="1" applyFill="1" applyBorder="1" applyAlignment="1">
      <alignment horizontal="center"/>
    </xf>
    <xf numFmtId="172" fontId="186" fillId="109" borderId="9" xfId="3117" applyNumberFormat="1" applyFont="1" applyFill="1" applyBorder="1" applyAlignment="1">
      <alignment horizontal="center"/>
    </xf>
    <xf numFmtId="172" fontId="188" fillId="0" borderId="0" xfId="3117" applyNumberFormat="1" applyFont="1" applyAlignment="1">
      <alignment horizontal="left" indent="1"/>
    </xf>
    <xf numFmtId="10" fontId="185" fillId="0" borderId="0" xfId="3284" applyNumberFormat="1" applyFont="1"/>
    <xf numFmtId="172" fontId="188" fillId="0" borderId="0" xfId="3117" applyNumberFormat="1" applyFont="1"/>
    <xf numFmtId="228" fontId="189" fillId="0" borderId="0" xfId="389" applyNumberFormat="1" applyFont="1" applyBorder="1" applyAlignment="1" applyProtection="1">
      <alignment horizontal="center" vertical="center"/>
    </xf>
    <xf numFmtId="172" fontId="187" fillId="0" borderId="0" xfId="3117" applyNumberFormat="1" applyFont="1" applyAlignment="1">
      <alignment horizontal="center"/>
    </xf>
    <xf numFmtId="229" fontId="189" fillId="0" borderId="0" xfId="389" applyNumberFormat="1" applyFont="1" applyBorder="1" applyAlignment="1" applyProtection="1">
      <alignment horizontal="center" vertical="center"/>
    </xf>
    <xf numFmtId="230" fontId="189" fillId="110" borderId="59" xfId="389" applyNumberFormat="1" applyFont="1" applyFill="1" applyBorder="1" applyProtection="1">
      <alignment horizontal="right" vertical="center"/>
    </xf>
    <xf numFmtId="230" fontId="189" fillId="0" borderId="0" xfId="389" applyNumberFormat="1" applyFont="1" applyBorder="1" applyProtection="1">
      <alignment horizontal="right" vertical="center"/>
    </xf>
    <xf numFmtId="230" fontId="189" fillId="0" borderId="60" xfId="389" applyNumberFormat="1" applyFont="1" applyBorder="1" applyProtection="1">
      <alignment horizontal="right" vertical="center"/>
    </xf>
    <xf numFmtId="230" fontId="189" fillId="0" borderId="61" xfId="389" applyNumberFormat="1" applyFont="1" applyBorder="1" applyProtection="1">
      <alignment horizontal="right" vertical="center"/>
    </xf>
    <xf numFmtId="230" fontId="189" fillId="110" borderId="62" xfId="389" applyNumberFormat="1" applyFont="1" applyFill="1" applyBorder="1" applyProtection="1">
      <alignment horizontal="right" vertical="center"/>
    </xf>
    <xf numFmtId="230" fontId="189" fillId="0" borderId="62" xfId="389" applyNumberFormat="1" applyFont="1" applyBorder="1" applyProtection="1">
      <alignment horizontal="right" vertical="center"/>
    </xf>
    <xf numFmtId="9" fontId="189" fillId="0" borderId="0" xfId="1" applyFont="1" applyFill="1" applyBorder="1" applyAlignment="1" applyProtection="1">
      <alignment horizontal="right" vertical="center"/>
    </xf>
    <xf numFmtId="230" fontId="189" fillId="0" borderId="63" xfId="389" applyNumberFormat="1" applyFont="1" applyBorder="1" applyProtection="1">
      <alignment horizontal="right" vertical="center"/>
    </xf>
    <xf numFmtId="230" fontId="189" fillId="0" borderId="12" xfId="389" applyNumberFormat="1" applyFont="1" applyBorder="1" applyProtection="1">
      <alignment horizontal="right" vertical="center"/>
    </xf>
    <xf numFmtId="230" fontId="189" fillId="110" borderId="64" xfId="389" applyNumberFormat="1" applyFont="1" applyFill="1" applyBorder="1" applyProtection="1">
      <alignment horizontal="right" vertical="center"/>
    </xf>
    <xf numFmtId="230" fontId="189" fillId="0" borderId="65" xfId="389" applyNumberFormat="1" applyFont="1" applyBorder="1" applyProtection="1">
      <alignment horizontal="right" vertical="center"/>
    </xf>
    <xf numFmtId="230" fontId="189" fillId="110" borderId="0" xfId="389" applyNumberFormat="1" applyFont="1" applyFill="1" applyBorder="1" applyProtection="1">
      <alignment horizontal="right" vertical="center"/>
    </xf>
    <xf numFmtId="230" fontId="189" fillId="110" borderId="66" xfId="389" applyNumberFormat="1" applyFont="1" applyFill="1" applyBorder="1" applyProtection="1">
      <alignment horizontal="right" vertical="center"/>
    </xf>
    <xf numFmtId="230" fontId="189" fillId="110" borderId="67" xfId="389" applyNumberFormat="1" applyFont="1" applyFill="1" applyBorder="1" applyProtection="1">
      <alignment horizontal="right" vertical="center"/>
    </xf>
    <xf numFmtId="230" fontId="189" fillId="110" borderId="68" xfId="389" applyNumberFormat="1" applyFont="1" applyFill="1" applyBorder="1" applyProtection="1">
      <alignment horizontal="right" vertical="center"/>
    </xf>
    <xf numFmtId="230" fontId="189" fillId="110" borderId="13" xfId="389" applyNumberFormat="1" applyFont="1" applyFill="1" applyBorder="1" applyProtection="1">
      <alignment horizontal="right" vertical="center"/>
    </xf>
    <xf numFmtId="230" fontId="189" fillId="110" borderId="69" xfId="389" applyNumberFormat="1" applyFont="1" applyFill="1" applyBorder="1" applyProtection="1">
      <alignment horizontal="right" vertical="center"/>
    </xf>
    <xf numFmtId="230" fontId="187" fillId="0" borderId="0" xfId="3117" applyNumberFormat="1" applyFont="1" applyAlignment="1">
      <alignment horizontal="right"/>
    </xf>
    <xf numFmtId="230" fontId="189" fillId="0" borderId="70" xfId="389" applyNumberFormat="1" applyFont="1" applyBorder="1" applyProtection="1">
      <alignment horizontal="right" vertical="center"/>
    </xf>
    <xf numFmtId="230" fontId="189" fillId="0" borderId="71" xfId="389" applyNumberFormat="1" applyFont="1" applyBorder="1" applyProtection="1">
      <alignment horizontal="right" vertical="center"/>
    </xf>
    <xf numFmtId="0" fontId="0" fillId="111" borderId="0" xfId="0" applyFill="1"/>
    <xf numFmtId="0" fontId="4" fillId="8" borderId="0" xfId="0" applyFont="1" applyFill="1"/>
    <xf numFmtId="0" fontId="0" fillId="8" borderId="0" xfId="0" applyFill="1" applyAlignment="1">
      <alignment horizontal="center" vertical="center"/>
    </xf>
    <xf numFmtId="0" fontId="2" fillId="7" borderId="72" xfId="0" applyFont="1" applyFill="1" applyBorder="1"/>
    <xf numFmtId="0" fontId="4" fillId="8" borderId="37" xfId="0" applyFont="1" applyFill="1" applyBorder="1"/>
    <xf numFmtId="0" fontId="4" fillId="0" borderId="0" xfId="0" applyFont="1" applyAlignment="1">
      <alignment horizontal="left" vertical="center"/>
    </xf>
    <xf numFmtId="0" fontId="190" fillId="0" borderId="0" xfId="0" applyFont="1"/>
    <xf numFmtId="1" fontId="0" fillId="0" borderId="0" xfId="0" applyNumberFormat="1"/>
    <xf numFmtId="172" fontId="7" fillId="0" borderId="0" xfId="4" applyNumberFormat="1"/>
    <xf numFmtId="172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4" fillId="0" borderId="0" xfId="0" applyFont="1"/>
    <xf numFmtId="3" fontId="2" fillId="6" borderId="0" xfId="5358" applyNumberFormat="1" applyFont="1" applyFill="1" applyBorder="1" applyAlignment="1">
      <alignment vertical="center"/>
    </xf>
    <xf numFmtId="3" fontId="2" fillId="0" borderId="0" xfId="5358" applyNumberFormat="1" applyFont="1" applyFill="1" applyBorder="1" applyAlignment="1">
      <alignment horizontal="center" vertical="center"/>
    </xf>
    <xf numFmtId="0" fontId="2" fillId="6" borderId="15" xfId="2" applyNumberFormat="1" applyFont="1" applyFill="1" applyBorder="1"/>
    <xf numFmtId="3" fontId="2" fillId="0" borderId="0" xfId="5358" applyNumberFormat="1" applyFont="1" applyFill="1" applyBorder="1" applyAlignment="1">
      <alignment horizontal="center"/>
    </xf>
    <xf numFmtId="0" fontId="13" fillId="7" borderId="8" xfId="2" applyNumberFormat="1" applyFont="1" applyFill="1" applyBorder="1"/>
    <xf numFmtId="0" fontId="13" fillId="7" borderId="57" xfId="2" applyNumberFormat="1" applyFont="1" applyFill="1" applyBorder="1"/>
    <xf numFmtId="0" fontId="13" fillId="0" borderId="0" xfId="2" applyNumberFormat="1" applyFont="1"/>
    <xf numFmtId="0" fontId="13" fillId="7" borderId="15" xfId="2" applyNumberFormat="1" applyFont="1" applyFill="1" applyBorder="1"/>
    <xf numFmtId="0" fontId="13" fillId="7" borderId="0" xfId="2" applyNumberFormat="1" applyFont="1" applyFill="1"/>
    <xf numFmtId="0" fontId="5" fillId="7" borderId="15" xfId="2" applyNumberFormat="1" applyFill="1" applyBorder="1"/>
    <xf numFmtId="1" fontId="5" fillId="7" borderId="0" xfId="2" applyNumberFormat="1" applyFill="1"/>
    <xf numFmtId="0" fontId="2" fillId="6" borderId="16" xfId="2" applyNumberFormat="1" applyFont="1" applyFill="1" applyBorder="1"/>
    <xf numFmtId="0" fontId="2" fillId="6" borderId="0" xfId="0" quotePrefix="1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3" fontId="2" fillId="0" borderId="0" xfId="5358" applyNumberFormat="1" applyFont="1" applyFill="1" applyBorder="1" applyAlignment="1">
      <alignment horizontal="center" wrapText="1"/>
    </xf>
    <xf numFmtId="0" fontId="2" fillId="6" borderId="17" xfId="2" applyNumberFormat="1" applyFont="1" applyFill="1" applyBorder="1"/>
    <xf numFmtId="0" fontId="2" fillId="6" borderId="58" xfId="2" applyNumberFormat="1" applyFont="1" applyFill="1" applyBorder="1"/>
    <xf numFmtId="3" fontId="2" fillId="0" borderId="0" xfId="5358" applyNumberFormat="1" applyFont="1" applyFill="1" applyBorder="1"/>
    <xf numFmtId="0" fontId="2" fillId="2" borderId="16" xfId="2" applyNumberFormat="1" applyFont="1" applyFill="1" applyBorder="1" applyAlignment="1">
      <alignment horizontal="left" indent="1"/>
    </xf>
    <xf numFmtId="0" fontId="4" fillId="4" borderId="6" xfId="2" applyNumberFormat="1" applyFont="1" applyFill="1" applyBorder="1" applyAlignment="1">
      <alignment horizontal="left" indent="2"/>
    </xf>
    <xf numFmtId="3" fontId="0" fillId="0" borderId="0" xfId="5358" applyNumberFormat="1" applyFont="1" applyFill="1" applyBorder="1"/>
    <xf numFmtId="9" fontId="15" fillId="0" borderId="0" xfId="1" applyFont="1" applyFill="1" applyBorder="1" applyAlignment="1">
      <alignment horizontal="center" vertical="center" wrapText="1"/>
    </xf>
    <xf numFmtId="9" fontId="183" fillId="0" borderId="0" xfId="1" applyFont="1" applyFill="1" applyAlignment="1">
      <alignment horizontal="center" vertical="center"/>
    </xf>
    <xf numFmtId="0" fontId="115" fillId="0" borderId="0" xfId="2" applyNumberFormat="1" applyFont="1" applyAlignment="1">
      <alignment horizontal="center" vertical="center"/>
    </xf>
    <xf numFmtId="0" fontId="4" fillId="16" borderId="6" xfId="2" applyNumberFormat="1" applyFont="1" applyFill="1" applyBorder="1" applyAlignment="1">
      <alignment horizontal="left" indent="3"/>
    </xf>
    <xf numFmtId="0" fontId="4" fillId="0" borderId="6" xfId="2" applyNumberFormat="1" applyFont="1" applyBorder="1" applyAlignment="1">
      <alignment horizontal="left" indent="4"/>
    </xf>
    <xf numFmtId="0" fontId="5" fillId="0" borderId="6" xfId="2" applyNumberFormat="1" applyBorder="1" applyAlignment="1">
      <alignment horizontal="left" indent="3"/>
    </xf>
    <xf numFmtId="4" fontId="115" fillId="0" borderId="0" xfId="2" applyNumberFormat="1" applyFont="1" applyAlignment="1">
      <alignment horizontal="center" vertical="center"/>
    </xf>
    <xf numFmtId="9" fontId="115" fillId="0" borderId="0" xfId="2" applyNumberFormat="1" applyFont="1" applyAlignment="1">
      <alignment horizontal="center" vertical="center"/>
    </xf>
    <xf numFmtId="9" fontId="183" fillId="5" borderId="0" xfId="1" applyFont="1" applyFill="1" applyAlignment="1">
      <alignment horizontal="center" vertical="center"/>
    </xf>
    <xf numFmtId="0" fontId="115" fillId="5" borderId="0" xfId="2" applyNumberFormat="1" applyFont="1" applyFill="1" applyAlignment="1">
      <alignment horizontal="center" vertical="center"/>
    </xf>
    <xf numFmtId="0" fontId="2" fillId="0" borderId="58" xfId="2" applyNumberFormat="1" applyFont="1" applyBorder="1"/>
    <xf numFmtId="3" fontId="184" fillId="0" borderId="0" xfId="5358" applyNumberFormat="1" applyFont="1" applyFill="1" applyBorder="1"/>
    <xf numFmtId="0" fontId="2" fillId="15" borderId="58" xfId="2" applyNumberFormat="1" applyFont="1" applyFill="1" applyBorder="1"/>
    <xf numFmtId="0" fontId="2" fillId="2" borderId="20" xfId="2" applyNumberFormat="1" applyFont="1" applyFill="1" applyBorder="1" applyAlignment="1">
      <alignment horizontal="left" indent="1"/>
    </xf>
    <xf numFmtId="0" fontId="2" fillId="0" borderId="0" xfId="0" applyFont="1" applyAlignment="1">
      <alignment horizontal="center"/>
    </xf>
    <xf numFmtId="0" fontId="11" fillId="8" borderId="0" xfId="8" applyFont="1" applyFill="1"/>
    <xf numFmtId="172" fontId="5" fillId="0" borderId="0" xfId="5371" applyNumberFormat="1" applyFont="1" applyFill="1" applyBorder="1"/>
    <xf numFmtId="172" fontId="11" fillId="0" borderId="0" xfId="7318" applyNumberFormat="1" applyFont="1" applyFill="1" applyBorder="1"/>
    <xf numFmtId="3" fontId="0" fillId="0" borderId="0" xfId="0" applyNumberFormat="1"/>
    <xf numFmtId="0" fontId="5" fillId="0" borderId="0" xfId="2" applyNumberFormat="1" applyAlignment="1">
      <alignment horizontal="right"/>
    </xf>
    <xf numFmtId="3" fontId="5" fillId="0" borderId="0" xfId="2" applyNumberFormat="1"/>
    <xf numFmtId="3" fontId="5" fillId="0" borderId="0" xfId="2" applyNumberFormat="1" applyAlignment="1">
      <alignment horizontal="right"/>
    </xf>
    <xf numFmtId="170" fontId="190" fillId="0" borderId="0" xfId="0" applyNumberFormat="1" applyFont="1" applyAlignment="1">
      <alignment horizontal="left"/>
    </xf>
    <xf numFmtId="0" fontId="190" fillId="0" borderId="0" xfId="0" applyFont="1" applyAlignment="1">
      <alignment horizontal="left"/>
    </xf>
    <xf numFmtId="1" fontId="0" fillId="112" borderId="0" xfId="0" applyNumberFormat="1" applyFill="1"/>
    <xf numFmtId="9" fontId="0" fillId="112" borderId="0" xfId="0" applyNumberFormat="1" applyFill="1"/>
    <xf numFmtId="2" fontId="0" fillId="112" borderId="0" xfId="0" applyNumberFormat="1" applyFill="1"/>
    <xf numFmtId="3" fontId="2" fillId="6" borderId="0" xfId="3" applyNumberFormat="1" applyFont="1" applyFill="1" applyBorder="1" applyAlignment="1">
      <alignment horizontal="center"/>
    </xf>
    <xf numFmtId="0" fontId="5" fillId="0" borderId="0" xfId="2" applyNumberFormat="1" applyAlignment="1">
      <alignment vertical="top"/>
    </xf>
    <xf numFmtId="3" fontId="2" fillId="6" borderId="0" xfId="3" applyNumberFormat="1" applyFont="1" applyFill="1" applyBorder="1" applyAlignment="1">
      <alignment horizontal="center" wrapText="1"/>
    </xf>
    <xf numFmtId="3" fontId="2" fillId="6" borderId="18" xfId="3" applyNumberFormat="1" applyFont="1" applyFill="1" applyBorder="1" applyAlignment="1">
      <alignment horizontal="center" wrapText="1"/>
    </xf>
    <xf numFmtId="3" fontId="197" fillId="0" borderId="0" xfId="3" applyNumberFormat="1" applyFont="1" applyFill="1" applyBorder="1" applyAlignment="1">
      <alignment horizontal="center" vertical="top"/>
    </xf>
    <xf numFmtId="3" fontId="2" fillId="2" borderId="0" xfId="3" applyNumberFormat="1" applyFont="1" applyFill="1" applyBorder="1" applyAlignment="1">
      <alignment horizontal="center" vertical="center"/>
    </xf>
    <xf numFmtId="9" fontId="115" fillId="3" borderId="10" xfId="1" applyFont="1" applyFill="1" applyBorder="1" applyAlignment="1">
      <alignment horizontal="center" vertical="center"/>
    </xf>
    <xf numFmtId="9" fontId="115" fillId="0" borderId="0" xfId="1" applyFont="1" applyFill="1" applyBorder="1" applyAlignment="1">
      <alignment horizontal="center" vertical="center"/>
    </xf>
    <xf numFmtId="9" fontId="1" fillId="0" borderId="10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9" fontId="115" fillId="119" borderId="10" xfId="1" applyFont="1" applyFill="1" applyBorder="1" applyAlignment="1">
      <alignment horizontal="center" vertical="center"/>
    </xf>
    <xf numFmtId="173" fontId="115" fillId="3" borderId="10" xfId="1" applyNumberFormat="1" applyFont="1" applyFill="1" applyBorder="1" applyAlignment="1">
      <alignment horizontal="center" vertical="center"/>
    </xf>
    <xf numFmtId="231" fontId="0" fillId="0" borderId="0" xfId="0" applyNumberFormat="1"/>
    <xf numFmtId="232" fontId="0" fillId="0" borderId="0" xfId="9293" applyNumberFormat="1" applyFont="1"/>
    <xf numFmtId="10" fontId="0" fillId="10" borderId="0" xfId="1" applyNumberFormat="1" applyFont="1" applyFill="1"/>
    <xf numFmtId="10" fontId="0" fillId="3" borderId="0" xfId="1" applyNumberFormat="1" applyFont="1" applyFill="1"/>
    <xf numFmtId="3" fontId="0" fillId="3" borderId="0" xfId="1" applyNumberFormat="1" applyFont="1" applyFill="1"/>
    <xf numFmtId="3" fontId="0" fillId="8" borderId="0" xfId="0" applyNumberFormat="1" applyFill="1" applyAlignment="1">
      <alignment horizontal="center" vertical="center"/>
    </xf>
    <xf numFmtId="0" fontId="6" fillId="120" borderId="0" xfId="0" applyFont="1" applyFill="1"/>
    <xf numFmtId="0" fontId="198" fillId="121" borderId="0" xfId="0" applyFont="1" applyFill="1" applyAlignment="1">
      <alignment vertical="center"/>
    </xf>
    <xf numFmtId="0" fontId="199" fillId="121" borderId="0" xfId="0" applyFont="1" applyFill="1"/>
    <xf numFmtId="0" fontId="192" fillId="0" borderId="0" xfId="0" applyFont="1"/>
    <xf numFmtId="0" fontId="198" fillId="121" borderId="0" xfId="0" applyFont="1" applyFill="1" applyAlignment="1">
      <alignment horizontal="left" vertical="center"/>
    </xf>
    <xf numFmtId="0" fontId="200" fillId="122" borderId="0" xfId="0" applyFont="1" applyFill="1" applyAlignment="1">
      <alignment vertical="center"/>
    </xf>
    <xf numFmtId="0" fontId="192" fillId="124" borderId="77" xfId="0" applyFont="1" applyFill="1" applyBorder="1" applyAlignment="1">
      <alignment horizontal="center" vertical="center"/>
    </xf>
    <xf numFmtId="0" fontId="202" fillId="120" borderId="0" xfId="0" applyFont="1" applyFill="1"/>
    <xf numFmtId="0" fontId="203" fillId="121" borderId="63" xfId="0" applyFont="1" applyFill="1" applyBorder="1" applyAlignment="1">
      <alignment vertical="center"/>
    </xf>
    <xf numFmtId="0" fontId="204" fillId="125" borderId="63" xfId="0" applyFont="1" applyFill="1" applyBorder="1" applyAlignment="1">
      <alignment vertical="center"/>
    </xf>
    <xf numFmtId="0" fontId="204" fillId="125" borderId="12" xfId="0" applyFont="1" applyFill="1" applyBorder="1" applyAlignment="1">
      <alignment vertical="center"/>
    </xf>
    <xf numFmtId="0" fontId="205" fillId="0" borderId="21" xfId="0" applyFont="1" applyBorder="1" applyAlignment="1">
      <alignment horizontal="right" vertical="center" wrapText="1" indent="1"/>
    </xf>
    <xf numFmtId="0" fontId="204" fillId="127" borderId="82" xfId="0" applyFont="1" applyFill="1" applyBorder="1" applyAlignment="1">
      <alignment horizontal="right" vertical="center" wrapText="1" indent="1"/>
    </xf>
    <xf numFmtId="0" fontId="204" fillId="126" borderId="82" xfId="0" applyFont="1" applyFill="1" applyBorder="1" applyAlignment="1">
      <alignment horizontal="right" vertical="center" wrapText="1" indent="1"/>
    </xf>
    <xf numFmtId="0" fontId="5" fillId="0" borderId="83" xfId="0" applyFont="1" applyBorder="1" applyAlignment="1">
      <alignment horizontal="right" vertical="top"/>
    </xf>
    <xf numFmtId="0" fontId="6" fillId="124" borderId="84" xfId="0" applyFont="1" applyFill="1" applyBorder="1" applyAlignment="1">
      <alignment horizontal="right"/>
    </xf>
    <xf numFmtId="0" fontId="6" fillId="124" borderId="85" xfId="0" applyFont="1" applyFill="1" applyBorder="1" applyAlignment="1">
      <alignment horizontal="right"/>
    </xf>
    <xf numFmtId="0" fontId="6" fillId="124" borderId="86" xfId="0" applyFont="1" applyFill="1" applyBorder="1" applyAlignment="1">
      <alignment horizontal="right"/>
    </xf>
    <xf numFmtId="0" fontId="6" fillId="124" borderId="87" xfId="0" applyFont="1" applyFill="1" applyBorder="1" applyAlignment="1">
      <alignment horizontal="right"/>
    </xf>
    <xf numFmtId="0" fontId="6" fillId="124" borderId="88" xfId="0" applyFont="1" applyFill="1" applyBorder="1" applyAlignment="1">
      <alignment horizontal="right"/>
    </xf>
    <xf numFmtId="0" fontId="5" fillId="0" borderId="89" xfId="0" applyFont="1" applyBorder="1" applyAlignment="1">
      <alignment horizontal="right" vertical="top"/>
    </xf>
    <xf numFmtId="0" fontId="6" fillId="124" borderId="90" xfId="0" applyFont="1" applyFill="1" applyBorder="1" applyAlignment="1">
      <alignment horizontal="right"/>
    </xf>
    <xf numFmtId="0" fontId="6" fillId="124" borderId="91" xfId="0" applyFont="1" applyFill="1" applyBorder="1" applyAlignment="1">
      <alignment horizontal="right"/>
    </xf>
    <xf numFmtId="0" fontId="6" fillId="124" borderId="92" xfId="0" applyFont="1" applyFill="1" applyBorder="1" applyAlignment="1">
      <alignment horizontal="right"/>
    </xf>
    <xf numFmtId="0" fontId="6" fillId="124" borderId="93" xfId="0" applyFont="1" applyFill="1" applyBorder="1" applyAlignment="1">
      <alignment horizontal="right"/>
    </xf>
    <xf numFmtId="0" fontId="5" fillId="0" borderId="94" xfId="0" applyFont="1" applyBorder="1" applyAlignment="1">
      <alignment horizontal="right" vertical="top"/>
    </xf>
    <xf numFmtId="0" fontId="6" fillId="124" borderId="95" xfId="0" applyFont="1" applyFill="1" applyBorder="1" applyAlignment="1">
      <alignment horizontal="right"/>
    </xf>
    <xf numFmtId="0" fontId="6" fillId="124" borderId="96" xfId="0" applyFont="1" applyFill="1" applyBorder="1" applyAlignment="1">
      <alignment horizontal="right"/>
    </xf>
    <xf numFmtId="0" fontId="6" fillId="124" borderId="97" xfId="0" applyFont="1" applyFill="1" applyBorder="1" applyAlignment="1">
      <alignment horizontal="right"/>
    </xf>
    <xf numFmtId="0" fontId="6" fillId="124" borderId="98" xfId="0" applyFont="1" applyFill="1" applyBorder="1" applyAlignment="1">
      <alignment horizontal="right"/>
    </xf>
    <xf numFmtId="0" fontId="207" fillId="128" borderId="63" xfId="0" applyFont="1" applyFill="1" applyBorder="1" applyAlignment="1">
      <alignment horizontal="right" vertical="center"/>
    </xf>
    <xf numFmtId="0" fontId="207" fillId="128" borderId="12" xfId="0" applyFont="1" applyFill="1" applyBorder="1" applyAlignment="1">
      <alignment horizontal="right" vertical="center"/>
    </xf>
    <xf numFmtId="0" fontId="5" fillId="0" borderId="99" xfId="0" applyFont="1" applyBorder="1" applyAlignment="1">
      <alignment horizontal="right" vertical="top"/>
    </xf>
    <xf numFmtId="0" fontId="6" fillId="124" borderId="100" xfId="0" applyFont="1" applyFill="1" applyBorder="1" applyAlignment="1">
      <alignment horizontal="right"/>
    </xf>
    <xf numFmtId="0" fontId="6" fillId="124" borderId="101" xfId="0" applyFont="1" applyFill="1" applyBorder="1" applyAlignment="1">
      <alignment horizontal="right"/>
    </xf>
    <xf numFmtId="0" fontId="6" fillId="124" borderId="102" xfId="0" applyFont="1" applyFill="1" applyBorder="1" applyAlignment="1">
      <alignment horizontal="right"/>
    </xf>
    <xf numFmtId="0" fontId="6" fillId="124" borderId="103" xfId="0" applyFont="1" applyFill="1" applyBorder="1" applyAlignment="1">
      <alignment horizontal="right"/>
    </xf>
    <xf numFmtId="0" fontId="192" fillId="120" borderId="0" xfId="0" applyFont="1" applyFill="1"/>
    <xf numFmtId="0" fontId="208" fillId="120" borderId="0" xfId="0" applyFont="1" applyFill="1"/>
    <xf numFmtId="0" fontId="5" fillId="124" borderId="83" xfId="0" applyFont="1" applyFill="1" applyBorder="1" applyAlignment="1">
      <alignment horizontal="right" vertical="top"/>
    </xf>
    <xf numFmtId="0" fontId="5" fillId="124" borderId="89" xfId="0" applyFont="1" applyFill="1" applyBorder="1" applyAlignment="1">
      <alignment horizontal="right" vertical="top"/>
    </xf>
    <xf numFmtId="0" fontId="5" fillId="124" borderId="104" xfId="0" applyFont="1" applyFill="1" applyBorder="1" applyAlignment="1">
      <alignment horizontal="right" vertical="top"/>
    </xf>
    <xf numFmtId="0" fontId="6" fillId="0" borderId="0" xfId="0" applyFont="1"/>
    <xf numFmtId="3" fontId="6" fillId="124" borderId="92" xfId="0" applyNumberFormat="1" applyFont="1" applyFill="1" applyBorder="1" applyAlignment="1">
      <alignment horizontal="right"/>
    </xf>
    <xf numFmtId="3" fontId="6" fillId="124" borderId="93" xfId="0" applyNumberFormat="1" applyFont="1" applyFill="1" applyBorder="1" applyAlignment="1">
      <alignment horizontal="right"/>
    </xf>
    <xf numFmtId="3" fontId="6" fillId="124" borderId="91" xfId="0" applyNumberFormat="1" applyFont="1" applyFill="1" applyBorder="1" applyAlignment="1">
      <alignment horizontal="right"/>
    </xf>
    <xf numFmtId="3" fontId="207" fillId="128" borderId="12" xfId="0" applyNumberFormat="1" applyFont="1" applyFill="1" applyBorder="1" applyAlignment="1">
      <alignment horizontal="right" vertical="center"/>
    </xf>
    <xf numFmtId="173" fontId="0" fillId="112" borderId="0" xfId="0" applyNumberFormat="1" applyFill="1"/>
    <xf numFmtId="168" fontId="5" fillId="0" borderId="0" xfId="519" applyFont="1"/>
    <xf numFmtId="3" fontId="2" fillId="6" borderId="19" xfId="3" applyNumberFormat="1" applyFont="1" applyFill="1" applyBorder="1"/>
    <xf numFmtId="3" fontId="2" fillId="2" borderId="105" xfId="3" applyNumberFormat="1" applyFont="1" applyFill="1" applyBorder="1"/>
    <xf numFmtId="3" fontId="0" fillId="4" borderId="7" xfId="3" applyNumberFormat="1" applyFont="1" applyFill="1" applyBorder="1"/>
    <xf numFmtId="3" fontId="0" fillId="16" borderId="7" xfId="3" applyNumberFormat="1" applyFont="1" applyFill="1" applyBorder="1"/>
    <xf numFmtId="3" fontId="0" fillId="0" borderId="7" xfId="3" applyNumberFormat="1" applyFont="1" applyBorder="1"/>
    <xf numFmtId="3" fontId="184" fillId="0" borderId="19" xfId="3" applyNumberFormat="1" applyFont="1" applyFill="1" applyBorder="1"/>
    <xf numFmtId="3" fontId="2" fillId="15" borderId="106" xfId="3" applyNumberFormat="1" applyFont="1" applyFill="1" applyBorder="1"/>
    <xf numFmtId="0" fontId="2" fillId="2" borderId="15" xfId="2" applyNumberFormat="1" applyFont="1" applyFill="1" applyBorder="1" applyAlignment="1">
      <alignment horizontal="left" indent="1"/>
    </xf>
    <xf numFmtId="3" fontId="2" fillId="6" borderId="106" xfId="3" applyNumberFormat="1" applyFont="1" applyFill="1" applyBorder="1"/>
    <xf numFmtId="3" fontId="2" fillId="2" borderId="107" xfId="3" applyNumberFormat="1" applyFont="1" applyFill="1" applyBorder="1"/>
    <xf numFmtId="3" fontId="0" fillId="4" borderId="5" xfId="3" applyNumberFormat="1" applyFont="1" applyFill="1" applyBorder="1"/>
    <xf numFmtId="3" fontId="0" fillId="16" borderId="5" xfId="3" applyNumberFormat="1" applyFont="1" applyFill="1" applyBorder="1"/>
    <xf numFmtId="3" fontId="0" fillId="0" borderId="5" xfId="3" applyNumberFormat="1" applyFont="1" applyBorder="1"/>
    <xf numFmtId="3" fontId="184" fillId="0" borderId="106" xfId="3" applyNumberFormat="1" applyFont="1" applyFill="1" applyBorder="1"/>
    <xf numFmtId="172" fontId="11" fillId="10" borderId="0" xfId="519" applyNumberFormat="1" applyFont="1" applyFill="1"/>
    <xf numFmtId="3" fontId="192" fillId="0" borderId="0" xfId="0" applyNumberFormat="1" applyFont="1"/>
    <xf numFmtId="0" fontId="192" fillId="129" borderId="0" xfId="0" applyFont="1" applyFill="1"/>
    <xf numFmtId="233" fontId="0" fillId="0" borderId="0" xfId="9294" applyNumberFormat="1" applyFont="1"/>
    <xf numFmtId="9" fontId="0" fillId="0" borderId="0" xfId="1" applyFont="1" applyFill="1"/>
    <xf numFmtId="0" fontId="0" fillId="0" borderId="0" xfId="0" applyFill="1"/>
    <xf numFmtId="0" fontId="5" fillId="0" borderId="0" xfId="2" applyNumberFormat="1" applyFill="1"/>
    <xf numFmtId="0" fontId="185" fillId="0" borderId="0" xfId="3117" applyFont="1" applyFill="1"/>
    <xf numFmtId="0" fontId="191" fillId="0" borderId="73" xfId="0" applyFont="1" applyFill="1" applyBorder="1" applyAlignment="1">
      <alignment horizontal="right" vertical="center" wrapText="1"/>
    </xf>
    <xf numFmtId="0" fontId="191" fillId="0" borderId="74" xfId="0" applyFont="1" applyFill="1" applyBorder="1" applyAlignment="1">
      <alignment horizontal="right" vertical="center" wrapText="1"/>
    </xf>
    <xf numFmtId="0" fontId="191" fillId="0" borderId="74" xfId="0" applyFont="1" applyFill="1" applyBorder="1" applyAlignment="1">
      <alignment horizontal="right" vertical="center"/>
    </xf>
    <xf numFmtId="0" fontId="192" fillId="0" borderId="75" xfId="0" applyFont="1" applyFill="1" applyBorder="1" applyAlignment="1">
      <alignment horizontal="right" vertical="center" wrapText="1"/>
    </xf>
    <xf numFmtId="0" fontId="192" fillId="0" borderId="76" xfId="0" applyFont="1" applyFill="1" applyBorder="1" applyAlignment="1">
      <alignment horizontal="right" vertical="center" wrapText="1"/>
    </xf>
    <xf numFmtId="0" fontId="193" fillId="0" borderId="76" xfId="0" applyFont="1" applyFill="1" applyBorder="1" applyAlignment="1">
      <alignment horizontal="right" vertical="center"/>
    </xf>
    <xf numFmtId="1" fontId="185" fillId="0" borderId="0" xfId="3117" applyNumberFormat="1" applyFont="1" applyFill="1"/>
    <xf numFmtId="0" fontId="190" fillId="0" borderId="0" xfId="0" applyFont="1" applyFill="1" applyAlignment="1">
      <alignment horizontal="left"/>
    </xf>
    <xf numFmtId="0" fontId="5" fillId="0" borderId="0" xfId="2" applyNumberFormat="1" applyFont="1" applyFill="1" applyAlignment="1">
      <alignment horizontal="right"/>
    </xf>
    <xf numFmtId="0" fontId="192" fillId="0" borderId="0" xfId="0" applyFont="1"/>
    <xf numFmtId="0" fontId="201" fillId="123" borderId="1" xfId="0" applyFont="1" applyFill="1" applyBorder="1" applyAlignment="1">
      <alignment horizontal="center" vertical="center" wrapText="1"/>
    </xf>
    <xf numFmtId="0" fontId="201" fillId="123" borderId="72" xfId="0" applyFont="1" applyFill="1" applyBorder="1" applyAlignment="1">
      <alignment horizontal="center" vertical="center" wrapText="1"/>
    </xf>
    <xf numFmtId="0" fontId="201" fillId="123" borderId="3" xfId="0" applyFont="1" applyFill="1" applyBorder="1" applyAlignment="1">
      <alignment horizontal="center" vertical="center" wrapText="1"/>
    </xf>
    <xf numFmtId="0" fontId="201" fillId="123" borderId="0" xfId="0" applyFont="1" applyFill="1" applyAlignment="1">
      <alignment horizontal="center" vertical="center" wrapText="1"/>
    </xf>
    <xf numFmtId="0" fontId="6" fillId="120" borderId="0" xfId="0" applyFont="1" applyFill="1"/>
    <xf numFmtId="0" fontId="205" fillId="0" borderId="2" xfId="0" applyFont="1" applyBorder="1" applyAlignment="1">
      <alignment horizontal="right" vertical="center" wrapText="1" indent="1"/>
    </xf>
    <xf numFmtId="0" fontId="205" fillId="0" borderId="55" xfId="0" applyFont="1" applyBorder="1" applyAlignment="1">
      <alignment horizontal="right" vertical="center" wrapText="1" indent="1"/>
    </xf>
    <xf numFmtId="0" fontId="205" fillId="0" borderId="21" xfId="0" applyFont="1" applyBorder="1" applyAlignment="1">
      <alignment horizontal="right" vertical="center" wrapText="1" indent="1"/>
    </xf>
    <xf numFmtId="0" fontId="206" fillId="126" borderId="1" xfId="0" applyFont="1" applyFill="1" applyBorder="1" applyAlignment="1">
      <alignment horizontal="center" vertical="center" wrapText="1"/>
    </xf>
    <xf numFmtId="0" fontId="206" fillId="126" borderId="72" xfId="0" applyFont="1" applyFill="1" applyBorder="1" applyAlignment="1">
      <alignment horizontal="center" vertical="center" wrapText="1"/>
    </xf>
    <xf numFmtId="0" fontId="206" fillId="126" borderId="78" xfId="0" applyFont="1" applyFill="1" applyBorder="1" applyAlignment="1">
      <alignment horizontal="center" vertical="center" wrapText="1"/>
    </xf>
    <xf numFmtId="0" fontId="206" fillId="126" borderId="80" xfId="0" applyFont="1" applyFill="1" applyBorder="1" applyAlignment="1">
      <alignment horizontal="center" vertical="center" wrapText="1"/>
    </xf>
    <xf numFmtId="0" fontId="206" fillId="126" borderId="9" xfId="0" applyFont="1" applyFill="1" applyBorder="1" applyAlignment="1">
      <alignment horizontal="center" vertical="center" wrapText="1"/>
    </xf>
    <xf numFmtId="0" fontId="206" fillId="126" borderId="81" xfId="0" applyFont="1" applyFill="1" applyBorder="1" applyAlignment="1">
      <alignment horizontal="center" vertical="center" wrapText="1"/>
    </xf>
    <xf numFmtId="0" fontId="192" fillId="0" borderId="79" xfId="0" applyFont="1" applyBorder="1"/>
    <xf numFmtId="0" fontId="192" fillId="0" borderId="2" xfId="0" applyFont="1" applyBorder="1"/>
    <xf numFmtId="0" fontId="192" fillId="0" borderId="55" xfId="0" applyFont="1" applyBorder="1"/>
    <xf numFmtId="3" fontId="197" fillId="6" borderId="0" xfId="3" applyNumberFormat="1" applyFont="1" applyFill="1" applyBorder="1" applyAlignment="1">
      <alignment horizontal="center" vertical="top" wrapText="1"/>
    </xf>
    <xf numFmtId="172" fontId="187" fillId="0" borderId="6" xfId="3117" applyNumberFormat="1" applyFont="1" applyBorder="1" applyAlignment="1">
      <alignment horizontal="center"/>
    </xf>
    <xf numFmtId="172" fontId="187" fillId="0" borderId="10" xfId="3117" applyNumberFormat="1" applyFont="1" applyBorder="1" applyAlignment="1">
      <alignment horizontal="center"/>
    </xf>
    <xf numFmtId="172" fontId="187" fillId="0" borderId="5" xfId="3117" applyNumberFormat="1" applyFont="1" applyBorder="1" applyAlignment="1">
      <alignment horizontal="center"/>
    </xf>
  </cellXfs>
  <cellStyles count="9295">
    <cellStyle name=" 1" xfId="20" xr:uid="{00000000-0005-0000-0000-000000000000}"/>
    <cellStyle name=" 1 2" xfId="21" xr:uid="{00000000-0005-0000-0000-000001000000}"/>
    <cellStyle name=" 1_29(d) - Gas extensions -tariffs" xfId="22" xr:uid="{00000000-0005-0000-0000-000002000000}"/>
    <cellStyle name="%" xfId="23" xr:uid="{00000000-0005-0000-0000-000003000000}"/>
    <cellStyle name="_Capex" xfId="24" xr:uid="{00000000-0005-0000-0000-000004000000}"/>
    <cellStyle name="_Capex 2" xfId="25" xr:uid="{00000000-0005-0000-0000-000005000000}"/>
    <cellStyle name="_Capex_29(d) - Gas extensions -tariffs" xfId="26" xr:uid="{00000000-0005-0000-0000-000006000000}"/>
    <cellStyle name="_Connection volumes and load report_Master data" xfId="27" xr:uid="{00000000-0005-0000-0000-000007000000}"/>
    <cellStyle name="_Master AEN Works Programme" xfId="28" xr:uid="{00000000-0005-0000-0000-000008000000}"/>
    <cellStyle name="_Project Plan with cash flow forecast" xfId="29" xr:uid="{00000000-0005-0000-0000-000009000000}"/>
    <cellStyle name="_UED AMP 2009-14 Final 250309 Less PU" xfId="30" xr:uid="{00000000-0005-0000-0000-00000A000000}"/>
    <cellStyle name="_UED AMP 2009-14 Final 250309 Less PU_1011 monthly" xfId="31" xr:uid="{00000000-0005-0000-0000-00000B000000}"/>
    <cellStyle name="=C:\WINNT\SYSTEM32\COMMAND.COM" xfId="32" xr:uid="{00000000-0005-0000-0000-00000C000000}"/>
    <cellStyle name="=C:\WINNT35\SYSTEM32\COMMAND.COM" xfId="33" xr:uid="{00000000-0005-0000-0000-00000D000000}"/>
    <cellStyle name="0000" xfId="34" xr:uid="{00000000-0005-0000-0000-00000E000000}"/>
    <cellStyle name="20% - Accent1 2" xfId="35" xr:uid="{00000000-0005-0000-0000-00000F000000}"/>
    <cellStyle name="20% - Accent1 2 2" xfId="36" xr:uid="{00000000-0005-0000-0000-000010000000}"/>
    <cellStyle name="20% - Accent1 2 2 2" xfId="37" xr:uid="{00000000-0005-0000-0000-000011000000}"/>
    <cellStyle name="20% - Accent1 2 2 3" xfId="38" xr:uid="{00000000-0005-0000-0000-000012000000}"/>
    <cellStyle name="20% - Accent1 2 2_Regulatory Template" xfId="39" xr:uid="{00000000-0005-0000-0000-000013000000}"/>
    <cellStyle name="20% - Accent1 2 3" xfId="40" xr:uid="{00000000-0005-0000-0000-000014000000}"/>
    <cellStyle name="20% - Accent1 2_Regulatory Template" xfId="41" xr:uid="{00000000-0005-0000-0000-000015000000}"/>
    <cellStyle name="20% - Accent1 3" xfId="42" xr:uid="{00000000-0005-0000-0000-000016000000}"/>
    <cellStyle name="20% - Accent1 3 2" xfId="43" xr:uid="{00000000-0005-0000-0000-000017000000}"/>
    <cellStyle name="20% - Accent1 3_Regulatory Template" xfId="44" xr:uid="{00000000-0005-0000-0000-000018000000}"/>
    <cellStyle name="20% - Accent1 4" xfId="45" xr:uid="{00000000-0005-0000-0000-000019000000}"/>
    <cellStyle name="20% - Accent1 4 2" xfId="46" xr:uid="{00000000-0005-0000-0000-00001A000000}"/>
    <cellStyle name="20% - Accent1 4_Regulatory Template" xfId="47" xr:uid="{00000000-0005-0000-0000-00001B000000}"/>
    <cellStyle name="20% - Accent1 5" xfId="48" xr:uid="{00000000-0005-0000-0000-00001C000000}"/>
    <cellStyle name="20% - Accent1 6" xfId="49" xr:uid="{00000000-0005-0000-0000-00001D000000}"/>
    <cellStyle name="20% - Accent1 7" xfId="50" xr:uid="{00000000-0005-0000-0000-00001E000000}"/>
    <cellStyle name="20% - Accent2 2" xfId="51" xr:uid="{00000000-0005-0000-0000-00001F000000}"/>
    <cellStyle name="20% - Accent2 2 2" xfId="52" xr:uid="{00000000-0005-0000-0000-000020000000}"/>
    <cellStyle name="20% - Accent2 2 2 2" xfId="53" xr:uid="{00000000-0005-0000-0000-000021000000}"/>
    <cellStyle name="20% - Accent2 2 2 3" xfId="54" xr:uid="{00000000-0005-0000-0000-000022000000}"/>
    <cellStyle name="20% - Accent2 2 2_Regulatory Template" xfId="55" xr:uid="{00000000-0005-0000-0000-000023000000}"/>
    <cellStyle name="20% - Accent2 2 3" xfId="56" xr:uid="{00000000-0005-0000-0000-000024000000}"/>
    <cellStyle name="20% - Accent2 2_Regulatory Template" xfId="57" xr:uid="{00000000-0005-0000-0000-000025000000}"/>
    <cellStyle name="20% - Accent2 3" xfId="58" xr:uid="{00000000-0005-0000-0000-000026000000}"/>
    <cellStyle name="20% - Accent2 3 2" xfId="59" xr:uid="{00000000-0005-0000-0000-000027000000}"/>
    <cellStyle name="20% - Accent2 3_Regulatory Template" xfId="60" xr:uid="{00000000-0005-0000-0000-000028000000}"/>
    <cellStyle name="20% - Accent2 4" xfId="61" xr:uid="{00000000-0005-0000-0000-000029000000}"/>
    <cellStyle name="20% - Accent2 4 2" xfId="62" xr:uid="{00000000-0005-0000-0000-00002A000000}"/>
    <cellStyle name="20% - Accent2 4_Regulatory Template" xfId="63" xr:uid="{00000000-0005-0000-0000-00002B000000}"/>
    <cellStyle name="20% - Accent2 5" xfId="64" xr:uid="{00000000-0005-0000-0000-00002C000000}"/>
    <cellStyle name="20% - Accent2 6" xfId="65" xr:uid="{00000000-0005-0000-0000-00002D000000}"/>
    <cellStyle name="20% - Accent2 7" xfId="66" xr:uid="{00000000-0005-0000-0000-00002E000000}"/>
    <cellStyle name="20% - Accent3 2" xfId="67" xr:uid="{00000000-0005-0000-0000-00002F000000}"/>
    <cellStyle name="20% - Accent3 2 2" xfId="68" xr:uid="{00000000-0005-0000-0000-000030000000}"/>
    <cellStyle name="20% - Accent3 2 2 2" xfId="69" xr:uid="{00000000-0005-0000-0000-000031000000}"/>
    <cellStyle name="20% - Accent3 2 2 3" xfId="70" xr:uid="{00000000-0005-0000-0000-000032000000}"/>
    <cellStyle name="20% - Accent3 2 2_Regulatory Template" xfId="71" xr:uid="{00000000-0005-0000-0000-000033000000}"/>
    <cellStyle name="20% - Accent3 2 3" xfId="72" xr:uid="{00000000-0005-0000-0000-000034000000}"/>
    <cellStyle name="20% - Accent3 2_Regulatory Template" xfId="73" xr:uid="{00000000-0005-0000-0000-000035000000}"/>
    <cellStyle name="20% - Accent3 3" xfId="74" xr:uid="{00000000-0005-0000-0000-000036000000}"/>
    <cellStyle name="20% - Accent3 3 2" xfId="75" xr:uid="{00000000-0005-0000-0000-000037000000}"/>
    <cellStyle name="20% - Accent3 3_Regulatory Template" xfId="76" xr:uid="{00000000-0005-0000-0000-000038000000}"/>
    <cellStyle name="20% - Accent3 4" xfId="77" xr:uid="{00000000-0005-0000-0000-000039000000}"/>
    <cellStyle name="20% - Accent3 4 2" xfId="78" xr:uid="{00000000-0005-0000-0000-00003A000000}"/>
    <cellStyle name="20% - Accent3 4_Regulatory Template" xfId="79" xr:uid="{00000000-0005-0000-0000-00003B000000}"/>
    <cellStyle name="20% - Accent3 5" xfId="80" xr:uid="{00000000-0005-0000-0000-00003C000000}"/>
    <cellStyle name="20% - Accent3 6" xfId="81" xr:uid="{00000000-0005-0000-0000-00003D000000}"/>
    <cellStyle name="20% - Accent3 7" xfId="82" xr:uid="{00000000-0005-0000-0000-00003E000000}"/>
    <cellStyle name="20% - Accent4 2" xfId="83" xr:uid="{00000000-0005-0000-0000-00003F000000}"/>
    <cellStyle name="20% - Accent4 2 2" xfId="84" xr:uid="{00000000-0005-0000-0000-000040000000}"/>
    <cellStyle name="20% - Accent4 2 2 2" xfId="85" xr:uid="{00000000-0005-0000-0000-000041000000}"/>
    <cellStyle name="20% - Accent4 2 2 3" xfId="86" xr:uid="{00000000-0005-0000-0000-000042000000}"/>
    <cellStyle name="20% - Accent4 2 2_Regulatory Template" xfId="87" xr:uid="{00000000-0005-0000-0000-000043000000}"/>
    <cellStyle name="20% - Accent4 2 3" xfId="88" xr:uid="{00000000-0005-0000-0000-000044000000}"/>
    <cellStyle name="20% - Accent4 2_Regulatory Template" xfId="89" xr:uid="{00000000-0005-0000-0000-000045000000}"/>
    <cellStyle name="20% - Accent4 3" xfId="90" xr:uid="{00000000-0005-0000-0000-000046000000}"/>
    <cellStyle name="20% - Accent4 3 2" xfId="91" xr:uid="{00000000-0005-0000-0000-000047000000}"/>
    <cellStyle name="20% - Accent4 3_Regulatory Template" xfId="92" xr:uid="{00000000-0005-0000-0000-000048000000}"/>
    <cellStyle name="20% - Accent4 4" xfId="93" xr:uid="{00000000-0005-0000-0000-000049000000}"/>
    <cellStyle name="20% - Accent4 4 2" xfId="94" xr:uid="{00000000-0005-0000-0000-00004A000000}"/>
    <cellStyle name="20% - Accent4 4_Regulatory Template" xfId="95" xr:uid="{00000000-0005-0000-0000-00004B000000}"/>
    <cellStyle name="20% - Accent4 5" xfId="96" xr:uid="{00000000-0005-0000-0000-00004C000000}"/>
    <cellStyle name="20% - Accent4 6" xfId="97" xr:uid="{00000000-0005-0000-0000-00004D000000}"/>
    <cellStyle name="20% - Accent4 7" xfId="98" xr:uid="{00000000-0005-0000-0000-00004E000000}"/>
    <cellStyle name="20% - Accent5 2" xfId="99" xr:uid="{00000000-0005-0000-0000-00004F000000}"/>
    <cellStyle name="20% - Accent5 2 2" xfId="100" xr:uid="{00000000-0005-0000-0000-000050000000}"/>
    <cellStyle name="20% - Accent5 2 3" xfId="101" xr:uid="{00000000-0005-0000-0000-000051000000}"/>
    <cellStyle name="20% - Accent5 2_Regulatory Template" xfId="102" xr:uid="{00000000-0005-0000-0000-000052000000}"/>
    <cellStyle name="20% - Accent5 3" xfId="103" xr:uid="{00000000-0005-0000-0000-000053000000}"/>
    <cellStyle name="20% - Accent5 3 2" xfId="104" xr:uid="{00000000-0005-0000-0000-000054000000}"/>
    <cellStyle name="20% - Accent5 3_Regulatory Template" xfId="105" xr:uid="{00000000-0005-0000-0000-000055000000}"/>
    <cellStyle name="20% - Accent5 4" xfId="106" xr:uid="{00000000-0005-0000-0000-000056000000}"/>
    <cellStyle name="20% - Accent5 4 2" xfId="107" xr:uid="{00000000-0005-0000-0000-000057000000}"/>
    <cellStyle name="20% - Accent5 4_Regulatory Template" xfId="108" xr:uid="{00000000-0005-0000-0000-000058000000}"/>
    <cellStyle name="20% - Accent5 5" xfId="109" xr:uid="{00000000-0005-0000-0000-000059000000}"/>
    <cellStyle name="20% - Accent6 2" xfId="110" xr:uid="{00000000-0005-0000-0000-00005A000000}"/>
    <cellStyle name="20% - Accent6 2 2" xfId="111" xr:uid="{00000000-0005-0000-0000-00005B000000}"/>
    <cellStyle name="20% - Accent6 2 2 2" xfId="112" xr:uid="{00000000-0005-0000-0000-00005C000000}"/>
    <cellStyle name="20% - Accent6 2 2 3" xfId="113" xr:uid="{00000000-0005-0000-0000-00005D000000}"/>
    <cellStyle name="20% - Accent6 2 2_Regulatory Template" xfId="114" xr:uid="{00000000-0005-0000-0000-00005E000000}"/>
    <cellStyle name="20% - Accent6 2 3" xfId="115" xr:uid="{00000000-0005-0000-0000-00005F000000}"/>
    <cellStyle name="20% - Accent6 2_Regulatory Template" xfId="116" xr:uid="{00000000-0005-0000-0000-000060000000}"/>
    <cellStyle name="20% - Accent6 3" xfId="117" xr:uid="{00000000-0005-0000-0000-000061000000}"/>
    <cellStyle name="20% - Accent6 3 2" xfId="118" xr:uid="{00000000-0005-0000-0000-000062000000}"/>
    <cellStyle name="20% - Accent6 3_Regulatory Template" xfId="119" xr:uid="{00000000-0005-0000-0000-000063000000}"/>
    <cellStyle name="20% - Accent6 4" xfId="120" xr:uid="{00000000-0005-0000-0000-000064000000}"/>
    <cellStyle name="20% - Accent6 4 2" xfId="121" xr:uid="{00000000-0005-0000-0000-000065000000}"/>
    <cellStyle name="20% - Accent6 4_Regulatory Template" xfId="122" xr:uid="{00000000-0005-0000-0000-000066000000}"/>
    <cellStyle name="20% - Accent6 5" xfId="123" xr:uid="{00000000-0005-0000-0000-000067000000}"/>
    <cellStyle name="20% - Accent6 6" xfId="124" xr:uid="{00000000-0005-0000-0000-000068000000}"/>
    <cellStyle name="20% - Accent6 7" xfId="125" xr:uid="{00000000-0005-0000-0000-000069000000}"/>
    <cellStyle name="40% - Accent1 2" xfId="126" xr:uid="{00000000-0005-0000-0000-00006A000000}"/>
    <cellStyle name="40% - Accent1 2 2" xfId="127" xr:uid="{00000000-0005-0000-0000-00006B000000}"/>
    <cellStyle name="40% - Accent1 2 2 2" xfId="128" xr:uid="{00000000-0005-0000-0000-00006C000000}"/>
    <cellStyle name="40% - Accent1 2 2 3" xfId="129" xr:uid="{00000000-0005-0000-0000-00006D000000}"/>
    <cellStyle name="40% - Accent1 2 2_Regulatory Template" xfId="130" xr:uid="{00000000-0005-0000-0000-00006E000000}"/>
    <cellStyle name="40% - Accent1 2 3" xfId="131" xr:uid="{00000000-0005-0000-0000-00006F000000}"/>
    <cellStyle name="40% - Accent1 2_Regulatory Template" xfId="132" xr:uid="{00000000-0005-0000-0000-000070000000}"/>
    <cellStyle name="40% - Accent1 3" xfId="133" xr:uid="{00000000-0005-0000-0000-000071000000}"/>
    <cellStyle name="40% - Accent1 3 2" xfId="134" xr:uid="{00000000-0005-0000-0000-000072000000}"/>
    <cellStyle name="40% - Accent1 3_Regulatory Template" xfId="135" xr:uid="{00000000-0005-0000-0000-000073000000}"/>
    <cellStyle name="40% - Accent1 4" xfId="136" xr:uid="{00000000-0005-0000-0000-000074000000}"/>
    <cellStyle name="40% - Accent1 4 2" xfId="137" xr:uid="{00000000-0005-0000-0000-000075000000}"/>
    <cellStyle name="40% - Accent1 4_Regulatory Template" xfId="138" xr:uid="{00000000-0005-0000-0000-000076000000}"/>
    <cellStyle name="40% - Accent1 5" xfId="139" xr:uid="{00000000-0005-0000-0000-000077000000}"/>
    <cellStyle name="40% - Accent1 6" xfId="140" xr:uid="{00000000-0005-0000-0000-000078000000}"/>
    <cellStyle name="40% - Accent1 7" xfId="141" xr:uid="{00000000-0005-0000-0000-000079000000}"/>
    <cellStyle name="40% - Accent2 2" xfId="142" xr:uid="{00000000-0005-0000-0000-00007A000000}"/>
    <cellStyle name="40% - Accent2 2 2" xfId="143" xr:uid="{00000000-0005-0000-0000-00007B000000}"/>
    <cellStyle name="40% - Accent2 2 3" xfId="144" xr:uid="{00000000-0005-0000-0000-00007C000000}"/>
    <cellStyle name="40% - Accent2 2_Regulatory Template" xfId="145" xr:uid="{00000000-0005-0000-0000-00007D000000}"/>
    <cellStyle name="40% - Accent2 3" xfId="146" xr:uid="{00000000-0005-0000-0000-00007E000000}"/>
    <cellStyle name="40% - Accent2 3 2" xfId="147" xr:uid="{00000000-0005-0000-0000-00007F000000}"/>
    <cellStyle name="40% - Accent2 3_Regulatory Template" xfId="148" xr:uid="{00000000-0005-0000-0000-000080000000}"/>
    <cellStyle name="40% - Accent2 4" xfId="149" xr:uid="{00000000-0005-0000-0000-000081000000}"/>
    <cellStyle name="40% - Accent2 4 2" xfId="150" xr:uid="{00000000-0005-0000-0000-000082000000}"/>
    <cellStyle name="40% - Accent2 4_Regulatory Template" xfId="151" xr:uid="{00000000-0005-0000-0000-000083000000}"/>
    <cellStyle name="40% - Accent2 5" xfId="152" xr:uid="{00000000-0005-0000-0000-000084000000}"/>
    <cellStyle name="40% - Accent3 2" xfId="153" xr:uid="{00000000-0005-0000-0000-000085000000}"/>
    <cellStyle name="40% - Accent3 2 2" xfId="154" xr:uid="{00000000-0005-0000-0000-000086000000}"/>
    <cellStyle name="40% - Accent3 2 2 2" xfId="155" xr:uid="{00000000-0005-0000-0000-000087000000}"/>
    <cellStyle name="40% - Accent3 2 2 3" xfId="156" xr:uid="{00000000-0005-0000-0000-000088000000}"/>
    <cellStyle name="40% - Accent3 2 2_Regulatory Template" xfId="157" xr:uid="{00000000-0005-0000-0000-000089000000}"/>
    <cellStyle name="40% - Accent3 2 3" xfId="158" xr:uid="{00000000-0005-0000-0000-00008A000000}"/>
    <cellStyle name="40% - Accent3 2_Regulatory Template" xfId="159" xr:uid="{00000000-0005-0000-0000-00008B000000}"/>
    <cellStyle name="40% - Accent3 3" xfId="160" xr:uid="{00000000-0005-0000-0000-00008C000000}"/>
    <cellStyle name="40% - Accent3 3 2" xfId="161" xr:uid="{00000000-0005-0000-0000-00008D000000}"/>
    <cellStyle name="40% - Accent3 3_Regulatory Template" xfId="162" xr:uid="{00000000-0005-0000-0000-00008E000000}"/>
    <cellStyle name="40% - Accent3 4" xfId="163" xr:uid="{00000000-0005-0000-0000-00008F000000}"/>
    <cellStyle name="40% - Accent3 4 2" xfId="164" xr:uid="{00000000-0005-0000-0000-000090000000}"/>
    <cellStyle name="40% - Accent3 4_Regulatory Template" xfId="165" xr:uid="{00000000-0005-0000-0000-000091000000}"/>
    <cellStyle name="40% - Accent3 5" xfId="166" xr:uid="{00000000-0005-0000-0000-000092000000}"/>
    <cellStyle name="40% - Accent3 6" xfId="167" xr:uid="{00000000-0005-0000-0000-000093000000}"/>
    <cellStyle name="40% - Accent3 7" xfId="168" xr:uid="{00000000-0005-0000-0000-000094000000}"/>
    <cellStyle name="40% - Accent4 2" xfId="169" xr:uid="{00000000-0005-0000-0000-000095000000}"/>
    <cellStyle name="40% - Accent4 2 2" xfId="170" xr:uid="{00000000-0005-0000-0000-000096000000}"/>
    <cellStyle name="40% - Accent4 2 2 2" xfId="171" xr:uid="{00000000-0005-0000-0000-000097000000}"/>
    <cellStyle name="40% - Accent4 2 2 3" xfId="172" xr:uid="{00000000-0005-0000-0000-000098000000}"/>
    <cellStyle name="40% - Accent4 2 2_Regulatory Template" xfId="173" xr:uid="{00000000-0005-0000-0000-000099000000}"/>
    <cellStyle name="40% - Accent4 2 3" xfId="174" xr:uid="{00000000-0005-0000-0000-00009A000000}"/>
    <cellStyle name="40% - Accent4 2_Regulatory Template" xfId="175" xr:uid="{00000000-0005-0000-0000-00009B000000}"/>
    <cellStyle name="40% - Accent4 3" xfId="176" xr:uid="{00000000-0005-0000-0000-00009C000000}"/>
    <cellStyle name="40% - Accent4 3 2" xfId="177" xr:uid="{00000000-0005-0000-0000-00009D000000}"/>
    <cellStyle name="40% - Accent4 3_Regulatory Template" xfId="178" xr:uid="{00000000-0005-0000-0000-00009E000000}"/>
    <cellStyle name="40% - Accent4 4" xfId="179" xr:uid="{00000000-0005-0000-0000-00009F000000}"/>
    <cellStyle name="40% - Accent4 4 2" xfId="180" xr:uid="{00000000-0005-0000-0000-0000A0000000}"/>
    <cellStyle name="40% - Accent4 4_Regulatory Template" xfId="181" xr:uid="{00000000-0005-0000-0000-0000A1000000}"/>
    <cellStyle name="40% - Accent4 5" xfId="182" xr:uid="{00000000-0005-0000-0000-0000A2000000}"/>
    <cellStyle name="40% - Accent4 6" xfId="183" xr:uid="{00000000-0005-0000-0000-0000A3000000}"/>
    <cellStyle name="40% - Accent4 7" xfId="184" xr:uid="{00000000-0005-0000-0000-0000A4000000}"/>
    <cellStyle name="40% - Accent5 2" xfId="185" xr:uid="{00000000-0005-0000-0000-0000A5000000}"/>
    <cellStyle name="40% - Accent5 2 2" xfId="186" xr:uid="{00000000-0005-0000-0000-0000A6000000}"/>
    <cellStyle name="40% - Accent5 2 2 2" xfId="187" xr:uid="{00000000-0005-0000-0000-0000A7000000}"/>
    <cellStyle name="40% - Accent5 2 2 3" xfId="188" xr:uid="{00000000-0005-0000-0000-0000A8000000}"/>
    <cellStyle name="40% - Accent5 2 2_Regulatory Template" xfId="189" xr:uid="{00000000-0005-0000-0000-0000A9000000}"/>
    <cellStyle name="40% - Accent5 2 3" xfId="190" xr:uid="{00000000-0005-0000-0000-0000AA000000}"/>
    <cellStyle name="40% - Accent5 2_Regulatory Template" xfId="191" xr:uid="{00000000-0005-0000-0000-0000AB000000}"/>
    <cellStyle name="40% - Accent5 3" xfId="192" xr:uid="{00000000-0005-0000-0000-0000AC000000}"/>
    <cellStyle name="40% - Accent5 3 2" xfId="193" xr:uid="{00000000-0005-0000-0000-0000AD000000}"/>
    <cellStyle name="40% - Accent5 3_Regulatory Template" xfId="194" xr:uid="{00000000-0005-0000-0000-0000AE000000}"/>
    <cellStyle name="40% - Accent5 4" xfId="195" xr:uid="{00000000-0005-0000-0000-0000AF000000}"/>
    <cellStyle name="40% - Accent5 4 2" xfId="196" xr:uid="{00000000-0005-0000-0000-0000B0000000}"/>
    <cellStyle name="40% - Accent5 4_Regulatory Template" xfId="197" xr:uid="{00000000-0005-0000-0000-0000B1000000}"/>
    <cellStyle name="40% - Accent5 5" xfId="198" xr:uid="{00000000-0005-0000-0000-0000B2000000}"/>
    <cellStyle name="40% - Accent5 6" xfId="199" xr:uid="{00000000-0005-0000-0000-0000B3000000}"/>
    <cellStyle name="40% - Accent5 7" xfId="200" xr:uid="{00000000-0005-0000-0000-0000B4000000}"/>
    <cellStyle name="40% - Accent6 2" xfId="201" xr:uid="{00000000-0005-0000-0000-0000B5000000}"/>
    <cellStyle name="40% - Accent6 2 2" xfId="202" xr:uid="{00000000-0005-0000-0000-0000B6000000}"/>
    <cellStyle name="40% - Accent6 2 2 2" xfId="203" xr:uid="{00000000-0005-0000-0000-0000B7000000}"/>
    <cellStyle name="40% - Accent6 2 2 3" xfId="204" xr:uid="{00000000-0005-0000-0000-0000B8000000}"/>
    <cellStyle name="40% - Accent6 2 2_Regulatory Template" xfId="205" xr:uid="{00000000-0005-0000-0000-0000B9000000}"/>
    <cellStyle name="40% - Accent6 2 3" xfId="206" xr:uid="{00000000-0005-0000-0000-0000BA000000}"/>
    <cellStyle name="40% - Accent6 2_Regulatory Template" xfId="207" xr:uid="{00000000-0005-0000-0000-0000BB000000}"/>
    <cellStyle name="40% - Accent6 3" xfId="208" xr:uid="{00000000-0005-0000-0000-0000BC000000}"/>
    <cellStyle name="40% - Accent6 3 2" xfId="209" xr:uid="{00000000-0005-0000-0000-0000BD000000}"/>
    <cellStyle name="40% - Accent6 3_Regulatory Template" xfId="210" xr:uid="{00000000-0005-0000-0000-0000BE000000}"/>
    <cellStyle name="40% - Accent6 4" xfId="211" xr:uid="{00000000-0005-0000-0000-0000BF000000}"/>
    <cellStyle name="40% - Accent6 4 2" xfId="212" xr:uid="{00000000-0005-0000-0000-0000C0000000}"/>
    <cellStyle name="40% - Accent6 4_Regulatory Template" xfId="213" xr:uid="{00000000-0005-0000-0000-0000C1000000}"/>
    <cellStyle name="40% - Accent6 5" xfId="214" xr:uid="{00000000-0005-0000-0000-0000C2000000}"/>
    <cellStyle name="40% - Accent6 6" xfId="215" xr:uid="{00000000-0005-0000-0000-0000C3000000}"/>
    <cellStyle name="40% - Accent6 7" xfId="216" xr:uid="{00000000-0005-0000-0000-0000C4000000}"/>
    <cellStyle name="60% - Accent1 2" xfId="217" xr:uid="{00000000-0005-0000-0000-0000C5000000}"/>
    <cellStyle name="60% - Accent1 2 2" xfId="218" xr:uid="{00000000-0005-0000-0000-0000C6000000}"/>
    <cellStyle name="60% - Accent1 2 2 2" xfId="219" xr:uid="{00000000-0005-0000-0000-0000C7000000}"/>
    <cellStyle name="60% - Accent1 2 2 3" xfId="220" xr:uid="{00000000-0005-0000-0000-0000C8000000}"/>
    <cellStyle name="60% - Accent1 2 2_Regulatory Template" xfId="221" xr:uid="{00000000-0005-0000-0000-0000C9000000}"/>
    <cellStyle name="60% - Accent1 2 3" xfId="222" xr:uid="{00000000-0005-0000-0000-0000CA000000}"/>
    <cellStyle name="60% - Accent1 2_Regulatory Template" xfId="223" xr:uid="{00000000-0005-0000-0000-0000CB000000}"/>
    <cellStyle name="60% - Accent1 3" xfId="224" xr:uid="{00000000-0005-0000-0000-0000CC000000}"/>
    <cellStyle name="60% - Accent1 4" xfId="225" xr:uid="{00000000-0005-0000-0000-0000CD000000}"/>
    <cellStyle name="60% - Accent1 5" xfId="226" xr:uid="{00000000-0005-0000-0000-0000CE000000}"/>
    <cellStyle name="60% - Accent1 6" xfId="227" xr:uid="{00000000-0005-0000-0000-0000CF000000}"/>
    <cellStyle name="60% - Accent1 7" xfId="228" xr:uid="{00000000-0005-0000-0000-0000D0000000}"/>
    <cellStyle name="60% - Accent2 2" xfId="229" xr:uid="{00000000-0005-0000-0000-0000D1000000}"/>
    <cellStyle name="60% - Accent2 2 2" xfId="230" xr:uid="{00000000-0005-0000-0000-0000D2000000}"/>
    <cellStyle name="60% - Accent2 2 2 2" xfId="231" xr:uid="{00000000-0005-0000-0000-0000D3000000}"/>
    <cellStyle name="60% - Accent2 2 2 3" xfId="232" xr:uid="{00000000-0005-0000-0000-0000D4000000}"/>
    <cellStyle name="60% - Accent2 2 2_Regulatory Template" xfId="233" xr:uid="{00000000-0005-0000-0000-0000D5000000}"/>
    <cellStyle name="60% - Accent2 2 3" xfId="234" xr:uid="{00000000-0005-0000-0000-0000D6000000}"/>
    <cellStyle name="60% - Accent2 2_Regulatory Template" xfId="235" xr:uid="{00000000-0005-0000-0000-0000D7000000}"/>
    <cellStyle name="60% - Accent2 3" xfId="236" xr:uid="{00000000-0005-0000-0000-0000D8000000}"/>
    <cellStyle name="60% - Accent2 4" xfId="237" xr:uid="{00000000-0005-0000-0000-0000D9000000}"/>
    <cellStyle name="60% - Accent2 5" xfId="238" xr:uid="{00000000-0005-0000-0000-0000DA000000}"/>
    <cellStyle name="60% - Accent2 6" xfId="239" xr:uid="{00000000-0005-0000-0000-0000DB000000}"/>
    <cellStyle name="60% - Accent2 7" xfId="240" xr:uid="{00000000-0005-0000-0000-0000DC000000}"/>
    <cellStyle name="60% - Accent3 2" xfId="241" xr:uid="{00000000-0005-0000-0000-0000DD000000}"/>
    <cellStyle name="60% - Accent3 2 2" xfId="242" xr:uid="{00000000-0005-0000-0000-0000DE000000}"/>
    <cellStyle name="60% - Accent3 2 2 2" xfId="243" xr:uid="{00000000-0005-0000-0000-0000DF000000}"/>
    <cellStyle name="60% - Accent3 2 2 3" xfId="244" xr:uid="{00000000-0005-0000-0000-0000E0000000}"/>
    <cellStyle name="60% - Accent3 2 2_Regulatory Template" xfId="245" xr:uid="{00000000-0005-0000-0000-0000E1000000}"/>
    <cellStyle name="60% - Accent3 2 3" xfId="246" xr:uid="{00000000-0005-0000-0000-0000E2000000}"/>
    <cellStyle name="60% - Accent3 2_Regulatory Template" xfId="247" xr:uid="{00000000-0005-0000-0000-0000E3000000}"/>
    <cellStyle name="60% - Accent3 3" xfId="248" xr:uid="{00000000-0005-0000-0000-0000E4000000}"/>
    <cellStyle name="60% - Accent3 4" xfId="249" xr:uid="{00000000-0005-0000-0000-0000E5000000}"/>
    <cellStyle name="60% - Accent3 5" xfId="250" xr:uid="{00000000-0005-0000-0000-0000E6000000}"/>
    <cellStyle name="60% - Accent3 6" xfId="251" xr:uid="{00000000-0005-0000-0000-0000E7000000}"/>
    <cellStyle name="60% - Accent3 7" xfId="252" xr:uid="{00000000-0005-0000-0000-0000E8000000}"/>
    <cellStyle name="60% - Accent4 2" xfId="253" xr:uid="{00000000-0005-0000-0000-0000E9000000}"/>
    <cellStyle name="60% - Accent4 2 2" xfId="254" xr:uid="{00000000-0005-0000-0000-0000EA000000}"/>
    <cellStyle name="60% - Accent4 2 2 2" xfId="255" xr:uid="{00000000-0005-0000-0000-0000EB000000}"/>
    <cellStyle name="60% - Accent4 2 2 3" xfId="256" xr:uid="{00000000-0005-0000-0000-0000EC000000}"/>
    <cellStyle name="60% - Accent4 2 2_Regulatory Template" xfId="257" xr:uid="{00000000-0005-0000-0000-0000ED000000}"/>
    <cellStyle name="60% - Accent4 2 3" xfId="258" xr:uid="{00000000-0005-0000-0000-0000EE000000}"/>
    <cellStyle name="60% - Accent4 2_Regulatory Template" xfId="259" xr:uid="{00000000-0005-0000-0000-0000EF000000}"/>
    <cellStyle name="60% - Accent4 3" xfId="260" xr:uid="{00000000-0005-0000-0000-0000F0000000}"/>
    <cellStyle name="60% - Accent4 4" xfId="261" xr:uid="{00000000-0005-0000-0000-0000F1000000}"/>
    <cellStyle name="60% - Accent4 5" xfId="262" xr:uid="{00000000-0005-0000-0000-0000F2000000}"/>
    <cellStyle name="60% - Accent4 6" xfId="263" xr:uid="{00000000-0005-0000-0000-0000F3000000}"/>
    <cellStyle name="60% - Accent4 7" xfId="264" xr:uid="{00000000-0005-0000-0000-0000F4000000}"/>
    <cellStyle name="60% - Accent5 2" xfId="265" xr:uid="{00000000-0005-0000-0000-0000F5000000}"/>
    <cellStyle name="60% - Accent5 2 2" xfId="266" xr:uid="{00000000-0005-0000-0000-0000F6000000}"/>
    <cellStyle name="60% - Accent5 2 2 2" xfId="267" xr:uid="{00000000-0005-0000-0000-0000F7000000}"/>
    <cellStyle name="60% - Accent5 2 2 3" xfId="268" xr:uid="{00000000-0005-0000-0000-0000F8000000}"/>
    <cellStyle name="60% - Accent5 2 2_Regulatory Template" xfId="269" xr:uid="{00000000-0005-0000-0000-0000F9000000}"/>
    <cellStyle name="60% - Accent5 2 3" xfId="270" xr:uid="{00000000-0005-0000-0000-0000FA000000}"/>
    <cellStyle name="60% - Accent5 2_Regulatory Template" xfId="271" xr:uid="{00000000-0005-0000-0000-0000FB000000}"/>
    <cellStyle name="60% - Accent5 3" xfId="272" xr:uid="{00000000-0005-0000-0000-0000FC000000}"/>
    <cellStyle name="60% - Accent5 4" xfId="273" xr:uid="{00000000-0005-0000-0000-0000FD000000}"/>
    <cellStyle name="60% - Accent5 5" xfId="274" xr:uid="{00000000-0005-0000-0000-0000FE000000}"/>
    <cellStyle name="60% - Accent5 6" xfId="275" xr:uid="{00000000-0005-0000-0000-0000FF000000}"/>
    <cellStyle name="60% - Accent5 7" xfId="276" xr:uid="{00000000-0005-0000-0000-000000010000}"/>
    <cellStyle name="60% - Accent6 2" xfId="277" xr:uid="{00000000-0005-0000-0000-000001010000}"/>
    <cellStyle name="60% - Accent6 2 2" xfId="278" xr:uid="{00000000-0005-0000-0000-000002010000}"/>
    <cellStyle name="60% - Accent6 2 2 2" xfId="279" xr:uid="{00000000-0005-0000-0000-000003010000}"/>
    <cellStyle name="60% - Accent6 2 2 3" xfId="280" xr:uid="{00000000-0005-0000-0000-000004010000}"/>
    <cellStyle name="60% - Accent6 2 2_Regulatory Template" xfId="281" xr:uid="{00000000-0005-0000-0000-000005010000}"/>
    <cellStyle name="60% - Accent6 2 3" xfId="282" xr:uid="{00000000-0005-0000-0000-000006010000}"/>
    <cellStyle name="60% - Accent6 2_Regulatory Template" xfId="283" xr:uid="{00000000-0005-0000-0000-000007010000}"/>
    <cellStyle name="60% - Accent6 3" xfId="284" xr:uid="{00000000-0005-0000-0000-000008010000}"/>
    <cellStyle name="60% - Accent6 4" xfId="285" xr:uid="{00000000-0005-0000-0000-000009010000}"/>
    <cellStyle name="60% - Accent6 5" xfId="286" xr:uid="{00000000-0005-0000-0000-00000A010000}"/>
    <cellStyle name="60% - Accent6 6" xfId="287" xr:uid="{00000000-0005-0000-0000-00000B010000}"/>
    <cellStyle name="60% - Accent6 7" xfId="288" xr:uid="{00000000-0005-0000-0000-00000C010000}"/>
    <cellStyle name="AA Blue BG" xfId="289" xr:uid="{00000000-0005-0000-0000-00000D010000}"/>
    <cellStyle name="AA Calculation" xfId="290" xr:uid="{00000000-0005-0000-0000-00000E010000}"/>
    <cellStyle name="Accent1 - 20%" xfId="291" xr:uid="{00000000-0005-0000-0000-00000F010000}"/>
    <cellStyle name="Accent1 - 40%" xfId="292" xr:uid="{00000000-0005-0000-0000-000010010000}"/>
    <cellStyle name="Accent1 - 60%" xfId="293" xr:uid="{00000000-0005-0000-0000-000011010000}"/>
    <cellStyle name="Accent1 2" xfId="294" xr:uid="{00000000-0005-0000-0000-000012010000}"/>
    <cellStyle name="Accent1 2 2" xfId="295" xr:uid="{00000000-0005-0000-0000-000013010000}"/>
    <cellStyle name="Accent1 2 2 2" xfId="296" xr:uid="{00000000-0005-0000-0000-000014010000}"/>
    <cellStyle name="Accent1 2 2 3" xfId="297" xr:uid="{00000000-0005-0000-0000-000015010000}"/>
    <cellStyle name="Accent1 2 2_Regulatory Template" xfId="298" xr:uid="{00000000-0005-0000-0000-000016010000}"/>
    <cellStyle name="Accent1 2 3" xfId="299" xr:uid="{00000000-0005-0000-0000-000017010000}"/>
    <cellStyle name="Accent1 2 4" xfId="300" xr:uid="{00000000-0005-0000-0000-000018010000}"/>
    <cellStyle name="Accent1 2_Regulatory Template" xfId="301" xr:uid="{00000000-0005-0000-0000-000019010000}"/>
    <cellStyle name="Accent1 3" xfId="302" xr:uid="{00000000-0005-0000-0000-00001A010000}"/>
    <cellStyle name="Accent1 4" xfId="303" xr:uid="{00000000-0005-0000-0000-00001B010000}"/>
    <cellStyle name="Accent1 5" xfId="304" xr:uid="{00000000-0005-0000-0000-00001C010000}"/>
    <cellStyle name="Accent1 6" xfId="305" xr:uid="{00000000-0005-0000-0000-00001D010000}"/>
    <cellStyle name="Accent1 7" xfId="306" xr:uid="{00000000-0005-0000-0000-00001E010000}"/>
    <cellStyle name="Accent2 - 20%" xfId="307" xr:uid="{00000000-0005-0000-0000-00001F010000}"/>
    <cellStyle name="Accent2 - 40%" xfId="308" xr:uid="{00000000-0005-0000-0000-000020010000}"/>
    <cellStyle name="Accent2 - 60%" xfId="309" xr:uid="{00000000-0005-0000-0000-000021010000}"/>
    <cellStyle name="Accent2 2" xfId="310" xr:uid="{00000000-0005-0000-0000-000022010000}"/>
    <cellStyle name="Accent2 2 2" xfId="311" xr:uid="{00000000-0005-0000-0000-000023010000}"/>
    <cellStyle name="Accent2 2 2 2" xfId="312" xr:uid="{00000000-0005-0000-0000-000024010000}"/>
    <cellStyle name="Accent2 2 2 3" xfId="313" xr:uid="{00000000-0005-0000-0000-000025010000}"/>
    <cellStyle name="Accent2 2 2_Regulatory Template" xfId="314" xr:uid="{00000000-0005-0000-0000-000026010000}"/>
    <cellStyle name="Accent2 2 3" xfId="315" xr:uid="{00000000-0005-0000-0000-000027010000}"/>
    <cellStyle name="Accent2 2_Regulatory Template" xfId="316" xr:uid="{00000000-0005-0000-0000-000028010000}"/>
    <cellStyle name="Accent2 3" xfId="317" xr:uid="{00000000-0005-0000-0000-000029010000}"/>
    <cellStyle name="Accent2 4" xfId="318" xr:uid="{00000000-0005-0000-0000-00002A010000}"/>
    <cellStyle name="Accent2 5" xfId="319" xr:uid="{00000000-0005-0000-0000-00002B010000}"/>
    <cellStyle name="Accent2 6" xfId="320" xr:uid="{00000000-0005-0000-0000-00002C010000}"/>
    <cellStyle name="Accent2 7" xfId="321" xr:uid="{00000000-0005-0000-0000-00002D010000}"/>
    <cellStyle name="Accent3 - 20%" xfId="322" xr:uid="{00000000-0005-0000-0000-00002E010000}"/>
    <cellStyle name="Accent3 - 40%" xfId="323" xr:uid="{00000000-0005-0000-0000-00002F010000}"/>
    <cellStyle name="Accent3 - 60%" xfId="324" xr:uid="{00000000-0005-0000-0000-000030010000}"/>
    <cellStyle name="Accent3 2" xfId="325" xr:uid="{00000000-0005-0000-0000-000031010000}"/>
    <cellStyle name="Accent3 2 2" xfId="326" xr:uid="{00000000-0005-0000-0000-000032010000}"/>
    <cellStyle name="Accent3 2 2 2" xfId="327" xr:uid="{00000000-0005-0000-0000-000033010000}"/>
    <cellStyle name="Accent3 2 2 3" xfId="328" xr:uid="{00000000-0005-0000-0000-000034010000}"/>
    <cellStyle name="Accent3 2 2_Regulatory Template" xfId="329" xr:uid="{00000000-0005-0000-0000-000035010000}"/>
    <cellStyle name="Accent3 2 3" xfId="330" xr:uid="{00000000-0005-0000-0000-000036010000}"/>
    <cellStyle name="Accent3 2_Regulatory Template" xfId="331" xr:uid="{00000000-0005-0000-0000-000037010000}"/>
    <cellStyle name="Accent3 3" xfId="332" xr:uid="{00000000-0005-0000-0000-000038010000}"/>
    <cellStyle name="Accent3 4" xfId="333" xr:uid="{00000000-0005-0000-0000-000039010000}"/>
    <cellStyle name="Accent3 5" xfId="334" xr:uid="{00000000-0005-0000-0000-00003A010000}"/>
    <cellStyle name="Accent3 6" xfId="335" xr:uid="{00000000-0005-0000-0000-00003B010000}"/>
    <cellStyle name="Accent3 7" xfId="336" xr:uid="{00000000-0005-0000-0000-00003C010000}"/>
    <cellStyle name="Accent4 - 20%" xfId="337" xr:uid="{00000000-0005-0000-0000-00003D010000}"/>
    <cellStyle name="Accent4 - 40%" xfId="338" xr:uid="{00000000-0005-0000-0000-00003E010000}"/>
    <cellStyle name="Accent4 - 60%" xfId="339" xr:uid="{00000000-0005-0000-0000-00003F010000}"/>
    <cellStyle name="Accent4 2" xfId="340" xr:uid="{00000000-0005-0000-0000-000040010000}"/>
    <cellStyle name="Accent4 2 2" xfId="341" xr:uid="{00000000-0005-0000-0000-000041010000}"/>
    <cellStyle name="Accent4 2 2 2" xfId="342" xr:uid="{00000000-0005-0000-0000-000042010000}"/>
    <cellStyle name="Accent4 2 2 3" xfId="343" xr:uid="{00000000-0005-0000-0000-000043010000}"/>
    <cellStyle name="Accent4 2 2_Regulatory Template" xfId="344" xr:uid="{00000000-0005-0000-0000-000044010000}"/>
    <cellStyle name="Accent4 2 3" xfId="345" xr:uid="{00000000-0005-0000-0000-000045010000}"/>
    <cellStyle name="Accent4 2_Regulatory Template" xfId="346" xr:uid="{00000000-0005-0000-0000-000046010000}"/>
    <cellStyle name="Accent4 3" xfId="347" xr:uid="{00000000-0005-0000-0000-000047010000}"/>
    <cellStyle name="Accent4 4" xfId="348" xr:uid="{00000000-0005-0000-0000-000048010000}"/>
    <cellStyle name="Accent4 5" xfId="349" xr:uid="{00000000-0005-0000-0000-000049010000}"/>
    <cellStyle name="Accent4 6" xfId="350" xr:uid="{00000000-0005-0000-0000-00004A010000}"/>
    <cellStyle name="Accent4 7" xfId="351" xr:uid="{00000000-0005-0000-0000-00004B010000}"/>
    <cellStyle name="Accent5 - 20%" xfId="352" xr:uid="{00000000-0005-0000-0000-00004C010000}"/>
    <cellStyle name="Accent5 - 40%" xfId="353" xr:uid="{00000000-0005-0000-0000-00004D010000}"/>
    <cellStyle name="Accent5 - 60%" xfId="354" xr:uid="{00000000-0005-0000-0000-00004E010000}"/>
    <cellStyle name="Accent5 2" xfId="355" xr:uid="{00000000-0005-0000-0000-00004F010000}"/>
    <cellStyle name="Accent5 2 2" xfId="356" xr:uid="{00000000-0005-0000-0000-000050010000}"/>
    <cellStyle name="Accent5 3" xfId="357" xr:uid="{00000000-0005-0000-0000-000051010000}"/>
    <cellStyle name="Accent5 4" xfId="358" xr:uid="{00000000-0005-0000-0000-000052010000}"/>
    <cellStyle name="Accent6 - 20%" xfId="359" xr:uid="{00000000-0005-0000-0000-000053010000}"/>
    <cellStyle name="Accent6 - 40%" xfId="360" xr:uid="{00000000-0005-0000-0000-000054010000}"/>
    <cellStyle name="Accent6 - 60%" xfId="361" xr:uid="{00000000-0005-0000-0000-000055010000}"/>
    <cellStyle name="Accent6 2" xfId="362" xr:uid="{00000000-0005-0000-0000-000056010000}"/>
    <cellStyle name="Accent6 2 2" xfId="363" xr:uid="{00000000-0005-0000-0000-000057010000}"/>
    <cellStyle name="Accent6 2 2 2" xfId="364" xr:uid="{00000000-0005-0000-0000-000058010000}"/>
    <cellStyle name="Accent6 2 2 3" xfId="365" xr:uid="{00000000-0005-0000-0000-000059010000}"/>
    <cellStyle name="Accent6 2 2_Regulatory Template" xfId="366" xr:uid="{00000000-0005-0000-0000-00005A010000}"/>
    <cellStyle name="Accent6 2 3" xfId="367" xr:uid="{00000000-0005-0000-0000-00005B010000}"/>
    <cellStyle name="Accent6 2_Regulatory Template" xfId="368" xr:uid="{00000000-0005-0000-0000-00005C010000}"/>
    <cellStyle name="Accent6 3" xfId="369" xr:uid="{00000000-0005-0000-0000-00005D010000}"/>
    <cellStyle name="Accent6 4" xfId="370" xr:uid="{00000000-0005-0000-0000-00005E010000}"/>
    <cellStyle name="Accent6 5" xfId="371" xr:uid="{00000000-0005-0000-0000-00005F010000}"/>
    <cellStyle name="Accent6 6" xfId="372" xr:uid="{00000000-0005-0000-0000-000060010000}"/>
    <cellStyle name="Accent6 7" xfId="373" xr:uid="{00000000-0005-0000-0000-000061010000}"/>
    <cellStyle name="AFE" xfId="374" xr:uid="{00000000-0005-0000-0000-000062010000}"/>
    <cellStyle name="Agara" xfId="375" xr:uid="{00000000-0005-0000-0000-000063010000}"/>
    <cellStyle name="amount" xfId="376" xr:uid="{00000000-0005-0000-0000-000064010000}"/>
    <cellStyle name="Assumption [# - 00]" xfId="377" xr:uid="{00000000-0005-0000-0000-000065010000}"/>
    <cellStyle name="Assumption [#]" xfId="378" xr:uid="{00000000-0005-0000-0000-000066010000}"/>
    <cellStyle name="Assumption [% - 00]" xfId="379" xr:uid="{00000000-0005-0000-0000-000067010000}"/>
    <cellStyle name="Assumption [%]" xfId="380" xr:uid="{00000000-0005-0000-0000-000068010000}"/>
    <cellStyle name="Assumption [x]" xfId="381" xr:uid="{00000000-0005-0000-0000-000069010000}"/>
    <cellStyle name="Assumption Currency." xfId="382" xr:uid="{00000000-0005-0000-0000-00006A010000}"/>
    <cellStyle name="Assumption Date." xfId="383" xr:uid="{00000000-0005-0000-0000-00006B010000}"/>
    <cellStyle name="Assumption Heading." xfId="384" xr:uid="{00000000-0005-0000-0000-00006C010000}"/>
    <cellStyle name="Assumption Multiple." xfId="385" xr:uid="{00000000-0005-0000-0000-00006D010000}"/>
    <cellStyle name="Assumption Number." xfId="386" xr:uid="{00000000-0005-0000-0000-00006E010000}"/>
    <cellStyle name="Assumption Percentage." xfId="387" xr:uid="{00000000-0005-0000-0000-00006F010000}"/>
    <cellStyle name="Assumption Year." xfId="388" xr:uid="{00000000-0005-0000-0000-000070010000}"/>
    <cellStyle name="Assumptions Right Number" xfId="389" xr:uid="{00000000-0005-0000-0000-000071010000}"/>
    <cellStyle name="Assumptions Right Number 2" xfId="390" xr:uid="{00000000-0005-0000-0000-000072010000}"/>
    <cellStyle name="B79812_.wvu.PrintTitlest" xfId="391" xr:uid="{00000000-0005-0000-0000-000073010000}"/>
    <cellStyle name="Bad 2" xfId="392" xr:uid="{00000000-0005-0000-0000-000074010000}"/>
    <cellStyle name="Bad 2 2" xfId="393" xr:uid="{00000000-0005-0000-0000-000075010000}"/>
    <cellStyle name="Bad 2 2 2" xfId="394" xr:uid="{00000000-0005-0000-0000-000076010000}"/>
    <cellStyle name="Bad 2 2 3" xfId="395" xr:uid="{00000000-0005-0000-0000-000077010000}"/>
    <cellStyle name="Bad 2 2_Regulatory Template" xfId="396" xr:uid="{00000000-0005-0000-0000-000078010000}"/>
    <cellStyle name="Bad 2 3" xfId="397" xr:uid="{00000000-0005-0000-0000-000079010000}"/>
    <cellStyle name="Bad 2_Regulatory Template" xfId="398" xr:uid="{00000000-0005-0000-0000-00007A010000}"/>
    <cellStyle name="Bad 3" xfId="399" xr:uid="{00000000-0005-0000-0000-00007B010000}"/>
    <cellStyle name="Bad 4" xfId="400" xr:uid="{00000000-0005-0000-0000-00007C010000}"/>
    <cellStyle name="Bad 5" xfId="401" xr:uid="{00000000-0005-0000-0000-00007D010000}"/>
    <cellStyle name="Bad 6" xfId="402" xr:uid="{00000000-0005-0000-0000-00007E010000}"/>
    <cellStyle name="Bad 7" xfId="403" xr:uid="{00000000-0005-0000-0000-00007F010000}"/>
    <cellStyle name="Bezug" xfId="404" xr:uid="{00000000-0005-0000-0000-000080010000}"/>
    <cellStyle name="Black" xfId="405" xr:uid="{00000000-0005-0000-0000-000081010000}"/>
    <cellStyle name="Blockout" xfId="406" xr:uid="{00000000-0005-0000-0000-000082010000}"/>
    <cellStyle name="Blockout 2" xfId="407" xr:uid="{00000000-0005-0000-0000-000083010000}"/>
    <cellStyle name="Blockout 2 2" xfId="5364" xr:uid="{00000000-0005-0000-0000-000084010000}"/>
    <cellStyle name="Blockout 2 2 2" xfId="7339" xr:uid="{4BF2CC8B-D166-4656-86D7-A3FEFFE64D31}"/>
    <cellStyle name="Blockout 3" xfId="408" xr:uid="{00000000-0005-0000-0000-000085010000}"/>
    <cellStyle name="Blockout 3 2" xfId="5365" xr:uid="{00000000-0005-0000-0000-000086010000}"/>
    <cellStyle name="Blockout 3 2 2" xfId="7340" xr:uid="{1B15EC31-38C6-4EDE-BBA6-1CD669D085A5}"/>
    <cellStyle name="Blockout 4" xfId="409" xr:uid="{00000000-0005-0000-0000-000087010000}"/>
    <cellStyle name="Blockout 4 2" xfId="5366" xr:uid="{00000000-0005-0000-0000-000088010000}"/>
    <cellStyle name="Blockout 4 2 2" xfId="7341" xr:uid="{5D9F130B-D321-47EF-8472-6EDCD886E9C8}"/>
    <cellStyle name="Blockout 5" xfId="5363" xr:uid="{00000000-0005-0000-0000-000089010000}"/>
    <cellStyle name="Blockout 5 2" xfId="7338" xr:uid="{F5780A2A-0667-4830-8BBD-77A6B4F9F310}"/>
    <cellStyle name="blp_column_header" xfId="410" xr:uid="{00000000-0005-0000-0000-00008A010000}"/>
    <cellStyle name="Blue" xfId="411" xr:uid="{00000000-0005-0000-0000-00008B010000}"/>
    <cellStyle name="Body text" xfId="412" xr:uid="{00000000-0005-0000-0000-00008C010000}"/>
    <cellStyle name="Border" xfId="413" xr:uid="{00000000-0005-0000-0000-00008D010000}"/>
    <cellStyle name="Border 2" xfId="5367" xr:uid="{00000000-0005-0000-0000-00008E010000}"/>
    <cellStyle name="Border 2 2" xfId="7342" xr:uid="{A1ABDD93-59B4-44E5-8038-1FCBA74BE5C2}"/>
    <cellStyle name="Border 3" xfId="7322" xr:uid="{C8E1094A-B933-4D01-B3EF-6229AD2BBD04}"/>
    <cellStyle name="Calculation 2" xfId="414" xr:uid="{00000000-0005-0000-0000-00008F010000}"/>
    <cellStyle name="Calculation 2 2" xfId="415" xr:uid="{00000000-0005-0000-0000-000090010000}"/>
    <cellStyle name="Calculation 2 2 2" xfId="416" xr:uid="{00000000-0005-0000-0000-000091010000}"/>
    <cellStyle name="Calculation 2 2 2 2" xfId="417" xr:uid="{00000000-0005-0000-0000-000092010000}"/>
    <cellStyle name="Calculation 2 2 2 2 2" xfId="418" xr:uid="{00000000-0005-0000-0000-000093010000}"/>
    <cellStyle name="Calculation 2 2 2 2 3" xfId="419" xr:uid="{00000000-0005-0000-0000-000094010000}"/>
    <cellStyle name="Calculation 2 2 2 3" xfId="420" xr:uid="{00000000-0005-0000-0000-000095010000}"/>
    <cellStyle name="Calculation 2 2 2 4" xfId="421" xr:uid="{00000000-0005-0000-0000-000096010000}"/>
    <cellStyle name="Calculation 2 2 3" xfId="422" xr:uid="{00000000-0005-0000-0000-000097010000}"/>
    <cellStyle name="Calculation 2 2 3 2" xfId="423" xr:uid="{00000000-0005-0000-0000-000098010000}"/>
    <cellStyle name="Calculation 2 2 3 2 2" xfId="424" xr:uid="{00000000-0005-0000-0000-000099010000}"/>
    <cellStyle name="Calculation 2 2 3 2 3" xfId="425" xr:uid="{00000000-0005-0000-0000-00009A010000}"/>
    <cellStyle name="Calculation 2 2 3 3" xfId="426" xr:uid="{00000000-0005-0000-0000-00009B010000}"/>
    <cellStyle name="Calculation 2 2 3 4" xfId="427" xr:uid="{00000000-0005-0000-0000-00009C010000}"/>
    <cellStyle name="Calculation 2 2 4" xfId="428" xr:uid="{00000000-0005-0000-0000-00009D010000}"/>
    <cellStyle name="Calculation 2 2 4 2" xfId="429" xr:uid="{00000000-0005-0000-0000-00009E010000}"/>
    <cellStyle name="Calculation 2 2 4 3" xfId="430" xr:uid="{00000000-0005-0000-0000-00009F010000}"/>
    <cellStyle name="Calculation 2 2 5" xfId="431" xr:uid="{00000000-0005-0000-0000-0000A0010000}"/>
    <cellStyle name="Calculation 2 2 6" xfId="432" xr:uid="{00000000-0005-0000-0000-0000A1010000}"/>
    <cellStyle name="Calculation 2 2 7" xfId="433" xr:uid="{00000000-0005-0000-0000-0000A2010000}"/>
    <cellStyle name="Calculation 2 2_Regulatory Template" xfId="434" xr:uid="{00000000-0005-0000-0000-0000A3010000}"/>
    <cellStyle name="Calculation 2 3" xfId="435" xr:uid="{00000000-0005-0000-0000-0000A4010000}"/>
    <cellStyle name="Calculation 2 3 2" xfId="436" xr:uid="{00000000-0005-0000-0000-0000A5010000}"/>
    <cellStyle name="Calculation 2 3 2 2" xfId="437" xr:uid="{00000000-0005-0000-0000-0000A6010000}"/>
    <cellStyle name="Calculation 2 3 2 2 2" xfId="438" xr:uid="{00000000-0005-0000-0000-0000A7010000}"/>
    <cellStyle name="Calculation 2 3 2 2 3" xfId="439" xr:uid="{00000000-0005-0000-0000-0000A8010000}"/>
    <cellStyle name="Calculation 2 3 2 3" xfId="440" xr:uid="{00000000-0005-0000-0000-0000A9010000}"/>
    <cellStyle name="Calculation 2 3 2 4" xfId="441" xr:uid="{00000000-0005-0000-0000-0000AA010000}"/>
    <cellStyle name="Calculation 2 3 3" xfId="442" xr:uid="{00000000-0005-0000-0000-0000AB010000}"/>
    <cellStyle name="Calculation 2 3 3 2" xfId="443" xr:uid="{00000000-0005-0000-0000-0000AC010000}"/>
    <cellStyle name="Calculation 2 3 3 2 2" xfId="444" xr:uid="{00000000-0005-0000-0000-0000AD010000}"/>
    <cellStyle name="Calculation 2 3 3 2 3" xfId="445" xr:uid="{00000000-0005-0000-0000-0000AE010000}"/>
    <cellStyle name="Calculation 2 3 3 3" xfId="446" xr:uid="{00000000-0005-0000-0000-0000AF010000}"/>
    <cellStyle name="Calculation 2 3 3 4" xfId="447" xr:uid="{00000000-0005-0000-0000-0000B0010000}"/>
    <cellStyle name="Calculation 2 3 4" xfId="448" xr:uid="{00000000-0005-0000-0000-0000B1010000}"/>
    <cellStyle name="Calculation 2 3 4 2" xfId="449" xr:uid="{00000000-0005-0000-0000-0000B2010000}"/>
    <cellStyle name="Calculation 2 3 4 3" xfId="450" xr:uid="{00000000-0005-0000-0000-0000B3010000}"/>
    <cellStyle name="Calculation 2 3 5" xfId="451" xr:uid="{00000000-0005-0000-0000-0000B4010000}"/>
    <cellStyle name="Calculation 2 3 6" xfId="452" xr:uid="{00000000-0005-0000-0000-0000B5010000}"/>
    <cellStyle name="Calculation 2 4" xfId="453" xr:uid="{00000000-0005-0000-0000-0000B6010000}"/>
    <cellStyle name="Calculation 2 4 2" xfId="454" xr:uid="{00000000-0005-0000-0000-0000B7010000}"/>
    <cellStyle name="Calculation 2 4 2 2" xfId="455" xr:uid="{00000000-0005-0000-0000-0000B8010000}"/>
    <cellStyle name="Calculation 2 4 2 2 2" xfId="456" xr:uid="{00000000-0005-0000-0000-0000B9010000}"/>
    <cellStyle name="Calculation 2 4 2 2 3" xfId="457" xr:uid="{00000000-0005-0000-0000-0000BA010000}"/>
    <cellStyle name="Calculation 2 4 2 3" xfId="458" xr:uid="{00000000-0005-0000-0000-0000BB010000}"/>
    <cellStyle name="Calculation 2 4 2 4" xfId="459" xr:uid="{00000000-0005-0000-0000-0000BC010000}"/>
    <cellStyle name="Calculation 2 4 3" xfId="460" xr:uid="{00000000-0005-0000-0000-0000BD010000}"/>
    <cellStyle name="Calculation 2 4 3 2" xfId="461" xr:uid="{00000000-0005-0000-0000-0000BE010000}"/>
    <cellStyle name="Calculation 2 4 3 2 2" xfId="462" xr:uid="{00000000-0005-0000-0000-0000BF010000}"/>
    <cellStyle name="Calculation 2 4 3 2 3" xfId="463" xr:uid="{00000000-0005-0000-0000-0000C0010000}"/>
    <cellStyle name="Calculation 2 4 3 3" xfId="464" xr:uid="{00000000-0005-0000-0000-0000C1010000}"/>
    <cellStyle name="Calculation 2 4 3 4" xfId="465" xr:uid="{00000000-0005-0000-0000-0000C2010000}"/>
    <cellStyle name="Calculation 2 4 4" xfId="466" xr:uid="{00000000-0005-0000-0000-0000C3010000}"/>
    <cellStyle name="Calculation 2 4 4 2" xfId="467" xr:uid="{00000000-0005-0000-0000-0000C4010000}"/>
    <cellStyle name="Calculation 2 4 4 3" xfId="468" xr:uid="{00000000-0005-0000-0000-0000C5010000}"/>
    <cellStyle name="Calculation 2 4 5" xfId="469" xr:uid="{00000000-0005-0000-0000-0000C6010000}"/>
    <cellStyle name="Calculation 2 4 6" xfId="470" xr:uid="{00000000-0005-0000-0000-0000C7010000}"/>
    <cellStyle name="Calculation 2 5" xfId="471" xr:uid="{00000000-0005-0000-0000-0000C8010000}"/>
    <cellStyle name="Calculation 2 5 2" xfId="472" xr:uid="{00000000-0005-0000-0000-0000C9010000}"/>
    <cellStyle name="Calculation 2 5 2 2" xfId="473" xr:uid="{00000000-0005-0000-0000-0000CA010000}"/>
    <cellStyle name="Calculation 2 5 2 2 2" xfId="474" xr:uid="{00000000-0005-0000-0000-0000CB010000}"/>
    <cellStyle name="Calculation 2 5 2 2 3" xfId="475" xr:uid="{00000000-0005-0000-0000-0000CC010000}"/>
    <cellStyle name="Calculation 2 5 2 3" xfId="476" xr:uid="{00000000-0005-0000-0000-0000CD010000}"/>
    <cellStyle name="Calculation 2 5 2 4" xfId="477" xr:uid="{00000000-0005-0000-0000-0000CE010000}"/>
    <cellStyle name="Calculation 2 5 3" xfId="478" xr:uid="{00000000-0005-0000-0000-0000CF010000}"/>
    <cellStyle name="Calculation 2 5 3 2" xfId="479" xr:uid="{00000000-0005-0000-0000-0000D0010000}"/>
    <cellStyle name="Calculation 2 5 3 2 2" xfId="480" xr:uid="{00000000-0005-0000-0000-0000D1010000}"/>
    <cellStyle name="Calculation 2 5 3 2 3" xfId="481" xr:uid="{00000000-0005-0000-0000-0000D2010000}"/>
    <cellStyle name="Calculation 2 5 3 3" xfId="482" xr:uid="{00000000-0005-0000-0000-0000D3010000}"/>
    <cellStyle name="Calculation 2 5 3 4" xfId="483" xr:uid="{00000000-0005-0000-0000-0000D4010000}"/>
    <cellStyle name="Calculation 2 5 4" xfId="484" xr:uid="{00000000-0005-0000-0000-0000D5010000}"/>
    <cellStyle name="Calculation 2 5 4 2" xfId="485" xr:uid="{00000000-0005-0000-0000-0000D6010000}"/>
    <cellStyle name="Calculation 2 5 4 3" xfId="486" xr:uid="{00000000-0005-0000-0000-0000D7010000}"/>
    <cellStyle name="Calculation 2 5 5" xfId="487" xr:uid="{00000000-0005-0000-0000-0000D8010000}"/>
    <cellStyle name="Calculation 2 5 6" xfId="488" xr:uid="{00000000-0005-0000-0000-0000D9010000}"/>
    <cellStyle name="Calculation 2 6" xfId="489" xr:uid="{00000000-0005-0000-0000-0000DA010000}"/>
    <cellStyle name="Calculation 2 6 2" xfId="490" xr:uid="{00000000-0005-0000-0000-0000DB010000}"/>
    <cellStyle name="Calculation 2 6 3" xfId="491" xr:uid="{00000000-0005-0000-0000-0000DC010000}"/>
    <cellStyle name="Calculation 2 7" xfId="492" xr:uid="{00000000-0005-0000-0000-0000DD010000}"/>
    <cellStyle name="Calculation 2 8" xfId="493" xr:uid="{00000000-0005-0000-0000-0000DE010000}"/>
    <cellStyle name="Calculation 2 9" xfId="494" xr:uid="{00000000-0005-0000-0000-0000DF010000}"/>
    <cellStyle name="Calculation 2_Regulatory Template" xfId="495" xr:uid="{00000000-0005-0000-0000-0000E0010000}"/>
    <cellStyle name="Calculation 3" xfId="496" xr:uid="{00000000-0005-0000-0000-0000E1010000}"/>
    <cellStyle name="Calculation 4" xfId="497" xr:uid="{00000000-0005-0000-0000-0000E2010000}"/>
    <cellStyle name="Calculation 5" xfId="498" xr:uid="{00000000-0005-0000-0000-0000E3010000}"/>
    <cellStyle name="Calculation 6" xfId="499" xr:uid="{00000000-0005-0000-0000-0000E4010000}"/>
    <cellStyle name="Calculation 7" xfId="500" xr:uid="{00000000-0005-0000-0000-0000E5010000}"/>
    <cellStyle name="Calculation Cell" xfId="7327" xr:uid="{48311438-2DAC-4F24-A597-421D205E3CA5}"/>
    <cellStyle name="Callum" xfId="501" xr:uid="{00000000-0005-0000-0000-0000E6010000}"/>
    <cellStyle name="Cell Link." xfId="502" xr:uid="{00000000-0005-0000-0000-0000E7010000}"/>
    <cellStyle name="Check Cell 2" xfId="503" xr:uid="{00000000-0005-0000-0000-0000E8010000}"/>
    <cellStyle name="Check Cell 2 2" xfId="504" xr:uid="{00000000-0005-0000-0000-0000E9010000}"/>
    <cellStyle name="Check Cell 2 2 2" xfId="505" xr:uid="{00000000-0005-0000-0000-0000EA010000}"/>
    <cellStyle name="Check Cell 2 2 2 2" xfId="506" xr:uid="{00000000-0005-0000-0000-0000EB010000}"/>
    <cellStyle name="Check Cell 3" xfId="507" xr:uid="{00000000-0005-0000-0000-0000EC010000}"/>
    <cellStyle name="Check Cell 4" xfId="508" xr:uid="{00000000-0005-0000-0000-0000ED010000}"/>
    <cellStyle name="Column - Heading" xfId="509" xr:uid="{00000000-0005-0000-0000-0000EE010000}"/>
    <cellStyle name="Comm_Big_Title" xfId="510" xr:uid="{00000000-0005-0000-0000-0000EF010000}"/>
    <cellStyle name="Comma" xfId="9293" builtinId="3"/>
    <cellStyle name="Comma [0] 2" xfId="511" xr:uid="{00000000-0005-0000-0000-0000F1010000}"/>
    <cellStyle name="Comma [0] 2 2" xfId="5368" xr:uid="{00000000-0005-0000-0000-0000F2010000}"/>
    <cellStyle name="Comma [0] 2 2 2" xfId="7343" xr:uid="{2FE4D150-10A9-4278-9560-0F41561BA173}"/>
    <cellStyle name="Comma [0]7Z_87C" xfId="512" xr:uid="{00000000-0005-0000-0000-0000F3010000}"/>
    <cellStyle name="Comma 0" xfId="513" xr:uid="{00000000-0005-0000-0000-0000F4010000}"/>
    <cellStyle name="Comma 0*" xfId="514" xr:uid="{00000000-0005-0000-0000-0000F5010000}"/>
    <cellStyle name="Comma 0_Powerline1.M" xfId="515" xr:uid="{00000000-0005-0000-0000-0000F6010000}"/>
    <cellStyle name="Comma 1" xfId="516" xr:uid="{00000000-0005-0000-0000-0000F7010000}"/>
    <cellStyle name="Comma 1 2" xfId="517" xr:uid="{00000000-0005-0000-0000-0000F8010000}"/>
    <cellStyle name="Comma 10" xfId="518" xr:uid="{00000000-0005-0000-0000-0000F9010000}"/>
    <cellStyle name="Comma 10 2" xfId="519" xr:uid="{00000000-0005-0000-0000-0000FA010000}"/>
    <cellStyle name="Comma 10 2 2" xfId="520" xr:uid="{00000000-0005-0000-0000-0000FB010000}"/>
    <cellStyle name="Comma 10 2 2 2" xfId="5371" xr:uid="{00000000-0005-0000-0000-0000FC010000}"/>
    <cellStyle name="Comma 10 2 2 2 2" xfId="7346" xr:uid="{D8B7F6AE-B3B5-472C-A015-A4ABC7FB4D77}"/>
    <cellStyle name="Comma 10 2 3" xfId="5370" xr:uid="{00000000-0005-0000-0000-0000FD010000}"/>
    <cellStyle name="Comma 10 2 3 2" xfId="7345" xr:uid="{CBC88F5E-BB62-4509-8C3E-DBBE2379E7D1}"/>
    <cellStyle name="Comma 10 3" xfId="5369" xr:uid="{00000000-0005-0000-0000-0000FE010000}"/>
    <cellStyle name="Comma 10 3 2" xfId="7344" xr:uid="{258BCAA2-95E4-4C6E-B953-193E3E504BAC}"/>
    <cellStyle name="Comma 11" xfId="521" xr:uid="{00000000-0005-0000-0000-0000FF010000}"/>
    <cellStyle name="Comma 11 2" xfId="5372" xr:uid="{00000000-0005-0000-0000-000000020000}"/>
    <cellStyle name="Comma 11 2 2" xfId="7347" xr:uid="{D5538E36-9D60-49A5-829B-B8C4E0E322F3}"/>
    <cellStyle name="Comma 12" xfId="522" xr:uid="{00000000-0005-0000-0000-000001020000}"/>
    <cellStyle name="Comma 12 2" xfId="5373" xr:uid="{00000000-0005-0000-0000-000002020000}"/>
    <cellStyle name="Comma 12 2 2" xfId="7348" xr:uid="{B33DD9E7-C03E-4D52-807A-4F6B4E20980B}"/>
    <cellStyle name="Comma 13" xfId="523" xr:uid="{00000000-0005-0000-0000-000003020000}"/>
    <cellStyle name="Comma 13 2" xfId="5374" xr:uid="{00000000-0005-0000-0000-000004020000}"/>
    <cellStyle name="Comma 13 2 2" xfId="7349" xr:uid="{8517E721-4E47-4E7F-8C96-F3DB1AC3BB5B}"/>
    <cellStyle name="Comma 14" xfId="524" xr:uid="{00000000-0005-0000-0000-000005020000}"/>
    <cellStyle name="Comma 14 2" xfId="525" xr:uid="{00000000-0005-0000-0000-000006020000}"/>
    <cellStyle name="Comma 14 2 2" xfId="5376" xr:uid="{00000000-0005-0000-0000-000007020000}"/>
    <cellStyle name="Comma 14 2 2 2" xfId="7351" xr:uid="{EE3FCDFA-39D3-4961-89C9-9A8FBEB45B39}"/>
    <cellStyle name="Comma 14 3" xfId="5375" xr:uid="{00000000-0005-0000-0000-000008020000}"/>
    <cellStyle name="Comma 14 3 2" xfId="7350" xr:uid="{97540569-B838-4AD0-9946-C7ED0A5F384F}"/>
    <cellStyle name="Comma 15" xfId="526" xr:uid="{00000000-0005-0000-0000-000009020000}"/>
    <cellStyle name="Comma 15 2" xfId="527" xr:uid="{00000000-0005-0000-0000-00000A020000}"/>
    <cellStyle name="Comma 15 2 2" xfId="5378" xr:uid="{00000000-0005-0000-0000-00000B020000}"/>
    <cellStyle name="Comma 15 2 2 2" xfId="7353" xr:uid="{865BC30B-E95F-4DB8-A534-965FB1D83047}"/>
    <cellStyle name="Comma 15 3" xfId="5377" xr:uid="{00000000-0005-0000-0000-00000C020000}"/>
    <cellStyle name="Comma 15 3 2" xfId="7352" xr:uid="{057F48E1-DF3F-4FEE-B873-BCD78AB87B6F}"/>
    <cellStyle name="Comma 16" xfId="528" xr:uid="{00000000-0005-0000-0000-00000D020000}"/>
    <cellStyle name="Comma 16 2" xfId="5379" xr:uid="{00000000-0005-0000-0000-00000E020000}"/>
    <cellStyle name="Comma 16 2 2" xfId="7354" xr:uid="{15F5DCC6-ECFF-45CA-88E5-718F4DBAE823}"/>
    <cellStyle name="Comma 17" xfId="529" xr:uid="{00000000-0005-0000-0000-00000F020000}"/>
    <cellStyle name="Comma 17 2" xfId="5380" xr:uid="{00000000-0005-0000-0000-000010020000}"/>
    <cellStyle name="Comma 17 2 2" xfId="7355" xr:uid="{D59911BE-8225-4406-A481-FDF5E5B813A6}"/>
    <cellStyle name="Comma 18" xfId="530" xr:uid="{00000000-0005-0000-0000-000011020000}"/>
    <cellStyle name="Comma 18 2" xfId="531" xr:uid="{00000000-0005-0000-0000-000012020000}"/>
    <cellStyle name="Comma 18 2 2" xfId="5382" xr:uid="{00000000-0005-0000-0000-000013020000}"/>
    <cellStyle name="Comma 18 2 2 2" xfId="7357" xr:uid="{15BCD37B-EFBB-4FF6-A4BA-577DAC19F05C}"/>
    <cellStyle name="Comma 18 3" xfId="5381" xr:uid="{00000000-0005-0000-0000-000014020000}"/>
    <cellStyle name="Comma 18 3 2" xfId="7356" xr:uid="{D5176412-D4C7-48A2-AA04-597926B224C0}"/>
    <cellStyle name="Comma 19" xfId="532" xr:uid="{00000000-0005-0000-0000-000015020000}"/>
    <cellStyle name="Comma 19 2" xfId="5383" xr:uid="{00000000-0005-0000-0000-000016020000}"/>
    <cellStyle name="Comma 19 2 2" xfId="7358" xr:uid="{9BBBD9F8-7098-4D11-97C9-B4BDA64918B0}"/>
    <cellStyle name="Comma 2" xfId="5" xr:uid="{00000000-0005-0000-0000-000017020000}"/>
    <cellStyle name="Comma 2 10" xfId="533" xr:uid="{00000000-0005-0000-0000-000018020000}"/>
    <cellStyle name="Comma 2 10 2" xfId="5384" xr:uid="{00000000-0005-0000-0000-000019020000}"/>
    <cellStyle name="Comma 2 10 2 2" xfId="7359" xr:uid="{A0221349-9D14-48A9-B9F0-04469663A6AA}"/>
    <cellStyle name="Comma 2 100" xfId="534" xr:uid="{00000000-0005-0000-0000-00001A020000}"/>
    <cellStyle name="Comma 2 100 2" xfId="5385" xr:uid="{00000000-0005-0000-0000-00001B020000}"/>
    <cellStyle name="Comma 2 100 2 2" xfId="7360" xr:uid="{84905FCA-5E60-4A48-9BA7-FED9E09A6C09}"/>
    <cellStyle name="Comma 2 101" xfId="535" xr:uid="{00000000-0005-0000-0000-00001C020000}"/>
    <cellStyle name="Comma 2 101 2" xfId="5386" xr:uid="{00000000-0005-0000-0000-00001D020000}"/>
    <cellStyle name="Comma 2 101 2 2" xfId="7361" xr:uid="{7451903C-53C9-4420-A467-A75F74D27AF7}"/>
    <cellStyle name="Comma 2 102" xfId="536" xr:uid="{00000000-0005-0000-0000-00001E020000}"/>
    <cellStyle name="Comma 2 102 2" xfId="5387" xr:uid="{00000000-0005-0000-0000-00001F020000}"/>
    <cellStyle name="Comma 2 102 2 2" xfId="7362" xr:uid="{ACC4AD76-3E5D-4B27-8C1A-96D8F4AC4CE6}"/>
    <cellStyle name="Comma 2 103" xfId="537" xr:uid="{00000000-0005-0000-0000-000020020000}"/>
    <cellStyle name="Comma 2 103 2" xfId="5388" xr:uid="{00000000-0005-0000-0000-000021020000}"/>
    <cellStyle name="Comma 2 103 2 2" xfId="7363" xr:uid="{BD0807E2-186A-46B8-A3F9-791082BCBD15}"/>
    <cellStyle name="Comma 2 104" xfId="538" xr:uid="{00000000-0005-0000-0000-000022020000}"/>
    <cellStyle name="Comma 2 104 2" xfId="5389" xr:uid="{00000000-0005-0000-0000-000023020000}"/>
    <cellStyle name="Comma 2 104 2 2" xfId="7364" xr:uid="{4A224DFF-EF0E-4B24-8281-F4F4AE2755A1}"/>
    <cellStyle name="Comma 2 105" xfId="539" xr:uid="{00000000-0005-0000-0000-000024020000}"/>
    <cellStyle name="Comma 2 105 2" xfId="5390" xr:uid="{00000000-0005-0000-0000-000025020000}"/>
    <cellStyle name="Comma 2 105 2 2" xfId="7365" xr:uid="{78C9421D-3026-4C72-B1DE-CD9672C0F5EB}"/>
    <cellStyle name="Comma 2 106" xfId="540" xr:uid="{00000000-0005-0000-0000-000026020000}"/>
    <cellStyle name="Comma 2 106 2" xfId="5391" xr:uid="{00000000-0005-0000-0000-000027020000}"/>
    <cellStyle name="Comma 2 106 2 2" xfId="7366" xr:uid="{87ABB2A1-7DF9-42B8-8A04-EC0730F0C7A4}"/>
    <cellStyle name="Comma 2 107" xfId="541" xr:uid="{00000000-0005-0000-0000-000028020000}"/>
    <cellStyle name="Comma 2 107 2" xfId="5392" xr:uid="{00000000-0005-0000-0000-000029020000}"/>
    <cellStyle name="Comma 2 107 2 2" xfId="7367" xr:uid="{8C9FC022-DA1E-4770-826A-AB605CA69B3C}"/>
    <cellStyle name="Comma 2 108" xfId="542" xr:uid="{00000000-0005-0000-0000-00002A020000}"/>
    <cellStyle name="Comma 2 108 2" xfId="5393" xr:uid="{00000000-0005-0000-0000-00002B020000}"/>
    <cellStyle name="Comma 2 108 2 2" xfId="7368" xr:uid="{D4485A10-97E1-422D-B756-1D76EC827F6A}"/>
    <cellStyle name="Comma 2 109" xfId="543" xr:uid="{00000000-0005-0000-0000-00002C020000}"/>
    <cellStyle name="Comma 2 109 2" xfId="5394" xr:uid="{00000000-0005-0000-0000-00002D020000}"/>
    <cellStyle name="Comma 2 109 2 2" xfId="7369" xr:uid="{BB7B5C83-6E88-4ADB-BED7-A9C44A526748}"/>
    <cellStyle name="Comma 2 11" xfId="544" xr:uid="{00000000-0005-0000-0000-00002E020000}"/>
    <cellStyle name="Comma 2 11 2" xfId="5395" xr:uid="{00000000-0005-0000-0000-00002F020000}"/>
    <cellStyle name="Comma 2 11 2 2" xfId="7370" xr:uid="{70E957B7-528D-4848-A861-6814E2D85B0C}"/>
    <cellStyle name="Comma 2 110" xfId="545" xr:uid="{00000000-0005-0000-0000-000030020000}"/>
    <cellStyle name="Comma 2 110 2" xfId="5396" xr:uid="{00000000-0005-0000-0000-000031020000}"/>
    <cellStyle name="Comma 2 110 2 2" xfId="7371" xr:uid="{D081D916-E115-4EDE-8E8A-F6E75A637B81}"/>
    <cellStyle name="Comma 2 111" xfId="546" xr:uid="{00000000-0005-0000-0000-000032020000}"/>
    <cellStyle name="Comma 2 111 2" xfId="5397" xr:uid="{00000000-0005-0000-0000-000033020000}"/>
    <cellStyle name="Comma 2 111 2 2" xfId="7372" xr:uid="{052943DA-C580-4485-A62D-346130B0D0AD}"/>
    <cellStyle name="Comma 2 112" xfId="547" xr:uid="{00000000-0005-0000-0000-000034020000}"/>
    <cellStyle name="Comma 2 112 2" xfId="5398" xr:uid="{00000000-0005-0000-0000-000035020000}"/>
    <cellStyle name="Comma 2 112 2 2" xfId="7373" xr:uid="{7529CA3B-C3C3-45AC-801B-CC183C0B4A30}"/>
    <cellStyle name="Comma 2 113" xfId="548" xr:uid="{00000000-0005-0000-0000-000036020000}"/>
    <cellStyle name="Comma 2 113 2" xfId="5399" xr:uid="{00000000-0005-0000-0000-000037020000}"/>
    <cellStyle name="Comma 2 113 2 2" xfId="7374" xr:uid="{3B645888-0590-49AC-ADC5-6EDB84F5156D}"/>
    <cellStyle name="Comma 2 114" xfId="549" xr:uid="{00000000-0005-0000-0000-000038020000}"/>
    <cellStyle name="Comma 2 114 2" xfId="5400" xr:uid="{00000000-0005-0000-0000-000039020000}"/>
    <cellStyle name="Comma 2 114 2 2" xfId="7375" xr:uid="{CE614CF9-EB73-414E-9773-DE76FBCDB19A}"/>
    <cellStyle name="Comma 2 115" xfId="550" xr:uid="{00000000-0005-0000-0000-00003A020000}"/>
    <cellStyle name="Comma 2 115 2" xfId="5401" xr:uid="{00000000-0005-0000-0000-00003B020000}"/>
    <cellStyle name="Comma 2 115 2 2" xfId="7376" xr:uid="{1B57CD90-8A2C-475C-B6B9-6D6A7374ED09}"/>
    <cellStyle name="Comma 2 116" xfId="551" xr:uid="{00000000-0005-0000-0000-00003C020000}"/>
    <cellStyle name="Comma 2 116 2" xfId="5402" xr:uid="{00000000-0005-0000-0000-00003D020000}"/>
    <cellStyle name="Comma 2 116 2 2" xfId="7377" xr:uid="{380BEF15-95FC-493A-81B1-8368FF670DA7}"/>
    <cellStyle name="Comma 2 117" xfId="552" xr:uid="{00000000-0005-0000-0000-00003E020000}"/>
    <cellStyle name="Comma 2 117 2" xfId="5403" xr:uid="{00000000-0005-0000-0000-00003F020000}"/>
    <cellStyle name="Comma 2 117 2 2" xfId="7378" xr:uid="{CE0EBFDC-5CAE-497A-ADA0-285F6AB4450A}"/>
    <cellStyle name="Comma 2 118" xfId="553" xr:uid="{00000000-0005-0000-0000-000040020000}"/>
    <cellStyle name="Comma 2 118 2" xfId="5404" xr:uid="{00000000-0005-0000-0000-000041020000}"/>
    <cellStyle name="Comma 2 118 2 2" xfId="7379" xr:uid="{0EBFC0A7-ED5E-45FA-B867-D29CF25720A5}"/>
    <cellStyle name="Comma 2 119" xfId="554" xr:uid="{00000000-0005-0000-0000-000042020000}"/>
    <cellStyle name="Comma 2 119 2" xfId="5405" xr:uid="{00000000-0005-0000-0000-000043020000}"/>
    <cellStyle name="Comma 2 119 2 2" xfId="7380" xr:uid="{8683CCAD-C71F-4882-B1F1-E77E27D0E6D7}"/>
    <cellStyle name="Comma 2 12" xfId="555" xr:uid="{00000000-0005-0000-0000-000044020000}"/>
    <cellStyle name="Comma 2 12 2" xfId="5406" xr:uid="{00000000-0005-0000-0000-000045020000}"/>
    <cellStyle name="Comma 2 12 2 2" xfId="7381" xr:uid="{53472203-81DD-4BEE-8107-E63F4CEAC211}"/>
    <cellStyle name="Comma 2 120" xfId="556" xr:uid="{00000000-0005-0000-0000-000046020000}"/>
    <cellStyle name="Comma 2 120 2" xfId="5407" xr:uid="{00000000-0005-0000-0000-000047020000}"/>
    <cellStyle name="Comma 2 120 2 2" xfId="7382" xr:uid="{1EDAD62C-C69F-4F7B-B04B-4A39DDB76A58}"/>
    <cellStyle name="Comma 2 121" xfId="557" xr:uid="{00000000-0005-0000-0000-000048020000}"/>
    <cellStyle name="Comma 2 121 2" xfId="5408" xr:uid="{00000000-0005-0000-0000-000049020000}"/>
    <cellStyle name="Comma 2 121 2 2" xfId="7383" xr:uid="{A67902BB-291F-4B21-8F99-235B1F636992}"/>
    <cellStyle name="Comma 2 122" xfId="558" xr:uid="{00000000-0005-0000-0000-00004A020000}"/>
    <cellStyle name="Comma 2 122 2" xfId="5409" xr:uid="{00000000-0005-0000-0000-00004B020000}"/>
    <cellStyle name="Comma 2 122 2 2" xfId="7384" xr:uid="{AF12AFEE-A705-4437-8F24-4E67DDA8043D}"/>
    <cellStyle name="Comma 2 123" xfId="559" xr:uid="{00000000-0005-0000-0000-00004C020000}"/>
    <cellStyle name="Comma 2 123 2" xfId="5410" xr:uid="{00000000-0005-0000-0000-00004D020000}"/>
    <cellStyle name="Comma 2 123 2 2" xfId="7385" xr:uid="{917583FF-0391-4901-ACA5-7BD5B5626D9F}"/>
    <cellStyle name="Comma 2 124" xfId="560" xr:uid="{00000000-0005-0000-0000-00004E020000}"/>
    <cellStyle name="Comma 2 124 2" xfId="5411" xr:uid="{00000000-0005-0000-0000-00004F020000}"/>
    <cellStyle name="Comma 2 124 2 2" xfId="7386" xr:uid="{89D5F35E-A225-443A-80EB-8AE92DE0612A}"/>
    <cellStyle name="Comma 2 125" xfId="561" xr:uid="{00000000-0005-0000-0000-000050020000}"/>
    <cellStyle name="Comma 2 125 2" xfId="5412" xr:uid="{00000000-0005-0000-0000-000051020000}"/>
    <cellStyle name="Comma 2 125 2 2" xfId="7387" xr:uid="{968DC906-4997-4690-8E94-D76646A22D3F}"/>
    <cellStyle name="Comma 2 126" xfId="562" xr:uid="{00000000-0005-0000-0000-000052020000}"/>
    <cellStyle name="Comma 2 126 2" xfId="5413" xr:uid="{00000000-0005-0000-0000-000053020000}"/>
    <cellStyle name="Comma 2 126 2 2" xfId="7388" xr:uid="{DF16F564-BD64-43A8-81A1-3B121AFCABBD}"/>
    <cellStyle name="Comma 2 127" xfId="563" xr:uid="{00000000-0005-0000-0000-000054020000}"/>
    <cellStyle name="Comma 2 127 2" xfId="5414" xr:uid="{00000000-0005-0000-0000-000055020000}"/>
    <cellStyle name="Comma 2 127 2 2" xfId="7389" xr:uid="{2B428FDB-0FD9-4F4A-936D-62739573D50E}"/>
    <cellStyle name="Comma 2 128" xfId="564" xr:uid="{00000000-0005-0000-0000-000056020000}"/>
    <cellStyle name="Comma 2 128 2" xfId="5415" xr:uid="{00000000-0005-0000-0000-000057020000}"/>
    <cellStyle name="Comma 2 128 2 2" xfId="7390" xr:uid="{6C13A14A-971D-4813-8EAE-FE885FC55C13}"/>
    <cellStyle name="Comma 2 129" xfId="565" xr:uid="{00000000-0005-0000-0000-000058020000}"/>
    <cellStyle name="Comma 2 129 2" xfId="5416" xr:uid="{00000000-0005-0000-0000-000059020000}"/>
    <cellStyle name="Comma 2 129 2 2" xfId="7391" xr:uid="{233ABF39-586C-40EE-A00E-CB182CBFAB57}"/>
    <cellStyle name="Comma 2 13" xfId="566" xr:uid="{00000000-0005-0000-0000-00005A020000}"/>
    <cellStyle name="Comma 2 13 2" xfId="5417" xr:uid="{00000000-0005-0000-0000-00005B020000}"/>
    <cellStyle name="Comma 2 13 2 2" xfId="7392" xr:uid="{5EA56B85-D602-4DD8-8DC8-012F275B225F}"/>
    <cellStyle name="Comma 2 130" xfId="567" xr:uid="{00000000-0005-0000-0000-00005C020000}"/>
    <cellStyle name="Comma 2 130 2" xfId="5418" xr:uid="{00000000-0005-0000-0000-00005D020000}"/>
    <cellStyle name="Comma 2 130 2 2" xfId="7393" xr:uid="{57CDDD32-E2B5-4E4F-B3EE-84F6821FD1E6}"/>
    <cellStyle name="Comma 2 131" xfId="568" xr:uid="{00000000-0005-0000-0000-00005E020000}"/>
    <cellStyle name="Comma 2 131 2" xfId="5419" xr:uid="{00000000-0005-0000-0000-00005F020000}"/>
    <cellStyle name="Comma 2 131 2 2" xfId="7394" xr:uid="{D07BD08E-FFF5-4E8B-B8CD-D9614AB8E29D}"/>
    <cellStyle name="Comma 2 132" xfId="569" xr:uid="{00000000-0005-0000-0000-000060020000}"/>
    <cellStyle name="Comma 2 132 2" xfId="5420" xr:uid="{00000000-0005-0000-0000-000061020000}"/>
    <cellStyle name="Comma 2 132 2 2" xfId="7395" xr:uid="{C4837154-0006-4372-916F-2FFB2F934DFB}"/>
    <cellStyle name="Comma 2 133" xfId="570" xr:uid="{00000000-0005-0000-0000-000062020000}"/>
    <cellStyle name="Comma 2 133 2" xfId="5421" xr:uid="{00000000-0005-0000-0000-000063020000}"/>
    <cellStyle name="Comma 2 133 2 2" xfId="7396" xr:uid="{125A71AE-9BE9-4B7E-9132-DAA6B14ACBDE}"/>
    <cellStyle name="Comma 2 134" xfId="571" xr:uid="{00000000-0005-0000-0000-000064020000}"/>
    <cellStyle name="Comma 2 134 2" xfId="5422" xr:uid="{00000000-0005-0000-0000-000065020000}"/>
    <cellStyle name="Comma 2 134 2 2" xfId="7397" xr:uid="{C9667599-B722-4F60-9911-0067DC98D21B}"/>
    <cellStyle name="Comma 2 135" xfId="572" xr:uid="{00000000-0005-0000-0000-000066020000}"/>
    <cellStyle name="Comma 2 135 2" xfId="5423" xr:uid="{00000000-0005-0000-0000-000067020000}"/>
    <cellStyle name="Comma 2 135 2 2" xfId="7398" xr:uid="{F44F8D60-B1D0-4A7A-B9F1-5AA535C4DFE2}"/>
    <cellStyle name="Comma 2 136" xfId="573" xr:uid="{00000000-0005-0000-0000-000068020000}"/>
    <cellStyle name="Comma 2 136 2" xfId="5424" xr:uid="{00000000-0005-0000-0000-000069020000}"/>
    <cellStyle name="Comma 2 136 2 2" xfId="7399" xr:uid="{2F7739E1-75D3-4528-86EA-0FF3F4EFD7C4}"/>
    <cellStyle name="Comma 2 137" xfId="574" xr:uid="{00000000-0005-0000-0000-00006A020000}"/>
    <cellStyle name="Comma 2 137 2" xfId="5425" xr:uid="{00000000-0005-0000-0000-00006B020000}"/>
    <cellStyle name="Comma 2 137 2 2" xfId="7400" xr:uid="{F681BEB5-A1FD-466E-A76D-F33FE1770688}"/>
    <cellStyle name="Comma 2 138" xfId="575" xr:uid="{00000000-0005-0000-0000-00006C020000}"/>
    <cellStyle name="Comma 2 138 2" xfId="5426" xr:uid="{00000000-0005-0000-0000-00006D020000}"/>
    <cellStyle name="Comma 2 138 2 2" xfId="7401" xr:uid="{A19C0CFB-F96B-48CE-92E1-2A0DCC813FED}"/>
    <cellStyle name="Comma 2 139" xfId="576" xr:uid="{00000000-0005-0000-0000-00006E020000}"/>
    <cellStyle name="Comma 2 139 2" xfId="5427" xr:uid="{00000000-0005-0000-0000-00006F020000}"/>
    <cellStyle name="Comma 2 139 2 2" xfId="7402" xr:uid="{C7C34A34-B424-4B94-8656-D70441340662}"/>
    <cellStyle name="Comma 2 14" xfId="577" xr:uid="{00000000-0005-0000-0000-000070020000}"/>
    <cellStyle name="Comma 2 14 2" xfId="5428" xr:uid="{00000000-0005-0000-0000-000071020000}"/>
    <cellStyle name="Comma 2 14 2 2" xfId="7403" xr:uid="{F1EEA11D-EFA9-4FA8-9891-CDDE08FBA670}"/>
    <cellStyle name="Comma 2 140" xfId="578" xr:uid="{00000000-0005-0000-0000-000072020000}"/>
    <cellStyle name="Comma 2 140 2" xfId="5429" xr:uid="{00000000-0005-0000-0000-000073020000}"/>
    <cellStyle name="Comma 2 140 2 2" xfId="7404" xr:uid="{379EFEC2-FFC1-4F1B-A799-EDE64222DAB9}"/>
    <cellStyle name="Comma 2 141" xfId="579" xr:uid="{00000000-0005-0000-0000-000074020000}"/>
    <cellStyle name="Comma 2 141 2" xfId="5430" xr:uid="{00000000-0005-0000-0000-000075020000}"/>
    <cellStyle name="Comma 2 141 2 2" xfId="7405" xr:uid="{2C2B0149-3E1C-450E-A180-9A1E0EAA449B}"/>
    <cellStyle name="Comma 2 142" xfId="580" xr:uid="{00000000-0005-0000-0000-000076020000}"/>
    <cellStyle name="Comma 2 142 2" xfId="5431" xr:uid="{00000000-0005-0000-0000-000077020000}"/>
    <cellStyle name="Comma 2 142 2 2" xfId="7406" xr:uid="{02E1D49D-10FD-4B98-A9DF-6EA66C2D81EF}"/>
    <cellStyle name="Comma 2 143" xfId="581" xr:uid="{00000000-0005-0000-0000-000078020000}"/>
    <cellStyle name="Comma 2 143 2" xfId="5432" xr:uid="{00000000-0005-0000-0000-000079020000}"/>
    <cellStyle name="Comma 2 143 2 2" xfId="7407" xr:uid="{A4255D9C-4F62-4C6B-9427-24A2C874DE5B}"/>
    <cellStyle name="Comma 2 144" xfId="582" xr:uid="{00000000-0005-0000-0000-00007A020000}"/>
    <cellStyle name="Comma 2 144 2" xfId="5433" xr:uid="{00000000-0005-0000-0000-00007B020000}"/>
    <cellStyle name="Comma 2 144 2 2" xfId="7408" xr:uid="{17B5B2F6-7BD6-40B1-9913-796BBB7C924A}"/>
    <cellStyle name="Comma 2 145" xfId="583" xr:uid="{00000000-0005-0000-0000-00007C020000}"/>
    <cellStyle name="Comma 2 145 2" xfId="5434" xr:uid="{00000000-0005-0000-0000-00007D020000}"/>
    <cellStyle name="Comma 2 145 2 2" xfId="7409" xr:uid="{C6700762-8979-4300-9303-4B688CDD910A}"/>
    <cellStyle name="Comma 2 146" xfId="584" xr:uid="{00000000-0005-0000-0000-00007E020000}"/>
    <cellStyle name="Comma 2 146 2" xfId="5435" xr:uid="{00000000-0005-0000-0000-00007F020000}"/>
    <cellStyle name="Comma 2 146 2 2" xfId="7410" xr:uid="{3D732ED6-1EC6-4C5A-9800-70E25C721DAD}"/>
    <cellStyle name="Comma 2 147" xfId="585" xr:uid="{00000000-0005-0000-0000-000080020000}"/>
    <cellStyle name="Comma 2 147 2" xfId="5436" xr:uid="{00000000-0005-0000-0000-000081020000}"/>
    <cellStyle name="Comma 2 147 2 2" xfId="7411" xr:uid="{F86D9420-AD40-4353-91AF-CF7122D47AF8}"/>
    <cellStyle name="Comma 2 148" xfId="586" xr:uid="{00000000-0005-0000-0000-000082020000}"/>
    <cellStyle name="Comma 2 148 2" xfId="5437" xr:uid="{00000000-0005-0000-0000-000083020000}"/>
    <cellStyle name="Comma 2 148 2 2" xfId="7412" xr:uid="{71631318-7D04-42CA-A9B6-D059359A2D0E}"/>
    <cellStyle name="Comma 2 149" xfId="587" xr:uid="{00000000-0005-0000-0000-000084020000}"/>
    <cellStyle name="Comma 2 149 2" xfId="5438" xr:uid="{00000000-0005-0000-0000-000085020000}"/>
    <cellStyle name="Comma 2 149 2 2" xfId="7413" xr:uid="{1E86C529-47C9-4BA6-80E5-9659CEF288E3}"/>
    <cellStyle name="Comma 2 15" xfId="588" xr:uid="{00000000-0005-0000-0000-000086020000}"/>
    <cellStyle name="Comma 2 15 2" xfId="5439" xr:uid="{00000000-0005-0000-0000-000087020000}"/>
    <cellStyle name="Comma 2 15 2 2" xfId="7414" xr:uid="{C62EB84D-D13E-4427-AA01-84173B6ACC47}"/>
    <cellStyle name="Comma 2 150" xfId="589" xr:uid="{00000000-0005-0000-0000-000088020000}"/>
    <cellStyle name="Comma 2 150 2" xfId="5440" xr:uid="{00000000-0005-0000-0000-000089020000}"/>
    <cellStyle name="Comma 2 150 2 2" xfId="7415" xr:uid="{B2992218-288F-43D8-BA5A-1AD01845DFDA}"/>
    <cellStyle name="Comma 2 151" xfId="590" xr:uid="{00000000-0005-0000-0000-00008A020000}"/>
    <cellStyle name="Comma 2 151 2" xfId="5441" xr:uid="{00000000-0005-0000-0000-00008B020000}"/>
    <cellStyle name="Comma 2 151 2 2" xfId="7416" xr:uid="{8AABD9A9-5AAC-4703-BAAB-2ECFC238D4EF}"/>
    <cellStyle name="Comma 2 152" xfId="591" xr:uid="{00000000-0005-0000-0000-00008C020000}"/>
    <cellStyle name="Comma 2 152 2" xfId="5442" xr:uid="{00000000-0005-0000-0000-00008D020000}"/>
    <cellStyle name="Comma 2 152 2 2" xfId="7417" xr:uid="{A1364157-2C1D-4B71-A331-C5916E650755}"/>
    <cellStyle name="Comma 2 153" xfId="592" xr:uid="{00000000-0005-0000-0000-00008E020000}"/>
    <cellStyle name="Comma 2 153 2" xfId="5443" xr:uid="{00000000-0005-0000-0000-00008F020000}"/>
    <cellStyle name="Comma 2 153 2 2" xfId="7418" xr:uid="{70A72DB1-FD89-4013-99A2-99B9668E2783}"/>
    <cellStyle name="Comma 2 154" xfId="593" xr:uid="{00000000-0005-0000-0000-000090020000}"/>
    <cellStyle name="Comma 2 154 2" xfId="5444" xr:uid="{00000000-0005-0000-0000-000091020000}"/>
    <cellStyle name="Comma 2 154 2 2" xfId="7419" xr:uid="{DC015F7A-03D4-4E1A-9616-AB14E14B2760}"/>
    <cellStyle name="Comma 2 155" xfId="594" xr:uid="{00000000-0005-0000-0000-000092020000}"/>
    <cellStyle name="Comma 2 155 2" xfId="5445" xr:uid="{00000000-0005-0000-0000-000093020000}"/>
    <cellStyle name="Comma 2 155 2 2" xfId="7420" xr:uid="{B7AC5346-B543-41AD-8CD9-F4F7D56BACD6}"/>
    <cellStyle name="Comma 2 156" xfId="595" xr:uid="{00000000-0005-0000-0000-000094020000}"/>
    <cellStyle name="Comma 2 156 2" xfId="5446" xr:uid="{00000000-0005-0000-0000-000095020000}"/>
    <cellStyle name="Comma 2 156 2 2" xfId="7421" xr:uid="{B0347B25-27D2-4569-AEEB-EBD8427099EF}"/>
    <cellStyle name="Comma 2 157" xfId="596" xr:uid="{00000000-0005-0000-0000-000096020000}"/>
    <cellStyle name="Comma 2 157 2" xfId="5447" xr:uid="{00000000-0005-0000-0000-000097020000}"/>
    <cellStyle name="Comma 2 157 2 2" xfId="7422" xr:uid="{14C1E1B9-0DD3-4389-A1CC-D3DC2585DFF1}"/>
    <cellStyle name="Comma 2 158" xfId="597" xr:uid="{00000000-0005-0000-0000-000098020000}"/>
    <cellStyle name="Comma 2 158 2" xfId="5448" xr:uid="{00000000-0005-0000-0000-000099020000}"/>
    <cellStyle name="Comma 2 158 2 2" xfId="7423" xr:uid="{90CB4408-56EC-453E-8817-453D9BEFE4D2}"/>
    <cellStyle name="Comma 2 159" xfId="598" xr:uid="{00000000-0005-0000-0000-00009A020000}"/>
    <cellStyle name="Comma 2 159 2" xfId="5449" xr:uid="{00000000-0005-0000-0000-00009B020000}"/>
    <cellStyle name="Comma 2 159 2 2" xfId="7424" xr:uid="{A8AD2A41-60DC-4793-A86D-BAB7279339EA}"/>
    <cellStyle name="Comma 2 16" xfId="599" xr:uid="{00000000-0005-0000-0000-00009C020000}"/>
    <cellStyle name="Comma 2 16 2" xfId="5450" xr:uid="{00000000-0005-0000-0000-00009D020000}"/>
    <cellStyle name="Comma 2 16 2 2" xfId="7425" xr:uid="{39B33FDE-66C7-4B55-9984-D1DEF1A6721C}"/>
    <cellStyle name="Comma 2 160" xfId="600" xr:uid="{00000000-0005-0000-0000-00009E020000}"/>
    <cellStyle name="Comma 2 160 2" xfId="5451" xr:uid="{00000000-0005-0000-0000-00009F020000}"/>
    <cellStyle name="Comma 2 160 2 2" xfId="7426" xr:uid="{C937E133-1D26-4FC2-A8C7-A4B12387822C}"/>
    <cellStyle name="Comma 2 161" xfId="601" xr:uid="{00000000-0005-0000-0000-0000A0020000}"/>
    <cellStyle name="Comma 2 161 2" xfId="5452" xr:uid="{00000000-0005-0000-0000-0000A1020000}"/>
    <cellStyle name="Comma 2 161 2 2" xfId="7427" xr:uid="{09DEB297-7C7B-4D35-914D-1C1BDD9DF4C0}"/>
    <cellStyle name="Comma 2 162" xfId="602" xr:uid="{00000000-0005-0000-0000-0000A2020000}"/>
    <cellStyle name="Comma 2 162 2" xfId="5453" xr:uid="{00000000-0005-0000-0000-0000A3020000}"/>
    <cellStyle name="Comma 2 162 2 2" xfId="7428" xr:uid="{4D86A8A1-CA55-4180-A78D-D8E4BC0D0B93}"/>
    <cellStyle name="Comma 2 163" xfId="603" xr:uid="{00000000-0005-0000-0000-0000A4020000}"/>
    <cellStyle name="Comma 2 163 2" xfId="5454" xr:uid="{00000000-0005-0000-0000-0000A5020000}"/>
    <cellStyle name="Comma 2 163 2 2" xfId="7429" xr:uid="{0A3404C1-4780-4FF8-8923-61C280363B96}"/>
    <cellStyle name="Comma 2 164" xfId="604" xr:uid="{00000000-0005-0000-0000-0000A6020000}"/>
    <cellStyle name="Comma 2 164 2" xfId="5455" xr:uid="{00000000-0005-0000-0000-0000A7020000}"/>
    <cellStyle name="Comma 2 164 2 2" xfId="7430" xr:uid="{12A4E28E-6660-4F4C-BAAB-E7A6EF3639B8}"/>
    <cellStyle name="Comma 2 165" xfId="605" xr:uid="{00000000-0005-0000-0000-0000A8020000}"/>
    <cellStyle name="Comma 2 165 2" xfId="5456" xr:uid="{00000000-0005-0000-0000-0000A9020000}"/>
    <cellStyle name="Comma 2 165 2 2" xfId="7431" xr:uid="{DD53D632-CBC3-4211-B6F7-55CD48FEA2A6}"/>
    <cellStyle name="Comma 2 166" xfId="606" xr:uid="{00000000-0005-0000-0000-0000AA020000}"/>
    <cellStyle name="Comma 2 166 2" xfId="5457" xr:uid="{00000000-0005-0000-0000-0000AB020000}"/>
    <cellStyle name="Comma 2 166 2 2" xfId="7432" xr:uid="{7F2BDD3B-DF1A-4A6A-98EB-C00E8E00FECD}"/>
    <cellStyle name="Comma 2 167" xfId="607" xr:uid="{00000000-0005-0000-0000-0000AC020000}"/>
    <cellStyle name="Comma 2 167 2" xfId="5458" xr:uid="{00000000-0005-0000-0000-0000AD020000}"/>
    <cellStyle name="Comma 2 167 2 2" xfId="7433" xr:uid="{9657E8BF-6389-443D-B66A-1E7D7065DE88}"/>
    <cellStyle name="Comma 2 168" xfId="608" xr:uid="{00000000-0005-0000-0000-0000AE020000}"/>
    <cellStyle name="Comma 2 168 2" xfId="5459" xr:uid="{00000000-0005-0000-0000-0000AF020000}"/>
    <cellStyle name="Comma 2 168 2 2" xfId="7434" xr:uid="{0BE7B0C1-133F-4EAE-BF35-8289EC88BCAD}"/>
    <cellStyle name="Comma 2 169" xfId="609" xr:uid="{00000000-0005-0000-0000-0000B0020000}"/>
    <cellStyle name="Comma 2 169 2" xfId="5460" xr:uid="{00000000-0005-0000-0000-0000B1020000}"/>
    <cellStyle name="Comma 2 169 2 2" xfId="7435" xr:uid="{BFAE11AD-D5F8-42FB-AACF-9209818E3CA2}"/>
    <cellStyle name="Comma 2 17" xfId="610" xr:uid="{00000000-0005-0000-0000-0000B2020000}"/>
    <cellStyle name="Comma 2 17 2" xfId="5461" xr:uid="{00000000-0005-0000-0000-0000B3020000}"/>
    <cellStyle name="Comma 2 17 2 2" xfId="7436" xr:uid="{6C511C59-BF0F-42C5-B9D9-165CBBFF7C66}"/>
    <cellStyle name="Comma 2 170" xfId="611" xr:uid="{00000000-0005-0000-0000-0000B4020000}"/>
    <cellStyle name="Comma 2 170 2" xfId="5462" xr:uid="{00000000-0005-0000-0000-0000B5020000}"/>
    <cellStyle name="Comma 2 170 2 2" xfId="7437" xr:uid="{599F5737-FC0B-43D8-B6A3-03A889ADD553}"/>
    <cellStyle name="Comma 2 171" xfId="612" xr:uid="{00000000-0005-0000-0000-0000B6020000}"/>
    <cellStyle name="Comma 2 171 2" xfId="5463" xr:uid="{00000000-0005-0000-0000-0000B7020000}"/>
    <cellStyle name="Comma 2 171 2 2" xfId="7438" xr:uid="{86D07E4A-D3EC-4FB3-8D7D-336D75AEC8FD}"/>
    <cellStyle name="Comma 2 172" xfId="613" xr:uid="{00000000-0005-0000-0000-0000B8020000}"/>
    <cellStyle name="Comma 2 172 2" xfId="5464" xr:uid="{00000000-0005-0000-0000-0000B9020000}"/>
    <cellStyle name="Comma 2 172 2 2" xfId="7439" xr:uid="{4FB3950E-9D0C-42FE-8AFD-79F41696E38B}"/>
    <cellStyle name="Comma 2 173" xfId="614" xr:uid="{00000000-0005-0000-0000-0000BA020000}"/>
    <cellStyle name="Comma 2 173 2" xfId="5465" xr:uid="{00000000-0005-0000-0000-0000BB020000}"/>
    <cellStyle name="Comma 2 173 2 2" xfId="7440" xr:uid="{64C19BF8-04AB-4877-AAC7-03C4625305D4}"/>
    <cellStyle name="Comma 2 174" xfId="615" xr:uid="{00000000-0005-0000-0000-0000BC020000}"/>
    <cellStyle name="Comma 2 174 2" xfId="5466" xr:uid="{00000000-0005-0000-0000-0000BD020000}"/>
    <cellStyle name="Comma 2 174 2 2" xfId="7441" xr:uid="{BE283744-0CB2-49F7-892A-8F77138A6CD3}"/>
    <cellStyle name="Comma 2 175" xfId="616" xr:uid="{00000000-0005-0000-0000-0000BE020000}"/>
    <cellStyle name="Comma 2 175 2" xfId="5467" xr:uid="{00000000-0005-0000-0000-0000BF020000}"/>
    <cellStyle name="Comma 2 175 2 2" xfId="7442" xr:uid="{D92DE9DB-F935-4826-9693-FEBFE7B016D4}"/>
    <cellStyle name="Comma 2 176" xfId="617" xr:uid="{00000000-0005-0000-0000-0000C0020000}"/>
    <cellStyle name="Comma 2 176 2" xfId="5468" xr:uid="{00000000-0005-0000-0000-0000C1020000}"/>
    <cellStyle name="Comma 2 176 2 2" xfId="7443" xr:uid="{CE547607-60C7-4D79-8512-3D03BD1541E5}"/>
    <cellStyle name="Comma 2 177" xfId="618" xr:uid="{00000000-0005-0000-0000-0000C2020000}"/>
    <cellStyle name="Comma 2 177 2" xfId="5469" xr:uid="{00000000-0005-0000-0000-0000C3020000}"/>
    <cellStyle name="Comma 2 177 2 2" xfId="7444" xr:uid="{D6038D1A-7010-461B-82EB-248238106844}"/>
    <cellStyle name="Comma 2 178" xfId="619" xr:uid="{00000000-0005-0000-0000-0000C4020000}"/>
    <cellStyle name="Comma 2 178 2" xfId="5470" xr:uid="{00000000-0005-0000-0000-0000C5020000}"/>
    <cellStyle name="Comma 2 178 2 2" xfId="7445" xr:uid="{59FBED35-F04B-44F6-8CE0-FB5A9386DEFF}"/>
    <cellStyle name="Comma 2 179" xfId="620" xr:uid="{00000000-0005-0000-0000-0000C6020000}"/>
    <cellStyle name="Comma 2 179 2" xfId="5471" xr:uid="{00000000-0005-0000-0000-0000C7020000}"/>
    <cellStyle name="Comma 2 179 2 2" xfId="7446" xr:uid="{7DEE3772-23F8-4FBD-9931-8502D41A3B4E}"/>
    <cellStyle name="Comma 2 18" xfId="621" xr:uid="{00000000-0005-0000-0000-0000C8020000}"/>
    <cellStyle name="Comma 2 18 2" xfId="5472" xr:uid="{00000000-0005-0000-0000-0000C9020000}"/>
    <cellStyle name="Comma 2 18 2 2" xfId="7447" xr:uid="{DE0A6FFF-2086-42CC-AC3B-0B405FAF826E}"/>
    <cellStyle name="Comma 2 180" xfId="622" xr:uid="{00000000-0005-0000-0000-0000CA020000}"/>
    <cellStyle name="Comma 2 180 2" xfId="5473" xr:uid="{00000000-0005-0000-0000-0000CB020000}"/>
    <cellStyle name="Comma 2 180 2 2" xfId="7448" xr:uid="{AAD83238-6AB3-4DC7-A0C5-1083853128FF}"/>
    <cellStyle name="Comma 2 181" xfId="623" xr:uid="{00000000-0005-0000-0000-0000CC020000}"/>
    <cellStyle name="Comma 2 181 2" xfId="5474" xr:uid="{00000000-0005-0000-0000-0000CD020000}"/>
    <cellStyle name="Comma 2 181 2 2" xfId="7449" xr:uid="{3BEA3F08-D48D-4B04-A926-B1DAA52E9C5F}"/>
    <cellStyle name="Comma 2 182" xfId="624" xr:uid="{00000000-0005-0000-0000-0000CE020000}"/>
    <cellStyle name="Comma 2 182 2" xfId="5475" xr:uid="{00000000-0005-0000-0000-0000CF020000}"/>
    <cellStyle name="Comma 2 182 2 2" xfId="7450" xr:uid="{9E8CE768-CC17-461E-80D1-94A3961C1E89}"/>
    <cellStyle name="Comma 2 183" xfId="625" xr:uid="{00000000-0005-0000-0000-0000D0020000}"/>
    <cellStyle name="Comma 2 183 2" xfId="5476" xr:uid="{00000000-0005-0000-0000-0000D1020000}"/>
    <cellStyle name="Comma 2 183 2 2" xfId="7451" xr:uid="{F0B7C4CA-C033-48F7-936E-D238672731D0}"/>
    <cellStyle name="Comma 2 184" xfId="626" xr:uid="{00000000-0005-0000-0000-0000D2020000}"/>
    <cellStyle name="Comma 2 184 2" xfId="5477" xr:uid="{00000000-0005-0000-0000-0000D3020000}"/>
    <cellStyle name="Comma 2 184 2 2" xfId="7452" xr:uid="{2738CB1C-9336-4815-8359-CCACEEF7175A}"/>
    <cellStyle name="Comma 2 185" xfId="627" xr:uid="{00000000-0005-0000-0000-0000D4020000}"/>
    <cellStyle name="Comma 2 185 2" xfId="5478" xr:uid="{00000000-0005-0000-0000-0000D5020000}"/>
    <cellStyle name="Comma 2 185 2 2" xfId="7453" xr:uid="{1772B0A5-071E-4975-B69F-3896068592DB}"/>
    <cellStyle name="Comma 2 186" xfId="628" xr:uid="{00000000-0005-0000-0000-0000D6020000}"/>
    <cellStyle name="Comma 2 186 2" xfId="5479" xr:uid="{00000000-0005-0000-0000-0000D7020000}"/>
    <cellStyle name="Comma 2 186 2 2" xfId="7454" xr:uid="{587514FD-2602-478F-B244-FD136E590F5A}"/>
    <cellStyle name="Comma 2 187" xfId="629" xr:uid="{00000000-0005-0000-0000-0000D8020000}"/>
    <cellStyle name="Comma 2 187 2" xfId="5480" xr:uid="{00000000-0005-0000-0000-0000D9020000}"/>
    <cellStyle name="Comma 2 187 2 2" xfId="7455" xr:uid="{4A62F231-2315-4F81-B918-2F381DE8B0AB}"/>
    <cellStyle name="Comma 2 188" xfId="630" xr:uid="{00000000-0005-0000-0000-0000DA020000}"/>
    <cellStyle name="Comma 2 188 2" xfId="5481" xr:uid="{00000000-0005-0000-0000-0000DB020000}"/>
    <cellStyle name="Comma 2 188 2 2" xfId="7456" xr:uid="{D5254F9C-39B6-4763-A4B7-5022A59C5257}"/>
    <cellStyle name="Comma 2 189" xfId="631" xr:uid="{00000000-0005-0000-0000-0000DC020000}"/>
    <cellStyle name="Comma 2 189 2" xfId="5482" xr:uid="{00000000-0005-0000-0000-0000DD020000}"/>
    <cellStyle name="Comma 2 189 2 2" xfId="7457" xr:uid="{A82225CC-70C2-43CD-9EFD-BF268CB30B9B}"/>
    <cellStyle name="Comma 2 19" xfId="632" xr:uid="{00000000-0005-0000-0000-0000DE020000}"/>
    <cellStyle name="Comma 2 19 2" xfId="5483" xr:uid="{00000000-0005-0000-0000-0000DF020000}"/>
    <cellStyle name="Comma 2 19 2 2" xfId="7458" xr:uid="{A24BC735-D0B8-44BF-88C0-A8BAA0E2A059}"/>
    <cellStyle name="Comma 2 190" xfId="633" xr:uid="{00000000-0005-0000-0000-0000E0020000}"/>
    <cellStyle name="Comma 2 190 2" xfId="5484" xr:uid="{00000000-0005-0000-0000-0000E1020000}"/>
    <cellStyle name="Comma 2 190 2 2" xfId="7459" xr:uid="{07B0E087-3A35-40BC-BDAA-9676ED1C43BB}"/>
    <cellStyle name="Comma 2 191" xfId="634" xr:uid="{00000000-0005-0000-0000-0000E2020000}"/>
    <cellStyle name="Comma 2 191 2" xfId="5485" xr:uid="{00000000-0005-0000-0000-0000E3020000}"/>
    <cellStyle name="Comma 2 191 2 2" xfId="7460" xr:uid="{9FAA01BA-B4F7-4C28-BC41-3A5EBE2C7537}"/>
    <cellStyle name="Comma 2 192" xfId="635" xr:uid="{00000000-0005-0000-0000-0000E4020000}"/>
    <cellStyle name="Comma 2 192 2" xfId="5486" xr:uid="{00000000-0005-0000-0000-0000E5020000}"/>
    <cellStyle name="Comma 2 192 2 2" xfId="7461" xr:uid="{B70D5381-48AC-4BBD-82E9-87372416C531}"/>
    <cellStyle name="Comma 2 193" xfId="636" xr:uid="{00000000-0005-0000-0000-0000E6020000}"/>
    <cellStyle name="Comma 2 193 2" xfId="5487" xr:uid="{00000000-0005-0000-0000-0000E7020000}"/>
    <cellStyle name="Comma 2 193 2 2" xfId="7462" xr:uid="{F0C22D2B-5C67-49B3-9E85-DC43C34821A0}"/>
    <cellStyle name="Comma 2 194" xfId="637" xr:uid="{00000000-0005-0000-0000-0000E8020000}"/>
    <cellStyle name="Comma 2 194 2" xfId="5488" xr:uid="{00000000-0005-0000-0000-0000E9020000}"/>
    <cellStyle name="Comma 2 194 2 2" xfId="7463" xr:uid="{A8624A8B-EC8C-48FA-862B-FABC4F39EC1C}"/>
    <cellStyle name="Comma 2 195" xfId="638" xr:uid="{00000000-0005-0000-0000-0000EA020000}"/>
    <cellStyle name="Comma 2 195 2" xfId="5489" xr:uid="{00000000-0005-0000-0000-0000EB020000}"/>
    <cellStyle name="Comma 2 195 2 2" xfId="7464" xr:uid="{28A7AD89-6BDA-4CF4-863B-C050E58FDB12}"/>
    <cellStyle name="Comma 2 196" xfId="639" xr:uid="{00000000-0005-0000-0000-0000EC020000}"/>
    <cellStyle name="Comma 2 196 2" xfId="5490" xr:uid="{00000000-0005-0000-0000-0000ED020000}"/>
    <cellStyle name="Comma 2 196 2 2" xfId="7465" xr:uid="{D488AD2D-9BF7-4858-A475-FE6C433B78CA}"/>
    <cellStyle name="Comma 2 197" xfId="640" xr:uid="{00000000-0005-0000-0000-0000EE020000}"/>
    <cellStyle name="Comma 2 197 2" xfId="5491" xr:uid="{00000000-0005-0000-0000-0000EF020000}"/>
    <cellStyle name="Comma 2 197 2 2" xfId="7466" xr:uid="{7985C3D2-B3E0-4593-AE96-C17CD984114C}"/>
    <cellStyle name="Comma 2 198" xfId="5359" xr:uid="{00000000-0005-0000-0000-0000F0020000}"/>
    <cellStyle name="Comma 2 198 2" xfId="7334" xr:uid="{2756A8DB-60FC-46F1-86D6-BD0C0A80DE40}"/>
    <cellStyle name="Comma 2 199" xfId="7320" xr:uid="{D3224D20-9E7F-492B-AE60-1F70E638856F}"/>
    <cellStyle name="Comma 2 2" xfId="641" xr:uid="{00000000-0005-0000-0000-0000F1020000}"/>
    <cellStyle name="Comma 2 2 10" xfId="642" xr:uid="{00000000-0005-0000-0000-0000F2020000}"/>
    <cellStyle name="Comma 2 2 10 2" xfId="5493" xr:uid="{00000000-0005-0000-0000-0000F3020000}"/>
    <cellStyle name="Comma 2 2 10 2 2" xfId="7468" xr:uid="{84D60AB1-DFFC-4B01-89DB-77634C2637BD}"/>
    <cellStyle name="Comma 2 2 100" xfId="643" xr:uid="{00000000-0005-0000-0000-0000F4020000}"/>
    <cellStyle name="Comma 2 2 100 2" xfId="5494" xr:uid="{00000000-0005-0000-0000-0000F5020000}"/>
    <cellStyle name="Comma 2 2 100 2 2" xfId="7469" xr:uid="{1D67E273-ED54-48A3-8726-F9D343576ABE}"/>
    <cellStyle name="Comma 2 2 1000" xfId="644" xr:uid="{00000000-0005-0000-0000-0000F6020000}"/>
    <cellStyle name="Comma 2 2 1000 2" xfId="5495" xr:uid="{00000000-0005-0000-0000-0000F7020000}"/>
    <cellStyle name="Comma 2 2 1000 2 2" xfId="7470" xr:uid="{DD34ABF8-E2CF-4F31-8036-2137A8FD4680}"/>
    <cellStyle name="Comma 2 2 1001" xfId="645" xr:uid="{00000000-0005-0000-0000-0000F8020000}"/>
    <cellStyle name="Comma 2 2 1001 2" xfId="5496" xr:uid="{00000000-0005-0000-0000-0000F9020000}"/>
    <cellStyle name="Comma 2 2 1001 2 2" xfId="7471" xr:uid="{0C3BB1CA-6245-4172-B2DD-D5A0BA27C19D}"/>
    <cellStyle name="Comma 2 2 1002" xfId="646" xr:uid="{00000000-0005-0000-0000-0000FA020000}"/>
    <cellStyle name="Comma 2 2 1002 2" xfId="5497" xr:uid="{00000000-0005-0000-0000-0000FB020000}"/>
    <cellStyle name="Comma 2 2 1002 2 2" xfId="7472" xr:uid="{F17638DA-4A62-468B-8B15-EE1DED4E65E3}"/>
    <cellStyle name="Comma 2 2 1003" xfId="647" xr:uid="{00000000-0005-0000-0000-0000FC020000}"/>
    <cellStyle name="Comma 2 2 1003 2" xfId="5498" xr:uid="{00000000-0005-0000-0000-0000FD020000}"/>
    <cellStyle name="Comma 2 2 1003 2 2" xfId="7473" xr:uid="{DC8B66C0-061B-4FEB-8A6B-C5B9334DEC4A}"/>
    <cellStyle name="Comma 2 2 1004" xfId="648" xr:uid="{00000000-0005-0000-0000-0000FE020000}"/>
    <cellStyle name="Comma 2 2 1004 2" xfId="5499" xr:uid="{00000000-0005-0000-0000-0000FF020000}"/>
    <cellStyle name="Comma 2 2 1004 2 2" xfId="7474" xr:uid="{536A006F-B5DB-4A7A-A707-CC5FBFD04948}"/>
    <cellStyle name="Comma 2 2 1005" xfId="649" xr:uid="{00000000-0005-0000-0000-000000030000}"/>
    <cellStyle name="Comma 2 2 1005 2" xfId="5500" xr:uid="{00000000-0005-0000-0000-000001030000}"/>
    <cellStyle name="Comma 2 2 1005 2 2" xfId="7475" xr:uid="{0258A4CB-8527-47F9-9450-07375548D4CB}"/>
    <cellStyle name="Comma 2 2 1006" xfId="650" xr:uid="{00000000-0005-0000-0000-000002030000}"/>
    <cellStyle name="Comma 2 2 1006 2" xfId="5501" xr:uid="{00000000-0005-0000-0000-000003030000}"/>
    <cellStyle name="Comma 2 2 1006 2 2" xfId="7476" xr:uid="{91A48503-7AF2-4C49-B136-154E869FFFAF}"/>
    <cellStyle name="Comma 2 2 1007" xfId="651" xr:uid="{00000000-0005-0000-0000-000004030000}"/>
    <cellStyle name="Comma 2 2 1007 2" xfId="5502" xr:uid="{00000000-0005-0000-0000-000005030000}"/>
    <cellStyle name="Comma 2 2 1007 2 2" xfId="7477" xr:uid="{71F862A8-237C-4C86-9C65-785088705269}"/>
    <cellStyle name="Comma 2 2 1008" xfId="652" xr:uid="{00000000-0005-0000-0000-000006030000}"/>
    <cellStyle name="Comma 2 2 1008 2" xfId="5503" xr:uid="{00000000-0005-0000-0000-000007030000}"/>
    <cellStyle name="Comma 2 2 1008 2 2" xfId="7478" xr:uid="{601E38B8-3036-4B35-ABF7-B01786174217}"/>
    <cellStyle name="Comma 2 2 1009" xfId="653" xr:uid="{00000000-0005-0000-0000-000008030000}"/>
    <cellStyle name="Comma 2 2 1009 2" xfId="5504" xr:uid="{00000000-0005-0000-0000-000009030000}"/>
    <cellStyle name="Comma 2 2 1009 2 2" xfId="7479" xr:uid="{A88062B8-9CBC-49CB-8A13-EC1E042A3153}"/>
    <cellStyle name="Comma 2 2 101" xfId="654" xr:uid="{00000000-0005-0000-0000-00000A030000}"/>
    <cellStyle name="Comma 2 2 101 2" xfId="5505" xr:uid="{00000000-0005-0000-0000-00000B030000}"/>
    <cellStyle name="Comma 2 2 101 2 2" xfId="7480" xr:uid="{291D6423-54B6-4E3B-84CF-6062A9E27FB5}"/>
    <cellStyle name="Comma 2 2 1010" xfId="655" xr:uid="{00000000-0005-0000-0000-00000C030000}"/>
    <cellStyle name="Comma 2 2 1010 2" xfId="5506" xr:uid="{00000000-0005-0000-0000-00000D030000}"/>
    <cellStyle name="Comma 2 2 1010 2 2" xfId="7481" xr:uid="{9505D590-12D9-4CB0-A6C3-6385DBF6DBFD}"/>
    <cellStyle name="Comma 2 2 1011" xfId="656" xr:uid="{00000000-0005-0000-0000-00000E030000}"/>
    <cellStyle name="Comma 2 2 1011 2" xfId="5507" xr:uid="{00000000-0005-0000-0000-00000F030000}"/>
    <cellStyle name="Comma 2 2 1011 2 2" xfId="7482" xr:uid="{BD9FD32F-FFED-475B-9440-278BDECF2827}"/>
    <cellStyle name="Comma 2 2 1012" xfId="657" xr:uid="{00000000-0005-0000-0000-000010030000}"/>
    <cellStyle name="Comma 2 2 1012 2" xfId="5508" xr:uid="{00000000-0005-0000-0000-000011030000}"/>
    <cellStyle name="Comma 2 2 1012 2 2" xfId="7483" xr:uid="{96DA37FD-CD4D-4A03-A052-A9ADAE11328C}"/>
    <cellStyle name="Comma 2 2 1013" xfId="658" xr:uid="{00000000-0005-0000-0000-000012030000}"/>
    <cellStyle name="Comma 2 2 1013 2" xfId="5509" xr:uid="{00000000-0005-0000-0000-000013030000}"/>
    <cellStyle name="Comma 2 2 1013 2 2" xfId="7484" xr:uid="{0EB57B17-D172-47EA-8D9C-C1D8CB395E3A}"/>
    <cellStyle name="Comma 2 2 1014" xfId="659" xr:uid="{00000000-0005-0000-0000-000014030000}"/>
    <cellStyle name="Comma 2 2 1014 2" xfId="5510" xr:uid="{00000000-0005-0000-0000-000015030000}"/>
    <cellStyle name="Comma 2 2 1014 2 2" xfId="7485" xr:uid="{EBE2AD3A-4F88-4438-9895-D6972BFAB417}"/>
    <cellStyle name="Comma 2 2 1015" xfId="660" xr:uid="{00000000-0005-0000-0000-000016030000}"/>
    <cellStyle name="Comma 2 2 1015 2" xfId="5511" xr:uid="{00000000-0005-0000-0000-000017030000}"/>
    <cellStyle name="Comma 2 2 1015 2 2" xfId="7486" xr:uid="{5DC2FDD0-B308-4BBA-B8B7-1EFA76553C97}"/>
    <cellStyle name="Comma 2 2 1016" xfId="661" xr:uid="{00000000-0005-0000-0000-000018030000}"/>
    <cellStyle name="Comma 2 2 1016 2" xfId="5512" xr:uid="{00000000-0005-0000-0000-000019030000}"/>
    <cellStyle name="Comma 2 2 1016 2 2" xfId="7487" xr:uid="{83B8BC1C-5805-4CBE-9FA1-0A55CBDF27C2}"/>
    <cellStyle name="Comma 2 2 1017" xfId="662" xr:uid="{00000000-0005-0000-0000-00001A030000}"/>
    <cellStyle name="Comma 2 2 1017 2" xfId="5513" xr:uid="{00000000-0005-0000-0000-00001B030000}"/>
    <cellStyle name="Comma 2 2 1017 2 2" xfId="7488" xr:uid="{BA5A567B-C552-49F0-863F-BA76B96B26B6}"/>
    <cellStyle name="Comma 2 2 1018" xfId="663" xr:uid="{00000000-0005-0000-0000-00001C030000}"/>
    <cellStyle name="Comma 2 2 1018 2" xfId="5514" xr:uid="{00000000-0005-0000-0000-00001D030000}"/>
    <cellStyle name="Comma 2 2 1018 2 2" xfId="7489" xr:uid="{3EB63965-E17D-4134-B196-4B6E1F52A525}"/>
    <cellStyle name="Comma 2 2 1019" xfId="664" xr:uid="{00000000-0005-0000-0000-00001E030000}"/>
    <cellStyle name="Comma 2 2 1019 2" xfId="5515" xr:uid="{00000000-0005-0000-0000-00001F030000}"/>
    <cellStyle name="Comma 2 2 1019 2 2" xfId="7490" xr:uid="{D06D87C4-A54A-4BB1-9FFC-16E18CFBF5CB}"/>
    <cellStyle name="Comma 2 2 102" xfId="665" xr:uid="{00000000-0005-0000-0000-000020030000}"/>
    <cellStyle name="Comma 2 2 102 2" xfId="5516" xr:uid="{00000000-0005-0000-0000-000021030000}"/>
    <cellStyle name="Comma 2 2 102 2 2" xfId="7491" xr:uid="{5D4AE639-A400-4117-921B-2BBC6FB5B830}"/>
    <cellStyle name="Comma 2 2 1020" xfId="666" xr:uid="{00000000-0005-0000-0000-000022030000}"/>
    <cellStyle name="Comma 2 2 1020 2" xfId="5517" xr:uid="{00000000-0005-0000-0000-000023030000}"/>
    <cellStyle name="Comma 2 2 1020 2 2" xfId="7492" xr:uid="{55055B7B-F459-463C-8EC0-7B8EEE8E4381}"/>
    <cellStyle name="Comma 2 2 1021" xfId="667" xr:uid="{00000000-0005-0000-0000-000024030000}"/>
    <cellStyle name="Comma 2 2 1021 2" xfId="5518" xr:uid="{00000000-0005-0000-0000-000025030000}"/>
    <cellStyle name="Comma 2 2 1021 2 2" xfId="7493" xr:uid="{98986797-818E-4344-9399-B8F8ADEE6893}"/>
    <cellStyle name="Comma 2 2 1022" xfId="668" xr:uid="{00000000-0005-0000-0000-000026030000}"/>
    <cellStyle name="Comma 2 2 1022 2" xfId="5519" xr:uid="{00000000-0005-0000-0000-000027030000}"/>
    <cellStyle name="Comma 2 2 1022 2 2" xfId="7494" xr:uid="{9309B3E6-46E3-40C2-91E2-6CEED110D9E5}"/>
    <cellStyle name="Comma 2 2 1023" xfId="669" xr:uid="{00000000-0005-0000-0000-000028030000}"/>
    <cellStyle name="Comma 2 2 1023 2" xfId="5520" xr:uid="{00000000-0005-0000-0000-000029030000}"/>
    <cellStyle name="Comma 2 2 1023 2 2" xfId="7495" xr:uid="{4E059EDC-5FFA-4609-87F2-A392E9C7A5A9}"/>
    <cellStyle name="Comma 2 2 1024" xfId="670" xr:uid="{00000000-0005-0000-0000-00002A030000}"/>
    <cellStyle name="Comma 2 2 1024 2" xfId="5521" xr:uid="{00000000-0005-0000-0000-00002B030000}"/>
    <cellStyle name="Comma 2 2 1024 2 2" xfId="7496" xr:uid="{1E66651C-9C8C-4301-83BE-16C53F659EB4}"/>
    <cellStyle name="Comma 2 2 1025" xfId="671" xr:uid="{00000000-0005-0000-0000-00002C030000}"/>
    <cellStyle name="Comma 2 2 1025 2" xfId="5522" xr:uid="{00000000-0005-0000-0000-00002D030000}"/>
    <cellStyle name="Comma 2 2 1025 2 2" xfId="7497" xr:uid="{C56A41E0-49CD-4FAA-8C33-AAC3916AFB30}"/>
    <cellStyle name="Comma 2 2 1026" xfId="672" xr:uid="{00000000-0005-0000-0000-00002E030000}"/>
    <cellStyle name="Comma 2 2 1026 2" xfId="5523" xr:uid="{00000000-0005-0000-0000-00002F030000}"/>
    <cellStyle name="Comma 2 2 1026 2 2" xfId="7498" xr:uid="{53B64809-233E-48EB-86F9-960AFD9D8081}"/>
    <cellStyle name="Comma 2 2 1027" xfId="673" xr:uid="{00000000-0005-0000-0000-000030030000}"/>
    <cellStyle name="Comma 2 2 1027 2" xfId="5524" xr:uid="{00000000-0005-0000-0000-000031030000}"/>
    <cellStyle name="Comma 2 2 1027 2 2" xfId="7499" xr:uid="{F43D448C-ADB6-4411-BB14-FA02D1A1AE65}"/>
    <cellStyle name="Comma 2 2 1028" xfId="674" xr:uid="{00000000-0005-0000-0000-000032030000}"/>
    <cellStyle name="Comma 2 2 1028 2" xfId="5525" xr:uid="{00000000-0005-0000-0000-000033030000}"/>
    <cellStyle name="Comma 2 2 1028 2 2" xfId="7500" xr:uid="{649D61A1-D2B9-4195-9786-0AB404D54BE5}"/>
    <cellStyle name="Comma 2 2 1029" xfId="675" xr:uid="{00000000-0005-0000-0000-000034030000}"/>
    <cellStyle name="Comma 2 2 1029 2" xfId="5526" xr:uid="{00000000-0005-0000-0000-000035030000}"/>
    <cellStyle name="Comma 2 2 1029 2 2" xfId="7501" xr:uid="{313CE2DE-3745-4AE7-9D61-71F6EDE30392}"/>
    <cellStyle name="Comma 2 2 103" xfId="676" xr:uid="{00000000-0005-0000-0000-000036030000}"/>
    <cellStyle name="Comma 2 2 103 2" xfId="5527" xr:uid="{00000000-0005-0000-0000-000037030000}"/>
    <cellStyle name="Comma 2 2 103 2 2" xfId="7502" xr:uid="{66DBECB8-D197-4AFA-AE9B-E72BD95A54E7}"/>
    <cellStyle name="Comma 2 2 1030" xfId="677" xr:uid="{00000000-0005-0000-0000-000038030000}"/>
    <cellStyle name="Comma 2 2 1030 2" xfId="5528" xr:uid="{00000000-0005-0000-0000-000039030000}"/>
    <cellStyle name="Comma 2 2 1030 2 2" xfId="7503" xr:uid="{4DC9D710-1AF1-4273-9197-1EF9F7FD36B9}"/>
    <cellStyle name="Comma 2 2 1031" xfId="678" xr:uid="{00000000-0005-0000-0000-00003A030000}"/>
    <cellStyle name="Comma 2 2 1031 2" xfId="5529" xr:uid="{00000000-0005-0000-0000-00003B030000}"/>
    <cellStyle name="Comma 2 2 1031 2 2" xfId="7504" xr:uid="{6E02373E-537A-4156-B73B-2FFAB65F8820}"/>
    <cellStyle name="Comma 2 2 1032" xfId="679" xr:uid="{00000000-0005-0000-0000-00003C030000}"/>
    <cellStyle name="Comma 2 2 1032 2" xfId="5530" xr:uid="{00000000-0005-0000-0000-00003D030000}"/>
    <cellStyle name="Comma 2 2 1032 2 2" xfId="7505" xr:uid="{09B4B9E5-55C6-4057-A246-18334427EF68}"/>
    <cellStyle name="Comma 2 2 1033" xfId="680" xr:uid="{00000000-0005-0000-0000-00003E030000}"/>
    <cellStyle name="Comma 2 2 1033 2" xfId="5531" xr:uid="{00000000-0005-0000-0000-00003F030000}"/>
    <cellStyle name="Comma 2 2 1033 2 2" xfId="7506" xr:uid="{FC177967-24CB-4099-806C-B75D038D7FB2}"/>
    <cellStyle name="Comma 2 2 1034" xfId="681" xr:uid="{00000000-0005-0000-0000-000040030000}"/>
    <cellStyle name="Comma 2 2 1034 2" xfId="5532" xr:uid="{00000000-0005-0000-0000-000041030000}"/>
    <cellStyle name="Comma 2 2 1034 2 2" xfId="7507" xr:uid="{0294D1AA-2EA5-4EFA-BB4A-F9AC8B0D2560}"/>
    <cellStyle name="Comma 2 2 1035" xfId="682" xr:uid="{00000000-0005-0000-0000-000042030000}"/>
    <cellStyle name="Comma 2 2 1035 2" xfId="5533" xr:uid="{00000000-0005-0000-0000-000043030000}"/>
    <cellStyle name="Comma 2 2 1035 2 2" xfId="7508" xr:uid="{2FD06529-459C-4AB0-8F08-092F94C54FAC}"/>
    <cellStyle name="Comma 2 2 1036" xfId="683" xr:uid="{00000000-0005-0000-0000-000044030000}"/>
    <cellStyle name="Comma 2 2 1036 2" xfId="5534" xr:uid="{00000000-0005-0000-0000-000045030000}"/>
    <cellStyle name="Comma 2 2 1036 2 2" xfId="7509" xr:uid="{239C2632-D4DC-40AA-838C-6DE8E1E5F1D4}"/>
    <cellStyle name="Comma 2 2 1037" xfId="684" xr:uid="{00000000-0005-0000-0000-000046030000}"/>
    <cellStyle name="Comma 2 2 1037 2" xfId="5535" xr:uid="{00000000-0005-0000-0000-000047030000}"/>
    <cellStyle name="Comma 2 2 1037 2 2" xfId="7510" xr:uid="{62452FDE-FD45-4F5A-BBA8-0920C028AE89}"/>
    <cellStyle name="Comma 2 2 1038" xfId="685" xr:uid="{00000000-0005-0000-0000-000048030000}"/>
    <cellStyle name="Comma 2 2 1038 2" xfId="5536" xr:uid="{00000000-0005-0000-0000-000049030000}"/>
    <cellStyle name="Comma 2 2 1038 2 2" xfId="7511" xr:uid="{99035294-3E1E-4DBC-8943-CC4E2C985D68}"/>
    <cellStyle name="Comma 2 2 1039" xfId="686" xr:uid="{00000000-0005-0000-0000-00004A030000}"/>
    <cellStyle name="Comma 2 2 1039 2" xfId="5537" xr:uid="{00000000-0005-0000-0000-00004B030000}"/>
    <cellStyle name="Comma 2 2 1039 2 2" xfId="7512" xr:uid="{A30162B5-8B03-4AAF-A59C-CA730AE2C59E}"/>
    <cellStyle name="Comma 2 2 104" xfId="687" xr:uid="{00000000-0005-0000-0000-00004C030000}"/>
    <cellStyle name="Comma 2 2 104 2" xfId="5538" xr:uid="{00000000-0005-0000-0000-00004D030000}"/>
    <cellStyle name="Comma 2 2 104 2 2" xfId="7513" xr:uid="{6749017E-5CE8-48E3-B842-E2E1B6D457EF}"/>
    <cellStyle name="Comma 2 2 1040" xfId="688" xr:uid="{00000000-0005-0000-0000-00004E030000}"/>
    <cellStyle name="Comma 2 2 1040 2" xfId="5539" xr:uid="{00000000-0005-0000-0000-00004F030000}"/>
    <cellStyle name="Comma 2 2 1040 2 2" xfId="7514" xr:uid="{E15CF6D6-BA0C-4DB9-AC8D-923DA211BA2D}"/>
    <cellStyle name="Comma 2 2 1041" xfId="689" xr:uid="{00000000-0005-0000-0000-000050030000}"/>
    <cellStyle name="Comma 2 2 1041 2" xfId="5540" xr:uid="{00000000-0005-0000-0000-000051030000}"/>
    <cellStyle name="Comma 2 2 1041 2 2" xfId="7515" xr:uid="{384DBD32-FE64-4438-B5FC-5D2D1BD53FFA}"/>
    <cellStyle name="Comma 2 2 1042" xfId="690" xr:uid="{00000000-0005-0000-0000-000052030000}"/>
    <cellStyle name="Comma 2 2 1042 2" xfId="5541" xr:uid="{00000000-0005-0000-0000-000053030000}"/>
    <cellStyle name="Comma 2 2 1042 2 2" xfId="7516" xr:uid="{32BA346C-CC4A-4B64-8A25-985F2520E43F}"/>
    <cellStyle name="Comma 2 2 1043" xfId="691" xr:uid="{00000000-0005-0000-0000-000054030000}"/>
    <cellStyle name="Comma 2 2 1043 2" xfId="5542" xr:uid="{00000000-0005-0000-0000-000055030000}"/>
    <cellStyle name="Comma 2 2 1043 2 2" xfId="7517" xr:uid="{F7E8AEFB-BD0A-417D-A00E-657D7E037A67}"/>
    <cellStyle name="Comma 2 2 1044" xfId="692" xr:uid="{00000000-0005-0000-0000-000056030000}"/>
    <cellStyle name="Comma 2 2 1044 2" xfId="5543" xr:uid="{00000000-0005-0000-0000-000057030000}"/>
    <cellStyle name="Comma 2 2 1044 2 2" xfId="7518" xr:uid="{B7C5147B-4505-4056-898C-DE196C9F0114}"/>
    <cellStyle name="Comma 2 2 1045" xfId="693" xr:uid="{00000000-0005-0000-0000-000058030000}"/>
    <cellStyle name="Comma 2 2 1045 2" xfId="5544" xr:uid="{00000000-0005-0000-0000-000059030000}"/>
    <cellStyle name="Comma 2 2 1045 2 2" xfId="7519" xr:uid="{596CAFF3-2252-4057-930F-52C238427E1B}"/>
    <cellStyle name="Comma 2 2 1046" xfId="694" xr:uid="{00000000-0005-0000-0000-00005A030000}"/>
    <cellStyle name="Comma 2 2 1046 2" xfId="5545" xr:uid="{00000000-0005-0000-0000-00005B030000}"/>
    <cellStyle name="Comma 2 2 1046 2 2" xfId="7520" xr:uid="{B5C311F4-517A-4FCA-91E2-9105CE4EDA45}"/>
    <cellStyle name="Comma 2 2 1047" xfId="695" xr:uid="{00000000-0005-0000-0000-00005C030000}"/>
    <cellStyle name="Comma 2 2 1047 2" xfId="5546" xr:uid="{00000000-0005-0000-0000-00005D030000}"/>
    <cellStyle name="Comma 2 2 1047 2 2" xfId="7521" xr:uid="{3A52A44A-C808-4CC1-B21A-0D8332CD40BC}"/>
    <cellStyle name="Comma 2 2 1048" xfId="696" xr:uid="{00000000-0005-0000-0000-00005E030000}"/>
    <cellStyle name="Comma 2 2 1048 2" xfId="5547" xr:uid="{00000000-0005-0000-0000-00005F030000}"/>
    <cellStyle name="Comma 2 2 1048 2 2" xfId="7522" xr:uid="{411CB872-7FDA-4F4E-AA1C-943053C99858}"/>
    <cellStyle name="Comma 2 2 1049" xfId="697" xr:uid="{00000000-0005-0000-0000-000060030000}"/>
    <cellStyle name="Comma 2 2 1049 2" xfId="5548" xr:uid="{00000000-0005-0000-0000-000061030000}"/>
    <cellStyle name="Comma 2 2 1049 2 2" xfId="7523" xr:uid="{6C366A4E-D33D-4AB6-8AE5-9BD0454CBD74}"/>
    <cellStyle name="Comma 2 2 105" xfId="698" xr:uid="{00000000-0005-0000-0000-000062030000}"/>
    <cellStyle name="Comma 2 2 105 2" xfId="5549" xr:uid="{00000000-0005-0000-0000-000063030000}"/>
    <cellStyle name="Comma 2 2 105 2 2" xfId="7524" xr:uid="{EE78FB60-2094-40FE-93A5-68B8A0B4E2F5}"/>
    <cellStyle name="Comma 2 2 1050" xfId="699" xr:uid="{00000000-0005-0000-0000-000064030000}"/>
    <cellStyle name="Comma 2 2 1050 2" xfId="5550" xr:uid="{00000000-0005-0000-0000-000065030000}"/>
    <cellStyle name="Comma 2 2 1050 2 2" xfId="7525" xr:uid="{65E0A902-A2F8-4EA5-B659-8143F001A1D6}"/>
    <cellStyle name="Comma 2 2 1051" xfId="700" xr:uid="{00000000-0005-0000-0000-000066030000}"/>
    <cellStyle name="Comma 2 2 1051 2" xfId="5551" xr:uid="{00000000-0005-0000-0000-000067030000}"/>
    <cellStyle name="Comma 2 2 1051 2 2" xfId="7526" xr:uid="{13647E37-950F-41D8-B2D2-BAB3D09C288D}"/>
    <cellStyle name="Comma 2 2 1052" xfId="701" xr:uid="{00000000-0005-0000-0000-000068030000}"/>
    <cellStyle name="Comma 2 2 1052 2" xfId="5552" xr:uid="{00000000-0005-0000-0000-000069030000}"/>
    <cellStyle name="Comma 2 2 1052 2 2" xfId="7527" xr:uid="{C250CE0A-2D61-438C-BCC9-9AEBC43F46B2}"/>
    <cellStyle name="Comma 2 2 1053" xfId="702" xr:uid="{00000000-0005-0000-0000-00006A030000}"/>
    <cellStyle name="Comma 2 2 1053 2" xfId="5553" xr:uid="{00000000-0005-0000-0000-00006B030000}"/>
    <cellStyle name="Comma 2 2 1053 2 2" xfId="7528" xr:uid="{7B56DE87-A723-4119-A36B-6457F49A7F87}"/>
    <cellStyle name="Comma 2 2 1054" xfId="703" xr:uid="{00000000-0005-0000-0000-00006C030000}"/>
    <cellStyle name="Comma 2 2 1054 2" xfId="5554" xr:uid="{00000000-0005-0000-0000-00006D030000}"/>
    <cellStyle name="Comma 2 2 1054 2 2" xfId="7529" xr:uid="{BF2EEE96-64BD-426D-9750-670CC07FEE1F}"/>
    <cellStyle name="Comma 2 2 1055" xfId="704" xr:uid="{00000000-0005-0000-0000-00006E030000}"/>
    <cellStyle name="Comma 2 2 1055 2" xfId="5555" xr:uid="{00000000-0005-0000-0000-00006F030000}"/>
    <cellStyle name="Comma 2 2 1055 2 2" xfId="7530" xr:uid="{4DE74B93-258F-4249-923B-D51D03870B10}"/>
    <cellStyle name="Comma 2 2 1056" xfId="705" xr:uid="{00000000-0005-0000-0000-000070030000}"/>
    <cellStyle name="Comma 2 2 1056 2" xfId="5556" xr:uid="{00000000-0005-0000-0000-000071030000}"/>
    <cellStyle name="Comma 2 2 1056 2 2" xfId="7531" xr:uid="{72D694D7-15CC-4B18-A99F-7CE6859798DF}"/>
    <cellStyle name="Comma 2 2 1057" xfId="706" xr:uid="{00000000-0005-0000-0000-000072030000}"/>
    <cellStyle name="Comma 2 2 1057 2" xfId="5557" xr:uid="{00000000-0005-0000-0000-000073030000}"/>
    <cellStyle name="Comma 2 2 1057 2 2" xfId="7532" xr:uid="{DEB82EF1-70C3-41F4-9AA1-4C5B21B0F22D}"/>
    <cellStyle name="Comma 2 2 1058" xfId="707" xr:uid="{00000000-0005-0000-0000-000074030000}"/>
    <cellStyle name="Comma 2 2 1058 2" xfId="5558" xr:uid="{00000000-0005-0000-0000-000075030000}"/>
    <cellStyle name="Comma 2 2 1058 2 2" xfId="7533" xr:uid="{CC6E03F1-88A4-4460-BAAE-E9AE429F14E3}"/>
    <cellStyle name="Comma 2 2 1059" xfId="708" xr:uid="{00000000-0005-0000-0000-000076030000}"/>
    <cellStyle name="Comma 2 2 1059 2" xfId="5559" xr:uid="{00000000-0005-0000-0000-000077030000}"/>
    <cellStyle name="Comma 2 2 1059 2 2" xfId="7534" xr:uid="{E35392A1-8A8C-4309-BB29-7B8B80CB9A6B}"/>
    <cellStyle name="Comma 2 2 106" xfId="709" xr:uid="{00000000-0005-0000-0000-000078030000}"/>
    <cellStyle name="Comma 2 2 106 2" xfId="5560" xr:uid="{00000000-0005-0000-0000-000079030000}"/>
    <cellStyle name="Comma 2 2 106 2 2" xfId="7535" xr:uid="{2486678E-BCBA-4B05-82C8-62241FCD24E4}"/>
    <cellStyle name="Comma 2 2 1060" xfId="710" xr:uid="{00000000-0005-0000-0000-00007A030000}"/>
    <cellStyle name="Comma 2 2 1060 2" xfId="5561" xr:uid="{00000000-0005-0000-0000-00007B030000}"/>
    <cellStyle name="Comma 2 2 1060 2 2" xfId="7536" xr:uid="{A8601D69-2612-4099-9C46-182FF38F8D2B}"/>
    <cellStyle name="Comma 2 2 1061" xfId="711" xr:uid="{00000000-0005-0000-0000-00007C030000}"/>
    <cellStyle name="Comma 2 2 1061 2" xfId="5562" xr:uid="{00000000-0005-0000-0000-00007D030000}"/>
    <cellStyle name="Comma 2 2 1061 2 2" xfId="7537" xr:uid="{E48D3256-2202-4134-A109-9FC7C20A0C7C}"/>
    <cellStyle name="Comma 2 2 1062" xfId="712" xr:uid="{00000000-0005-0000-0000-00007E030000}"/>
    <cellStyle name="Comma 2 2 1062 2" xfId="5563" xr:uid="{00000000-0005-0000-0000-00007F030000}"/>
    <cellStyle name="Comma 2 2 1062 2 2" xfId="7538" xr:uid="{5DC7CEE2-A646-443D-AA37-739E8CEAA984}"/>
    <cellStyle name="Comma 2 2 1063" xfId="713" xr:uid="{00000000-0005-0000-0000-000080030000}"/>
    <cellStyle name="Comma 2 2 1063 2" xfId="5564" xr:uid="{00000000-0005-0000-0000-000081030000}"/>
    <cellStyle name="Comma 2 2 1063 2 2" xfId="7539" xr:uid="{0C76F147-3173-40F6-986D-C1CC7DB74132}"/>
    <cellStyle name="Comma 2 2 1064" xfId="714" xr:uid="{00000000-0005-0000-0000-000082030000}"/>
    <cellStyle name="Comma 2 2 1064 2" xfId="5565" xr:uid="{00000000-0005-0000-0000-000083030000}"/>
    <cellStyle name="Comma 2 2 1064 2 2" xfId="7540" xr:uid="{D13782F6-E6EC-4EA6-A552-C2326D2D3E77}"/>
    <cellStyle name="Comma 2 2 1065" xfId="715" xr:uid="{00000000-0005-0000-0000-000084030000}"/>
    <cellStyle name="Comma 2 2 1065 2" xfId="5566" xr:uid="{00000000-0005-0000-0000-000085030000}"/>
    <cellStyle name="Comma 2 2 1065 2 2" xfId="7541" xr:uid="{EAE2082C-042B-4453-809C-41AF837FF213}"/>
    <cellStyle name="Comma 2 2 1066" xfId="716" xr:uid="{00000000-0005-0000-0000-000086030000}"/>
    <cellStyle name="Comma 2 2 1066 2" xfId="5567" xr:uid="{00000000-0005-0000-0000-000087030000}"/>
    <cellStyle name="Comma 2 2 1066 2 2" xfId="7542" xr:uid="{4348A8FA-ECF7-46D0-A7F8-62E9500DBB5E}"/>
    <cellStyle name="Comma 2 2 1067" xfId="717" xr:uid="{00000000-0005-0000-0000-000088030000}"/>
    <cellStyle name="Comma 2 2 1067 2" xfId="5568" xr:uid="{00000000-0005-0000-0000-000089030000}"/>
    <cellStyle name="Comma 2 2 1067 2 2" xfId="7543" xr:uid="{3D81BD8C-01CA-49D1-9974-0CE02D05E05E}"/>
    <cellStyle name="Comma 2 2 1068" xfId="718" xr:uid="{00000000-0005-0000-0000-00008A030000}"/>
    <cellStyle name="Comma 2 2 1068 2" xfId="5569" xr:uid="{00000000-0005-0000-0000-00008B030000}"/>
    <cellStyle name="Comma 2 2 1068 2 2" xfId="7544" xr:uid="{7216841C-5629-42D4-BFAF-DA11CB875E84}"/>
    <cellStyle name="Comma 2 2 1069" xfId="719" xr:uid="{00000000-0005-0000-0000-00008C030000}"/>
    <cellStyle name="Comma 2 2 1069 2" xfId="5570" xr:uid="{00000000-0005-0000-0000-00008D030000}"/>
    <cellStyle name="Comma 2 2 1069 2 2" xfId="7545" xr:uid="{B5B69050-395F-4E7A-AC72-E38037E43648}"/>
    <cellStyle name="Comma 2 2 107" xfId="720" xr:uid="{00000000-0005-0000-0000-00008E030000}"/>
    <cellStyle name="Comma 2 2 107 2" xfId="5571" xr:uid="{00000000-0005-0000-0000-00008F030000}"/>
    <cellStyle name="Comma 2 2 107 2 2" xfId="7546" xr:uid="{6055BDA4-4347-4741-9704-E6E2C63F18AE}"/>
    <cellStyle name="Comma 2 2 1070" xfId="721" xr:uid="{00000000-0005-0000-0000-000090030000}"/>
    <cellStyle name="Comma 2 2 1070 2" xfId="5572" xr:uid="{00000000-0005-0000-0000-000091030000}"/>
    <cellStyle name="Comma 2 2 1070 2 2" xfId="7547" xr:uid="{2C995707-0279-4DC6-9AD8-5F38FDF1823E}"/>
    <cellStyle name="Comma 2 2 1071" xfId="722" xr:uid="{00000000-0005-0000-0000-000092030000}"/>
    <cellStyle name="Comma 2 2 1071 2" xfId="5573" xr:uid="{00000000-0005-0000-0000-000093030000}"/>
    <cellStyle name="Comma 2 2 1071 2 2" xfId="7548" xr:uid="{B6C48401-E86E-475F-B68B-6294A3B5A503}"/>
    <cellStyle name="Comma 2 2 1072" xfId="723" xr:uid="{00000000-0005-0000-0000-000094030000}"/>
    <cellStyle name="Comma 2 2 1072 2" xfId="5574" xr:uid="{00000000-0005-0000-0000-000095030000}"/>
    <cellStyle name="Comma 2 2 1072 2 2" xfId="7549" xr:uid="{A01205A1-B38F-4063-AC43-D9FDF73F56AA}"/>
    <cellStyle name="Comma 2 2 1073" xfId="724" xr:uid="{00000000-0005-0000-0000-000096030000}"/>
    <cellStyle name="Comma 2 2 1073 2" xfId="5575" xr:uid="{00000000-0005-0000-0000-000097030000}"/>
    <cellStyle name="Comma 2 2 1073 2 2" xfId="7550" xr:uid="{5D8CA17E-FB64-4FBD-9E20-BFA9E7583AF4}"/>
    <cellStyle name="Comma 2 2 1074" xfId="725" xr:uid="{00000000-0005-0000-0000-000098030000}"/>
    <cellStyle name="Comma 2 2 1074 2" xfId="5576" xr:uid="{00000000-0005-0000-0000-000099030000}"/>
    <cellStyle name="Comma 2 2 1074 2 2" xfId="7551" xr:uid="{E84A8F41-54C5-4238-8468-62E7B9459FC1}"/>
    <cellStyle name="Comma 2 2 1075" xfId="726" xr:uid="{00000000-0005-0000-0000-00009A030000}"/>
    <cellStyle name="Comma 2 2 1075 2" xfId="5577" xr:uid="{00000000-0005-0000-0000-00009B030000}"/>
    <cellStyle name="Comma 2 2 1075 2 2" xfId="7552" xr:uid="{994537C1-F355-41EB-84C0-BADA447ECC24}"/>
    <cellStyle name="Comma 2 2 1076" xfId="727" xr:uid="{00000000-0005-0000-0000-00009C030000}"/>
    <cellStyle name="Comma 2 2 1076 2" xfId="5578" xr:uid="{00000000-0005-0000-0000-00009D030000}"/>
    <cellStyle name="Comma 2 2 1076 2 2" xfId="7553" xr:uid="{623EA5EF-1AC6-4B19-BFF7-FEE429021F96}"/>
    <cellStyle name="Comma 2 2 1077" xfId="728" xr:uid="{00000000-0005-0000-0000-00009E030000}"/>
    <cellStyle name="Comma 2 2 1077 2" xfId="5579" xr:uid="{00000000-0005-0000-0000-00009F030000}"/>
    <cellStyle name="Comma 2 2 1077 2 2" xfId="7554" xr:uid="{5C428CF8-B042-4107-82B1-1C9715C2900A}"/>
    <cellStyle name="Comma 2 2 1078" xfId="729" xr:uid="{00000000-0005-0000-0000-0000A0030000}"/>
    <cellStyle name="Comma 2 2 1078 2" xfId="5580" xr:uid="{00000000-0005-0000-0000-0000A1030000}"/>
    <cellStyle name="Comma 2 2 1078 2 2" xfId="7555" xr:uid="{E5AA93A7-71E3-4BAE-8442-9B367B6CE352}"/>
    <cellStyle name="Comma 2 2 1079" xfId="730" xr:uid="{00000000-0005-0000-0000-0000A2030000}"/>
    <cellStyle name="Comma 2 2 1079 2" xfId="5581" xr:uid="{00000000-0005-0000-0000-0000A3030000}"/>
    <cellStyle name="Comma 2 2 1079 2 2" xfId="7556" xr:uid="{C36BE001-4986-42DC-9869-295201AE23D8}"/>
    <cellStyle name="Comma 2 2 108" xfId="731" xr:uid="{00000000-0005-0000-0000-0000A4030000}"/>
    <cellStyle name="Comma 2 2 108 2" xfId="5582" xr:uid="{00000000-0005-0000-0000-0000A5030000}"/>
    <cellStyle name="Comma 2 2 108 2 2" xfId="7557" xr:uid="{E3594594-AA63-4DBE-9652-DB123B1D41FA}"/>
    <cellStyle name="Comma 2 2 1080" xfId="732" xr:uid="{00000000-0005-0000-0000-0000A6030000}"/>
    <cellStyle name="Comma 2 2 1080 2" xfId="5583" xr:uid="{00000000-0005-0000-0000-0000A7030000}"/>
    <cellStyle name="Comma 2 2 1080 2 2" xfId="7558" xr:uid="{F880EB76-1EAA-4DC3-B261-6EBBDF0F9DAD}"/>
    <cellStyle name="Comma 2 2 1081" xfId="733" xr:uid="{00000000-0005-0000-0000-0000A8030000}"/>
    <cellStyle name="Comma 2 2 1081 2" xfId="5584" xr:uid="{00000000-0005-0000-0000-0000A9030000}"/>
    <cellStyle name="Comma 2 2 1081 2 2" xfId="7559" xr:uid="{85DCB68C-AB7B-4D28-A308-33E9B2D738CF}"/>
    <cellStyle name="Comma 2 2 1082" xfId="734" xr:uid="{00000000-0005-0000-0000-0000AA030000}"/>
    <cellStyle name="Comma 2 2 1082 2" xfId="5585" xr:uid="{00000000-0005-0000-0000-0000AB030000}"/>
    <cellStyle name="Comma 2 2 1082 2 2" xfId="7560" xr:uid="{4F3E1C71-AA95-4E8C-8D56-E2705F79DCA7}"/>
    <cellStyle name="Comma 2 2 1083" xfId="735" xr:uid="{00000000-0005-0000-0000-0000AC030000}"/>
    <cellStyle name="Comma 2 2 1083 2" xfId="5586" xr:uid="{00000000-0005-0000-0000-0000AD030000}"/>
    <cellStyle name="Comma 2 2 1083 2 2" xfId="7561" xr:uid="{F455D94F-18A9-4009-8ECE-8A9C058B5850}"/>
    <cellStyle name="Comma 2 2 1084" xfId="736" xr:uid="{00000000-0005-0000-0000-0000AE030000}"/>
    <cellStyle name="Comma 2 2 1084 2" xfId="5587" xr:uid="{00000000-0005-0000-0000-0000AF030000}"/>
    <cellStyle name="Comma 2 2 1084 2 2" xfId="7562" xr:uid="{F0C11783-6AF0-4C11-A684-293E8A1B2E41}"/>
    <cellStyle name="Comma 2 2 1085" xfId="737" xr:uid="{00000000-0005-0000-0000-0000B0030000}"/>
    <cellStyle name="Comma 2 2 1085 2" xfId="5588" xr:uid="{00000000-0005-0000-0000-0000B1030000}"/>
    <cellStyle name="Comma 2 2 1085 2 2" xfId="7563" xr:uid="{F31694D4-5BC0-4C9C-8B60-92DD2F6A79B1}"/>
    <cellStyle name="Comma 2 2 1086" xfId="738" xr:uid="{00000000-0005-0000-0000-0000B2030000}"/>
    <cellStyle name="Comma 2 2 1086 2" xfId="5589" xr:uid="{00000000-0005-0000-0000-0000B3030000}"/>
    <cellStyle name="Comma 2 2 1086 2 2" xfId="7564" xr:uid="{BFE24CC4-ACEF-4EC1-A608-4B9CA8797883}"/>
    <cellStyle name="Comma 2 2 1087" xfId="739" xr:uid="{00000000-0005-0000-0000-0000B4030000}"/>
    <cellStyle name="Comma 2 2 1087 2" xfId="5590" xr:uid="{00000000-0005-0000-0000-0000B5030000}"/>
    <cellStyle name="Comma 2 2 1087 2 2" xfId="7565" xr:uid="{65D79CE9-3991-4A26-9D29-446C84FC6DD3}"/>
    <cellStyle name="Comma 2 2 1088" xfId="740" xr:uid="{00000000-0005-0000-0000-0000B6030000}"/>
    <cellStyle name="Comma 2 2 1088 2" xfId="5591" xr:uid="{00000000-0005-0000-0000-0000B7030000}"/>
    <cellStyle name="Comma 2 2 1088 2 2" xfId="7566" xr:uid="{CEB39CFE-5612-479C-844A-EEAFDD503544}"/>
    <cellStyle name="Comma 2 2 1089" xfId="741" xr:uid="{00000000-0005-0000-0000-0000B8030000}"/>
    <cellStyle name="Comma 2 2 1089 2" xfId="5592" xr:uid="{00000000-0005-0000-0000-0000B9030000}"/>
    <cellStyle name="Comma 2 2 1089 2 2" xfId="7567" xr:uid="{E747C02F-15DE-43F7-891D-4420D27FA0D1}"/>
    <cellStyle name="Comma 2 2 109" xfId="742" xr:uid="{00000000-0005-0000-0000-0000BA030000}"/>
    <cellStyle name="Comma 2 2 109 2" xfId="5593" xr:uid="{00000000-0005-0000-0000-0000BB030000}"/>
    <cellStyle name="Comma 2 2 109 2 2" xfId="7568" xr:uid="{D867FF32-78DF-4FB4-8308-7242A96EB725}"/>
    <cellStyle name="Comma 2 2 1090" xfId="743" xr:uid="{00000000-0005-0000-0000-0000BC030000}"/>
    <cellStyle name="Comma 2 2 1090 2" xfId="5594" xr:uid="{00000000-0005-0000-0000-0000BD030000}"/>
    <cellStyle name="Comma 2 2 1090 2 2" xfId="7569" xr:uid="{B2E90D62-B09B-41D6-8123-EEF071943A3E}"/>
    <cellStyle name="Comma 2 2 1091" xfId="744" xr:uid="{00000000-0005-0000-0000-0000BE030000}"/>
    <cellStyle name="Comma 2 2 1091 2" xfId="5595" xr:uid="{00000000-0005-0000-0000-0000BF030000}"/>
    <cellStyle name="Comma 2 2 1091 2 2" xfId="7570" xr:uid="{C57B1641-43F1-40E3-AB87-C3CD14ECB48E}"/>
    <cellStyle name="Comma 2 2 1092" xfId="745" xr:uid="{00000000-0005-0000-0000-0000C0030000}"/>
    <cellStyle name="Comma 2 2 1092 2" xfId="5596" xr:uid="{00000000-0005-0000-0000-0000C1030000}"/>
    <cellStyle name="Comma 2 2 1092 2 2" xfId="7571" xr:uid="{22942AED-252D-4981-A090-18EB1B362EAF}"/>
    <cellStyle name="Comma 2 2 1093" xfId="746" xr:uid="{00000000-0005-0000-0000-0000C2030000}"/>
    <cellStyle name="Comma 2 2 1093 2" xfId="5597" xr:uid="{00000000-0005-0000-0000-0000C3030000}"/>
    <cellStyle name="Comma 2 2 1093 2 2" xfId="7572" xr:uid="{14ADBA3D-CADD-49D8-B994-D01E39163C16}"/>
    <cellStyle name="Comma 2 2 1094" xfId="747" xr:uid="{00000000-0005-0000-0000-0000C4030000}"/>
    <cellStyle name="Comma 2 2 1094 2" xfId="5598" xr:uid="{00000000-0005-0000-0000-0000C5030000}"/>
    <cellStyle name="Comma 2 2 1094 2 2" xfId="7573" xr:uid="{137E8F32-C210-4898-A021-33101F265A35}"/>
    <cellStyle name="Comma 2 2 1095" xfId="748" xr:uid="{00000000-0005-0000-0000-0000C6030000}"/>
    <cellStyle name="Comma 2 2 1095 2" xfId="5599" xr:uid="{00000000-0005-0000-0000-0000C7030000}"/>
    <cellStyle name="Comma 2 2 1095 2 2" xfId="7574" xr:uid="{7556956F-404E-4F1F-9B07-7098CEDCB997}"/>
    <cellStyle name="Comma 2 2 1096" xfId="749" xr:uid="{00000000-0005-0000-0000-0000C8030000}"/>
    <cellStyle name="Comma 2 2 1096 2" xfId="5600" xr:uid="{00000000-0005-0000-0000-0000C9030000}"/>
    <cellStyle name="Comma 2 2 1096 2 2" xfId="7575" xr:uid="{53D3B7DC-F930-483F-BC1E-314F4F2EBCDB}"/>
    <cellStyle name="Comma 2 2 1097" xfId="750" xr:uid="{00000000-0005-0000-0000-0000CA030000}"/>
    <cellStyle name="Comma 2 2 1097 2" xfId="5601" xr:uid="{00000000-0005-0000-0000-0000CB030000}"/>
    <cellStyle name="Comma 2 2 1097 2 2" xfId="7576" xr:uid="{72F148E9-4905-42FE-B4C9-9C8D0A55A029}"/>
    <cellStyle name="Comma 2 2 1098" xfId="751" xr:uid="{00000000-0005-0000-0000-0000CC030000}"/>
    <cellStyle name="Comma 2 2 1098 2" xfId="5602" xr:uid="{00000000-0005-0000-0000-0000CD030000}"/>
    <cellStyle name="Comma 2 2 1098 2 2" xfId="7577" xr:uid="{334D46CF-EEF8-45C2-A6E1-348919505125}"/>
    <cellStyle name="Comma 2 2 1099" xfId="752" xr:uid="{00000000-0005-0000-0000-0000CE030000}"/>
    <cellStyle name="Comma 2 2 1099 2" xfId="5603" xr:uid="{00000000-0005-0000-0000-0000CF030000}"/>
    <cellStyle name="Comma 2 2 1099 2 2" xfId="7578" xr:uid="{179579C8-6902-4DBE-9113-80256E0A97B6}"/>
    <cellStyle name="Comma 2 2 11" xfId="753" xr:uid="{00000000-0005-0000-0000-0000D0030000}"/>
    <cellStyle name="Comma 2 2 11 2" xfId="5604" xr:uid="{00000000-0005-0000-0000-0000D1030000}"/>
    <cellStyle name="Comma 2 2 11 2 2" xfId="7579" xr:uid="{83CAF0AB-EA23-42D7-A0CE-E01CE804EED4}"/>
    <cellStyle name="Comma 2 2 110" xfId="754" xr:uid="{00000000-0005-0000-0000-0000D2030000}"/>
    <cellStyle name="Comma 2 2 110 2" xfId="5605" xr:uid="{00000000-0005-0000-0000-0000D3030000}"/>
    <cellStyle name="Comma 2 2 110 2 2" xfId="7580" xr:uid="{8DA51E44-99C7-4925-B0FF-0E761063BD52}"/>
    <cellStyle name="Comma 2 2 1100" xfId="755" xr:uid="{00000000-0005-0000-0000-0000D4030000}"/>
    <cellStyle name="Comma 2 2 1100 2" xfId="5606" xr:uid="{00000000-0005-0000-0000-0000D5030000}"/>
    <cellStyle name="Comma 2 2 1100 2 2" xfId="7581" xr:uid="{A9449BA5-B514-49A0-9451-862994F94EE4}"/>
    <cellStyle name="Comma 2 2 1101" xfId="756" xr:uid="{00000000-0005-0000-0000-0000D6030000}"/>
    <cellStyle name="Comma 2 2 1101 2" xfId="5607" xr:uid="{00000000-0005-0000-0000-0000D7030000}"/>
    <cellStyle name="Comma 2 2 1101 2 2" xfId="7582" xr:uid="{B0924045-D684-4CA1-BE64-7EF7CC9E5C11}"/>
    <cellStyle name="Comma 2 2 1102" xfId="757" xr:uid="{00000000-0005-0000-0000-0000D8030000}"/>
    <cellStyle name="Comma 2 2 1102 2" xfId="5608" xr:uid="{00000000-0005-0000-0000-0000D9030000}"/>
    <cellStyle name="Comma 2 2 1102 2 2" xfId="7583" xr:uid="{97C0B7E9-EFB6-440F-8148-B72E70FBF78E}"/>
    <cellStyle name="Comma 2 2 1103" xfId="758" xr:uid="{00000000-0005-0000-0000-0000DA030000}"/>
    <cellStyle name="Comma 2 2 1103 2" xfId="5609" xr:uid="{00000000-0005-0000-0000-0000DB030000}"/>
    <cellStyle name="Comma 2 2 1103 2 2" xfId="7584" xr:uid="{681B16A4-61FB-45C2-9D73-7A16B841B132}"/>
    <cellStyle name="Comma 2 2 1104" xfId="759" xr:uid="{00000000-0005-0000-0000-0000DC030000}"/>
    <cellStyle name="Comma 2 2 1104 2" xfId="5610" xr:uid="{00000000-0005-0000-0000-0000DD030000}"/>
    <cellStyle name="Comma 2 2 1104 2 2" xfId="7585" xr:uid="{15360F4A-4F6F-4EA6-8BB1-B5995BF54A37}"/>
    <cellStyle name="Comma 2 2 1105" xfId="760" xr:uid="{00000000-0005-0000-0000-0000DE030000}"/>
    <cellStyle name="Comma 2 2 1105 2" xfId="5611" xr:uid="{00000000-0005-0000-0000-0000DF030000}"/>
    <cellStyle name="Comma 2 2 1105 2 2" xfId="7586" xr:uid="{8C46119E-B8F1-4A2F-A30E-C6178EF9CAF1}"/>
    <cellStyle name="Comma 2 2 1106" xfId="761" xr:uid="{00000000-0005-0000-0000-0000E0030000}"/>
    <cellStyle name="Comma 2 2 1106 2" xfId="5612" xr:uid="{00000000-0005-0000-0000-0000E1030000}"/>
    <cellStyle name="Comma 2 2 1106 2 2" xfId="7587" xr:uid="{0E096604-236B-4DC5-B35F-EDAB75FF97F9}"/>
    <cellStyle name="Comma 2 2 1107" xfId="762" xr:uid="{00000000-0005-0000-0000-0000E2030000}"/>
    <cellStyle name="Comma 2 2 1107 2" xfId="5613" xr:uid="{00000000-0005-0000-0000-0000E3030000}"/>
    <cellStyle name="Comma 2 2 1107 2 2" xfId="7588" xr:uid="{790695E0-4FDB-4C5C-ABF1-C7A2C35C1646}"/>
    <cellStyle name="Comma 2 2 1108" xfId="763" xr:uid="{00000000-0005-0000-0000-0000E4030000}"/>
    <cellStyle name="Comma 2 2 1108 2" xfId="5614" xr:uid="{00000000-0005-0000-0000-0000E5030000}"/>
    <cellStyle name="Comma 2 2 1108 2 2" xfId="7589" xr:uid="{F95AA63D-C0C8-45BC-8D08-EA37BC8F4911}"/>
    <cellStyle name="Comma 2 2 1109" xfId="764" xr:uid="{00000000-0005-0000-0000-0000E6030000}"/>
    <cellStyle name="Comma 2 2 1109 2" xfId="5615" xr:uid="{00000000-0005-0000-0000-0000E7030000}"/>
    <cellStyle name="Comma 2 2 1109 2 2" xfId="7590" xr:uid="{4DD241DB-1A67-4375-B28D-D46DF157BF98}"/>
    <cellStyle name="Comma 2 2 111" xfId="765" xr:uid="{00000000-0005-0000-0000-0000E8030000}"/>
    <cellStyle name="Comma 2 2 111 2" xfId="5616" xr:uid="{00000000-0005-0000-0000-0000E9030000}"/>
    <cellStyle name="Comma 2 2 111 2 2" xfId="7591" xr:uid="{478213CA-0218-4BC2-8B70-522A026C7A4E}"/>
    <cellStyle name="Comma 2 2 1110" xfId="766" xr:uid="{00000000-0005-0000-0000-0000EA030000}"/>
    <cellStyle name="Comma 2 2 1110 2" xfId="5617" xr:uid="{00000000-0005-0000-0000-0000EB030000}"/>
    <cellStyle name="Comma 2 2 1110 2 2" xfId="7592" xr:uid="{44C38104-8550-4595-B443-B16B025C1416}"/>
    <cellStyle name="Comma 2 2 1111" xfId="767" xr:uid="{00000000-0005-0000-0000-0000EC030000}"/>
    <cellStyle name="Comma 2 2 1111 2" xfId="5618" xr:uid="{00000000-0005-0000-0000-0000ED030000}"/>
    <cellStyle name="Comma 2 2 1111 2 2" xfId="7593" xr:uid="{19C40366-8097-4FCF-8ACC-9C06A02A437F}"/>
    <cellStyle name="Comma 2 2 1112" xfId="768" xr:uid="{00000000-0005-0000-0000-0000EE030000}"/>
    <cellStyle name="Comma 2 2 1112 2" xfId="5619" xr:uid="{00000000-0005-0000-0000-0000EF030000}"/>
    <cellStyle name="Comma 2 2 1112 2 2" xfId="7594" xr:uid="{EFDD5941-F357-4DF6-A3F0-FD35821CFD86}"/>
    <cellStyle name="Comma 2 2 1113" xfId="769" xr:uid="{00000000-0005-0000-0000-0000F0030000}"/>
    <cellStyle name="Comma 2 2 1113 2" xfId="5620" xr:uid="{00000000-0005-0000-0000-0000F1030000}"/>
    <cellStyle name="Comma 2 2 1113 2 2" xfId="7595" xr:uid="{2F4C4EFD-0E4E-49E0-9081-4E23B1630519}"/>
    <cellStyle name="Comma 2 2 1114" xfId="770" xr:uid="{00000000-0005-0000-0000-0000F2030000}"/>
    <cellStyle name="Comma 2 2 1114 2" xfId="5621" xr:uid="{00000000-0005-0000-0000-0000F3030000}"/>
    <cellStyle name="Comma 2 2 1114 2 2" xfId="7596" xr:uid="{3ED73904-F518-4EBB-8D33-D1B3A3956FF1}"/>
    <cellStyle name="Comma 2 2 1115" xfId="771" xr:uid="{00000000-0005-0000-0000-0000F4030000}"/>
    <cellStyle name="Comma 2 2 1115 2" xfId="5622" xr:uid="{00000000-0005-0000-0000-0000F5030000}"/>
    <cellStyle name="Comma 2 2 1115 2 2" xfId="7597" xr:uid="{0A4B8840-0DAC-4A49-B39B-4C79F0FEB9ED}"/>
    <cellStyle name="Comma 2 2 1116" xfId="772" xr:uid="{00000000-0005-0000-0000-0000F6030000}"/>
    <cellStyle name="Comma 2 2 1116 2" xfId="5623" xr:uid="{00000000-0005-0000-0000-0000F7030000}"/>
    <cellStyle name="Comma 2 2 1116 2 2" xfId="7598" xr:uid="{9E069639-EF9B-4388-AEC9-028599401C46}"/>
    <cellStyle name="Comma 2 2 1117" xfId="773" xr:uid="{00000000-0005-0000-0000-0000F8030000}"/>
    <cellStyle name="Comma 2 2 1117 2" xfId="5624" xr:uid="{00000000-0005-0000-0000-0000F9030000}"/>
    <cellStyle name="Comma 2 2 1117 2 2" xfId="7599" xr:uid="{7C2A04B6-1B07-4DA3-B236-E0BD97130F9E}"/>
    <cellStyle name="Comma 2 2 1118" xfId="774" xr:uid="{00000000-0005-0000-0000-0000FA030000}"/>
    <cellStyle name="Comma 2 2 1118 2" xfId="5625" xr:uid="{00000000-0005-0000-0000-0000FB030000}"/>
    <cellStyle name="Comma 2 2 1118 2 2" xfId="7600" xr:uid="{0C45E22D-966F-4229-99E9-52CC003333DF}"/>
    <cellStyle name="Comma 2 2 1119" xfId="775" xr:uid="{00000000-0005-0000-0000-0000FC030000}"/>
    <cellStyle name="Comma 2 2 1119 2" xfId="5626" xr:uid="{00000000-0005-0000-0000-0000FD030000}"/>
    <cellStyle name="Comma 2 2 1119 2 2" xfId="7601" xr:uid="{4FE4EBE3-4409-4958-A3B8-F94017CF31D2}"/>
    <cellStyle name="Comma 2 2 112" xfId="776" xr:uid="{00000000-0005-0000-0000-0000FE030000}"/>
    <cellStyle name="Comma 2 2 112 2" xfId="5627" xr:uid="{00000000-0005-0000-0000-0000FF030000}"/>
    <cellStyle name="Comma 2 2 112 2 2" xfId="7602" xr:uid="{B1E6EC57-BFF4-4B3F-8CCB-4EA0F003329B}"/>
    <cellStyle name="Comma 2 2 1120" xfId="777" xr:uid="{00000000-0005-0000-0000-000000040000}"/>
    <cellStyle name="Comma 2 2 1120 2" xfId="5628" xr:uid="{00000000-0005-0000-0000-000001040000}"/>
    <cellStyle name="Comma 2 2 1120 2 2" xfId="7603" xr:uid="{D6B69F2E-3449-4559-A7F3-A02549A27A04}"/>
    <cellStyle name="Comma 2 2 1121" xfId="778" xr:uid="{00000000-0005-0000-0000-000002040000}"/>
    <cellStyle name="Comma 2 2 1121 2" xfId="5629" xr:uid="{00000000-0005-0000-0000-000003040000}"/>
    <cellStyle name="Comma 2 2 1121 2 2" xfId="7604" xr:uid="{A5613416-CD16-4A61-9FB1-654A724E490F}"/>
    <cellStyle name="Comma 2 2 1122" xfId="779" xr:uid="{00000000-0005-0000-0000-000004040000}"/>
    <cellStyle name="Comma 2 2 1122 2" xfId="5630" xr:uid="{00000000-0005-0000-0000-000005040000}"/>
    <cellStyle name="Comma 2 2 1122 2 2" xfId="7605" xr:uid="{87DD8A7E-2C27-4EDC-A615-BFF70934F535}"/>
    <cellStyle name="Comma 2 2 1123" xfId="780" xr:uid="{00000000-0005-0000-0000-000006040000}"/>
    <cellStyle name="Comma 2 2 1123 2" xfId="5631" xr:uid="{00000000-0005-0000-0000-000007040000}"/>
    <cellStyle name="Comma 2 2 1123 2 2" xfId="7606" xr:uid="{39C7DA36-0E0B-4F73-85ED-C8289FD893DA}"/>
    <cellStyle name="Comma 2 2 1124" xfId="781" xr:uid="{00000000-0005-0000-0000-000008040000}"/>
    <cellStyle name="Comma 2 2 1124 2" xfId="5632" xr:uid="{00000000-0005-0000-0000-000009040000}"/>
    <cellStyle name="Comma 2 2 1124 2 2" xfId="7607" xr:uid="{E103B1DA-B643-43F3-AE96-178F2057AC5F}"/>
    <cellStyle name="Comma 2 2 1125" xfId="782" xr:uid="{00000000-0005-0000-0000-00000A040000}"/>
    <cellStyle name="Comma 2 2 1125 2" xfId="5633" xr:uid="{00000000-0005-0000-0000-00000B040000}"/>
    <cellStyle name="Comma 2 2 1125 2 2" xfId="7608" xr:uid="{177EC6BB-38EC-498C-A431-FC7C7C116ECD}"/>
    <cellStyle name="Comma 2 2 1126" xfId="783" xr:uid="{00000000-0005-0000-0000-00000C040000}"/>
    <cellStyle name="Comma 2 2 1126 2" xfId="5634" xr:uid="{00000000-0005-0000-0000-00000D040000}"/>
    <cellStyle name="Comma 2 2 1126 2 2" xfId="7609" xr:uid="{5D363160-5B91-4536-BE97-0DFAC7FFE407}"/>
    <cellStyle name="Comma 2 2 1127" xfId="784" xr:uid="{00000000-0005-0000-0000-00000E040000}"/>
    <cellStyle name="Comma 2 2 1127 2" xfId="5635" xr:uid="{00000000-0005-0000-0000-00000F040000}"/>
    <cellStyle name="Comma 2 2 1127 2 2" xfId="7610" xr:uid="{366E24C3-A46F-4C7D-B3F6-FA2F93257EA9}"/>
    <cellStyle name="Comma 2 2 1128" xfId="785" xr:uid="{00000000-0005-0000-0000-000010040000}"/>
    <cellStyle name="Comma 2 2 1128 2" xfId="5636" xr:uid="{00000000-0005-0000-0000-000011040000}"/>
    <cellStyle name="Comma 2 2 1128 2 2" xfId="7611" xr:uid="{1C3FBEB1-5B89-4C51-9CA7-35AF70D6EF56}"/>
    <cellStyle name="Comma 2 2 1129" xfId="786" xr:uid="{00000000-0005-0000-0000-000012040000}"/>
    <cellStyle name="Comma 2 2 1129 2" xfId="5637" xr:uid="{00000000-0005-0000-0000-000013040000}"/>
    <cellStyle name="Comma 2 2 1129 2 2" xfId="7612" xr:uid="{872D97E3-4FDF-4D5F-9A15-B7BDE50DE0D7}"/>
    <cellStyle name="Comma 2 2 113" xfId="787" xr:uid="{00000000-0005-0000-0000-000014040000}"/>
    <cellStyle name="Comma 2 2 113 2" xfId="5638" xr:uid="{00000000-0005-0000-0000-000015040000}"/>
    <cellStyle name="Comma 2 2 113 2 2" xfId="7613" xr:uid="{2DA3098F-76BD-4C17-BCDB-349433FAB5E4}"/>
    <cellStyle name="Comma 2 2 1130" xfId="788" xr:uid="{00000000-0005-0000-0000-000016040000}"/>
    <cellStyle name="Comma 2 2 1130 2" xfId="5639" xr:uid="{00000000-0005-0000-0000-000017040000}"/>
    <cellStyle name="Comma 2 2 1130 2 2" xfId="7614" xr:uid="{15CBB61D-E979-4C08-A731-322292433A40}"/>
    <cellStyle name="Comma 2 2 1131" xfId="789" xr:uid="{00000000-0005-0000-0000-000018040000}"/>
    <cellStyle name="Comma 2 2 1131 2" xfId="5640" xr:uid="{00000000-0005-0000-0000-000019040000}"/>
    <cellStyle name="Comma 2 2 1131 2 2" xfId="7615" xr:uid="{B63EDE70-F16A-42E9-9085-2F72FD92CCF4}"/>
    <cellStyle name="Comma 2 2 1132" xfId="790" xr:uid="{00000000-0005-0000-0000-00001A040000}"/>
    <cellStyle name="Comma 2 2 1132 2" xfId="5641" xr:uid="{00000000-0005-0000-0000-00001B040000}"/>
    <cellStyle name="Comma 2 2 1132 2 2" xfId="7616" xr:uid="{E5B09471-D9FF-4A35-9CD7-8B2D7102AE25}"/>
    <cellStyle name="Comma 2 2 1133" xfId="791" xr:uid="{00000000-0005-0000-0000-00001C040000}"/>
    <cellStyle name="Comma 2 2 1133 2" xfId="5642" xr:uid="{00000000-0005-0000-0000-00001D040000}"/>
    <cellStyle name="Comma 2 2 1133 2 2" xfId="7617" xr:uid="{BE1FE015-1AD0-4D8F-BDB4-60487C36E2F9}"/>
    <cellStyle name="Comma 2 2 1134" xfId="792" xr:uid="{00000000-0005-0000-0000-00001E040000}"/>
    <cellStyle name="Comma 2 2 1134 2" xfId="5643" xr:uid="{00000000-0005-0000-0000-00001F040000}"/>
    <cellStyle name="Comma 2 2 1134 2 2" xfId="7618" xr:uid="{0E563D8E-C1A2-4D03-87CB-0246950D1141}"/>
    <cellStyle name="Comma 2 2 1135" xfId="793" xr:uid="{00000000-0005-0000-0000-000020040000}"/>
    <cellStyle name="Comma 2 2 1135 2" xfId="5644" xr:uid="{00000000-0005-0000-0000-000021040000}"/>
    <cellStyle name="Comma 2 2 1135 2 2" xfId="7619" xr:uid="{7DC9394E-18AE-46FC-8DCB-929FB9BE610B}"/>
    <cellStyle name="Comma 2 2 1136" xfId="794" xr:uid="{00000000-0005-0000-0000-000022040000}"/>
    <cellStyle name="Comma 2 2 1136 2" xfId="5645" xr:uid="{00000000-0005-0000-0000-000023040000}"/>
    <cellStyle name="Comma 2 2 1136 2 2" xfId="7620" xr:uid="{41137B40-C7B5-492A-B652-2296483F6A8F}"/>
    <cellStyle name="Comma 2 2 1137" xfId="795" xr:uid="{00000000-0005-0000-0000-000024040000}"/>
    <cellStyle name="Comma 2 2 1137 2" xfId="5646" xr:uid="{00000000-0005-0000-0000-000025040000}"/>
    <cellStyle name="Comma 2 2 1137 2 2" xfId="7621" xr:uid="{BDD54D42-A5CC-45D1-A4FC-D549DA22E62B}"/>
    <cellStyle name="Comma 2 2 1138" xfId="796" xr:uid="{00000000-0005-0000-0000-000026040000}"/>
    <cellStyle name="Comma 2 2 1138 2" xfId="5647" xr:uid="{00000000-0005-0000-0000-000027040000}"/>
    <cellStyle name="Comma 2 2 1138 2 2" xfId="7622" xr:uid="{19308415-0E97-439D-BC33-2B906283FDCA}"/>
    <cellStyle name="Comma 2 2 1139" xfId="797" xr:uid="{00000000-0005-0000-0000-000028040000}"/>
    <cellStyle name="Comma 2 2 1139 2" xfId="5648" xr:uid="{00000000-0005-0000-0000-000029040000}"/>
    <cellStyle name="Comma 2 2 1139 2 2" xfId="7623" xr:uid="{F624248F-1A7B-42CD-939D-022BF5209850}"/>
    <cellStyle name="Comma 2 2 114" xfId="798" xr:uid="{00000000-0005-0000-0000-00002A040000}"/>
    <cellStyle name="Comma 2 2 114 2" xfId="5649" xr:uid="{00000000-0005-0000-0000-00002B040000}"/>
    <cellStyle name="Comma 2 2 114 2 2" xfId="7624" xr:uid="{7281BADD-0889-469E-B798-59A390E79B6E}"/>
    <cellStyle name="Comma 2 2 1140" xfId="799" xr:uid="{00000000-0005-0000-0000-00002C040000}"/>
    <cellStyle name="Comma 2 2 1140 2" xfId="5650" xr:uid="{00000000-0005-0000-0000-00002D040000}"/>
    <cellStyle name="Comma 2 2 1140 2 2" xfId="7625" xr:uid="{B464B9AA-8FE9-414F-8893-DEBE29FBCD06}"/>
    <cellStyle name="Comma 2 2 1141" xfId="800" xr:uid="{00000000-0005-0000-0000-00002E040000}"/>
    <cellStyle name="Comma 2 2 1141 2" xfId="5651" xr:uid="{00000000-0005-0000-0000-00002F040000}"/>
    <cellStyle name="Comma 2 2 1141 2 2" xfId="7626" xr:uid="{DC0BEF16-6046-4EEC-976A-53FAE7699618}"/>
    <cellStyle name="Comma 2 2 1142" xfId="801" xr:uid="{00000000-0005-0000-0000-000030040000}"/>
    <cellStyle name="Comma 2 2 1142 2" xfId="5652" xr:uid="{00000000-0005-0000-0000-000031040000}"/>
    <cellStyle name="Comma 2 2 1142 2 2" xfId="7627" xr:uid="{45816FAD-A18D-4ACA-AB0A-0789733F5CB7}"/>
    <cellStyle name="Comma 2 2 1143" xfId="802" xr:uid="{00000000-0005-0000-0000-000032040000}"/>
    <cellStyle name="Comma 2 2 1143 2" xfId="5653" xr:uid="{00000000-0005-0000-0000-000033040000}"/>
    <cellStyle name="Comma 2 2 1143 2 2" xfId="7628" xr:uid="{182019E3-66A3-4362-92FF-DB96B722C12E}"/>
    <cellStyle name="Comma 2 2 1144" xfId="803" xr:uid="{00000000-0005-0000-0000-000034040000}"/>
    <cellStyle name="Comma 2 2 1144 2" xfId="5654" xr:uid="{00000000-0005-0000-0000-000035040000}"/>
    <cellStyle name="Comma 2 2 1144 2 2" xfId="7629" xr:uid="{CCA6DF14-F6D2-499F-96F7-CB73D022584A}"/>
    <cellStyle name="Comma 2 2 1145" xfId="804" xr:uid="{00000000-0005-0000-0000-000036040000}"/>
    <cellStyle name="Comma 2 2 1145 2" xfId="5655" xr:uid="{00000000-0005-0000-0000-000037040000}"/>
    <cellStyle name="Comma 2 2 1145 2 2" xfId="7630" xr:uid="{CFCB0424-D568-47B2-8629-61FA1AB9A515}"/>
    <cellStyle name="Comma 2 2 1146" xfId="805" xr:uid="{00000000-0005-0000-0000-000038040000}"/>
    <cellStyle name="Comma 2 2 1146 2" xfId="5656" xr:uid="{00000000-0005-0000-0000-000039040000}"/>
    <cellStyle name="Comma 2 2 1146 2 2" xfId="7631" xr:uid="{BDD5F4A2-3753-46AC-9DB9-550708BB5FC3}"/>
    <cellStyle name="Comma 2 2 1147" xfId="806" xr:uid="{00000000-0005-0000-0000-00003A040000}"/>
    <cellStyle name="Comma 2 2 1147 2" xfId="5657" xr:uid="{00000000-0005-0000-0000-00003B040000}"/>
    <cellStyle name="Comma 2 2 1147 2 2" xfId="7632" xr:uid="{1E2787DC-C47E-413D-AED4-95822AAF0A51}"/>
    <cellStyle name="Comma 2 2 1148" xfId="807" xr:uid="{00000000-0005-0000-0000-00003C040000}"/>
    <cellStyle name="Comma 2 2 1148 2" xfId="5658" xr:uid="{00000000-0005-0000-0000-00003D040000}"/>
    <cellStyle name="Comma 2 2 1148 2 2" xfId="7633" xr:uid="{DD337E5E-1CF0-4C81-A333-2CEE15BD6791}"/>
    <cellStyle name="Comma 2 2 1149" xfId="808" xr:uid="{00000000-0005-0000-0000-00003E040000}"/>
    <cellStyle name="Comma 2 2 1149 2" xfId="5659" xr:uid="{00000000-0005-0000-0000-00003F040000}"/>
    <cellStyle name="Comma 2 2 1149 2 2" xfId="7634" xr:uid="{1F5E40C8-27B0-4861-BF28-9E86A80100CF}"/>
    <cellStyle name="Comma 2 2 115" xfId="809" xr:uid="{00000000-0005-0000-0000-000040040000}"/>
    <cellStyle name="Comma 2 2 115 2" xfId="5660" xr:uid="{00000000-0005-0000-0000-000041040000}"/>
    <cellStyle name="Comma 2 2 115 2 2" xfId="7635" xr:uid="{E3C22866-F35C-4655-ABED-2FFCB0E64F15}"/>
    <cellStyle name="Comma 2 2 1150" xfId="810" xr:uid="{00000000-0005-0000-0000-000042040000}"/>
    <cellStyle name="Comma 2 2 1150 2" xfId="5661" xr:uid="{00000000-0005-0000-0000-000043040000}"/>
    <cellStyle name="Comma 2 2 1150 2 2" xfId="7636" xr:uid="{1DAC1BCE-43E8-4E2F-939E-5482B53C197D}"/>
    <cellStyle name="Comma 2 2 1151" xfId="811" xr:uid="{00000000-0005-0000-0000-000044040000}"/>
    <cellStyle name="Comma 2 2 1151 2" xfId="5662" xr:uid="{00000000-0005-0000-0000-000045040000}"/>
    <cellStyle name="Comma 2 2 1151 2 2" xfId="7637" xr:uid="{B7CA493D-9EA4-455F-944D-BFEE15208278}"/>
    <cellStyle name="Comma 2 2 1152" xfId="812" xr:uid="{00000000-0005-0000-0000-000046040000}"/>
    <cellStyle name="Comma 2 2 1152 2" xfId="5663" xr:uid="{00000000-0005-0000-0000-000047040000}"/>
    <cellStyle name="Comma 2 2 1152 2 2" xfId="7638" xr:uid="{957FB8AD-9D10-4511-9A2E-B504836E49FC}"/>
    <cellStyle name="Comma 2 2 1153" xfId="813" xr:uid="{00000000-0005-0000-0000-000048040000}"/>
    <cellStyle name="Comma 2 2 1153 2" xfId="5664" xr:uid="{00000000-0005-0000-0000-000049040000}"/>
    <cellStyle name="Comma 2 2 1153 2 2" xfId="7639" xr:uid="{9B7764AA-CEA9-457F-A5D5-924D56BFA928}"/>
    <cellStyle name="Comma 2 2 1154" xfId="814" xr:uid="{00000000-0005-0000-0000-00004A040000}"/>
    <cellStyle name="Comma 2 2 1155" xfId="5492" xr:uid="{00000000-0005-0000-0000-00004B040000}"/>
    <cellStyle name="Comma 2 2 1155 2" xfId="7467" xr:uid="{A1383BCB-D053-48C9-B8A6-9CB410991A2A}"/>
    <cellStyle name="Comma 2 2 116" xfId="815" xr:uid="{00000000-0005-0000-0000-00004C040000}"/>
    <cellStyle name="Comma 2 2 116 2" xfId="5665" xr:uid="{00000000-0005-0000-0000-00004D040000}"/>
    <cellStyle name="Comma 2 2 116 2 2" xfId="7640" xr:uid="{1088EB1E-5402-421E-8F5D-2E4E59B9F9BE}"/>
    <cellStyle name="Comma 2 2 117" xfId="816" xr:uid="{00000000-0005-0000-0000-00004E040000}"/>
    <cellStyle name="Comma 2 2 117 2" xfId="5666" xr:uid="{00000000-0005-0000-0000-00004F040000}"/>
    <cellStyle name="Comma 2 2 117 2 2" xfId="7641" xr:uid="{47F36B6D-9781-4C2A-BA52-4DB984897FB2}"/>
    <cellStyle name="Comma 2 2 118" xfId="817" xr:uid="{00000000-0005-0000-0000-000050040000}"/>
    <cellStyle name="Comma 2 2 118 2" xfId="5667" xr:uid="{00000000-0005-0000-0000-000051040000}"/>
    <cellStyle name="Comma 2 2 118 2 2" xfId="7642" xr:uid="{C186AD1C-E1AC-40CB-8609-1C9ED05E5D5D}"/>
    <cellStyle name="Comma 2 2 119" xfId="818" xr:uid="{00000000-0005-0000-0000-000052040000}"/>
    <cellStyle name="Comma 2 2 119 2" xfId="5668" xr:uid="{00000000-0005-0000-0000-000053040000}"/>
    <cellStyle name="Comma 2 2 119 2 2" xfId="7643" xr:uid="{098405D7-6E23-4F14-BB21-F25EF0EA6357}"/>
    <cellStyle name="Comma 2 2 12" xfId="819" xr:uid="{00000000-0005-0000-0000-000054040000}"/>
    <cellStyle name="Comma 2 2 12 2" xfId="5669" xr:uid="{00000000-0005-0000-0000-000055040000}"/>
    <cellStyle name="Comma 2 2 12 2 2" xfId="7644" xr:uid="{2A7D1CE6-3BA5-4469-A55E-FF6F09C9AFCB}"/>
    <cellStyle name="Comma 2 2 120" xfId="820" xr:uid="{00000000-0005-0000-0000-000056040000}"/>
    <cellStyle name="Comma 2 2 120 2" xfId="5670" xr:uid="{00000000-0005-0000-0000-000057040000}"/>
    <cellStyle name="Comma 2 2 120 2 2" xfId="7645" xr:uid="{38B58B0B-573E-4E43-BB33-DB41F6B876B8}"/>
    <cellStyle name="Comma 2 2 121" xfId="821" xr:uid="{00000000-0005-0000-0000-000058040000}"/>
    <cellStyle name="Comma 2 2 121 2" xfId="5671" xr:uid="{00000000-0005-0000-0000-000059040000}"/>
    <cellStyle name="Comma 2 2 121 2 2" xfId="7646" xr:uid="{C1120AEA-B2A2-4D3D-AD04-ADD89E150C9B}"/>
    <cellStyle name="Comma 2 2 122" xfId="822" xr:uid="{00000000-0005-0000-0000-00005A040000}"/>
    <cellStyle name="Comma 2 2 122 2" xfId="5672" xr:uid="{00000000-0005-0000-0000-00005B040000}"/>
    <cellStyle name="Comma 2 2 122 2 2" xfId="7647" xr:uid="{AA730417-B083-4BD5-9AE9-9F3DF3E2B79A}"/>
    <cellStyle name="Comma 2 2 123" xfId="823" xr:uid="{00000000-0005-0000-0000-00005C040000}"/>
    <cellStyle name="Comma 2 2 123 2" xfId="5673" xr:uid="{00000000-0005-0000-0000-00005D040000}"/>
    <cellStyle name="Comma 2 2 123 2 2" xfId="7648" xr:uid="{CE9B1FB8-3A21-43CA-BDFF-CA4627445D7D}"/>
    <cellStyle name="Comma 2 2 124" xfId="824" xr:uid="{00000000-0005-0000-0000-00005E040000}"/>
    <cellStyle name="Comma 2 2 124 2" xfId="5674" xr:uid="{00000000-0005-0000-0000-00005F040000}"/>
    <cellStyle name="Comma 2 2 124 2 2" xfId="7649" xr:uid="{4B6F3995-BE42-4751-92BC-1EEAEA9F08F1}"/>
    <cellStyle name="Comma 2 2 125" xfId="825" xr:uid="{00000000-0005-0000-0000-000060040000}"/>
    <cellStyle name="Comma 2 2 125 2" xfId="5675" xr:uid="{00000000-0005-0000-0000-000061040000}"/>
    <cellStyle name="Comma 2 2 125 2 2" xfId="7650" xr:uid="{EA741030-98EC-4646-9850-08806409EBE7}"/>
    <cellStyle name="Comma 2 2 126" xfId="826" xr:uid="{00000000-0005-0000-0000-000062040000}"/>
    <cellStyle name="Comma 2 2 126 2" xfId="5676" xr:uid="{00000000-0005-0000-0000-000063040000}"/>
    <cellStyle name="Comma 2 2 126 2 2" xfId="7651" xr:uid="{B81767E9-02EA-473B-A81F-D667DB8E5F80}"/>
    <cellStyle name="Comma 2 2 127" xfId="827" xr:uid="{00000000-0005-0000-0000-000064040000}"/>
    <cellStyle name="Comma 2 2 127 2" xfId="5677" xr:uid="{00000000-0005-0000-0000-000065040000}"/>
    <cellStyle name="Comma 2 2 127 2 2" xfId="7652" xr:uid="{46D7E516-E5E1-4C02-9260-C53579D38CF7}"/>
    <cellStyle name="Comma 2 2 128" xfId="828" xr:uid="{00000000-0005-0000-0000-000066040000}"/>
    <cellStyle name="Comma 2 2 128 2" xfId="5678" xr:uid="{00000000-0005-0000-0000-000067040000}"/>
    <cellStyle name="Comma 2 2 128 2 2" xfId="7653" xr:uid="{B8460294-ACD3-4302-B8DF-087CCBE022B1}"/>
    <cellStyle name="Comma 2 2 129" xfId="829" xr:uid="{00000000-0005-0000-0000-000068040000}"/>
    <cellStyle name="Comma 2 2 129 2" xfId="5679" xr:uid="{00000000-0005-0000-0000-000069040000}"/>
    <cellStyle name="Comma 2 2 129 2 2" xfId="7654" xr:uid="{64343395-52AA-45CB-BD6D-8297F3AAF838}"/>
    <cellStyle name="Comma 2 2 13" xfId="830" xr:uid="{00000000-0005-0000-0000-00006A040000}"/>
    <cellStyle name="Comma 2 2 13 2" xfId="5680" xr:uid="{00000000-0005-0000-0000-00006B040000}"/>
    <cellStyle name="Comma 2 2 13 2 2" xfId="7655" xr:uid="{20E642F6-683B-4FFD-A1BD-98EBF3A11B23}"/>
    <cellStyle name="Comma 2 2 130" xfId="831" xr:uid="{00000000-0005-0000-0000-00006C040000}"/>
    <cellStyle name="Comma 2 2 130 2" xfId="5681" xr:uid="{00000000-0005-0000-0000-00006D040000}"/>
    <cellStyle name="Comma 2 2 130 2 2" xfId="7656" xr:uid="{603E6A3D-1152-416E-9E58-8351D1E9B194}"/>
    <cellStyle name="Comma 2 2 131" xfId="832" xr:uid="{00000000-0005-0000-0000-00006E040000}"/>
    <cellStyle name="Comma 2 2 131 2" xfId="5682" xr:uid="{00000000-0005-0000-0000-00006F040000}"/>
    <cellStyle name="Comma 2 2 131 2 2" xfId="7657" xr:uid="{5E3BE960-92E3-4E1A-B1FD-EF8684E983B6}"/>
    <cellStyle name="Comma 2 2 132" xfId="833" xr:uid="{00000000-0005-0000-0000-000070040000}"/>
    <cellStyle name="Comma 2 2 132 2" xfId="5683" xr:uid="{00000000-0005-0000-0000-000071040000}"/>
    <cellStyle name="Comma 2 2 132 2 2" xfId="7658" xr:uid="{AF95D763-7A11-400E-9FBA-04682B3F5552}"/>
    <cellStyle name="Comma 2 2 133" xfId="834" xr:uid="{00000000-0005-0000-0000-000072040000}"/>
    <cellStyle name="Comma 2 2 133 2" xfId="5684" xr:uid="{00000000-0005-0000-0000-000073040000}"/>
    <cellStyle name="Comma 2 2 133 2 2" xfId="7659" xr:uid="{CECEE2BE-63F8-4F94-9C1E-B3A967D06A9E}"/>
    <cellStyle name="Comma 2 2 134" xfId="835" xr:uid="{00000000-0005-0000-0000-000074040000}"/>
    <cellStyle name="Comma 2 2 134 2" xfId="5685" xr:uid="{00000000-0005-0000-0000-000075040000}"/>
    <cellStyle name="Comma 2 2 134 2 2" xfId="7660" xr:uid="{016731E8-BD33-4718-A0E0-640EDD4B4A93}"/>
    <cellStyle name="Comma 2 2 135" xfId="836" xr:uid="{00000000-0005-0000-0000-000076040000}"/>
    <cellStyle name="Comma 2 2 135 2" xfId="5686" xr:uid="{00000000-0005-0000-0000-000077040000}"/>
    <cellStyle name="Comma 2 2 135 2 2" xfId="7661" xr:uid="{64DD1895-B6F7-435A-8E71-AE93E6976CF0}"/>
    <cellStyle name="Comma 2 2 136" xfId="837" xr:uid="{00000000-0005-0000-0000-000078040000}"/>
    <cellStyle name="Comma 2 2 136 2" xfId="5687" xr:uid="{00000000-0005-0000-0000-000079040000}"/>
    <cellStyle name="Comma 2 2 136 2 2" xfId="7662" xr:uid="{F33DBFD9-5426-4696-BA5B-43EF39B97E06}"/>
    <cellStyle name="Comma 2 2 137" xfId="838" xr:uid="{00000000-0005-0000-0000-00007A040000}"/>
    <cellStyle name="Comma 2 2 137 2" xfId="5688" xr:uid="{00000000-0005-0000-0000-00007B040000}"/>
    <cellStyle name="Comma 2 2 137 2 2" xfId="7663" xr:uid="{2F0B04F0-D24C-4F77-999E-65701D770AB5}"/>
    <cellStyle name="Comma 2 2 138" xfId="839" xr:uid="{00000000-0005-0000-0000-00007C040000}"/>
    <cellStyle name="Comma 2 2 138 2" xfId="5689" xr:uid="{00000000-0005-0000-0000-00007D040000}"/>
    <cellStyle name="Comma 2 2 138 2 2" xfId="7664" xr:uid="{9701F297-F799-4B47-983D-4B684E07CBF5}"/>
    <cellStyle name="Comma 2 2 139" xfId="840" xr:uid="{00000000-0005-0000-0000-00007E040000}"/>
    <cellStyle name="Comma 2 2 139 2" xfId="5690" xr:uid="{00000000-0005-0000-0000-00007F040000}"/>
    <cellStyle name="Comma 2 2 139 2 2" xfId="7665" xr:uid="{2CE14655-2DAA-494C-B88E-998F57AF5575}"/>
    <cellStyle name="Comma 2 2 14" xfId="841" xr:uid="{00000000-0005-0000-0000-000080040000}"/>
    <cellStyle name="Comma 2 2 14 2" xfId="5691" xr:uid="{00000000-0005-0000-0000-000081040000}"/>
    <cellStyle name="Comma 2 2 14 2 2" xfId="7666" xr:uid="{679597F5-16B9-4DA7-A458-36618084310C}"/>
    <cellStyle name="Comma 2 2 140" xfId="842" xr:uid="{00000000-0005-0000-0000-000082040000}"/>
    <cellStyle name="Comma 2 2 140 2" xfId="5692" xr:uid="{00000000-0005-0000-0000-000083040000}"/>
    <cellStyle name="Comma 2 2 140 2 2" xfId="7667" xr:uid="{6905694A-9A34-498B-995E-86ECC2BDC0D1}"/>
    <cellStyle name="Comma 2 2 141" xfId="843" xr:uid="{00000000-0005-0000-0000-000084040000}"/>
    <cellStyle name="Comma 2 2 141 2" xfId="5693" xr:uid="{00000000-0005-0000-0000-000085040000}"/>
    <cellStyle name="Comma 2 2 141 2 2" xfId="7668" xr:uid="{0B88BDA1-F530-413B-B150-98E0528EF9C5}"/>
    <cellStyle name="Comma 2 2 142" xfId="844" xr:uid="{00000000-0005-0000-0000-000086040000}"/>
    <cellStyle name="Comma 2 2 142 2" xfId="5694" xr:uid="{00000000-0005-0000-0000-000087040000}"/>
    <cellStyle name="Comma 2 2 142 2 2" xfId="7669" xr:uid="{EDE5A396-A68E-48A3-B108-D6C7D7D5034E}"/>
    <cellStyle name="Comma 2 2 143" xfId="845" xr:uid="{00000000-0005-0000-0000-000088040000}"/>
    <cellStyle name="Comma 2 2 143 2" xfId="5695" xr:uid="{00000000-0005-0000-0000-000089040000}"/>
    <cellStyle name="Comma 2 2 143 2 2" xfId="7670" xr:uid="{A806270A-E23D-49F0-8B30-297B94F00E24}"/>
    <cellStyle name="Comma 2 2 144" xfId="846" xr:uid="{00000000-0005-0000-0000-00008A040000}"/>
    <cellStyle name="Comma 2 2 144 2" xfId="5696" xr:uid="{00000000-0005-0000-0000-00008B040000}"/>
    <cellStyle name="Comma 2 2 144 2 2" xfId="7671" xr:uid="{858FB8B4-38A0-4C12-896B-A8E1DB9D3A48}"/>
    <cellStyle name="Comma 2 2 145" xfId="847" xr:uid="{00000000-0005-0000-0000-00008C040000}"/>
    <cellStyle name="Comma 2 2 145 2" xfId="5697" xr:uid="{00000000-0005-0000-0000-00008D040000}"/>
    <cellStyle name="Comma 2 2 145 2 2" xfId="7672" xr:uid="{D4868494-A205-4942-BA25-794F7967C55A}"/>
    <cellStyle name="Comma 2 2 146" xfId="848" xr:uid="{00000000-0005-0000-0000-00008E040000}"/>
    <cellStyle name="Comma 2 2 146 2" xfId="5698" xr:uid="{00000000-0005-0000-0000-00008F040000}"/>
    <cellStyle name="Comma 2 2 146 2 2" xfId="7673" xr:uid="{43F8B0DE-DE52-4A11-8972-2CB0C8CE4332}"/>
    <cellStyle name="Comma 2 2 147" xfId="849" xr:uid="{00000000-0005-0000-0000-000090040000}"/>
    <cellStyle name="Comma 2 2 147 2" xfId="5699" xr:uid="{00000000-0005-0000-0000-000091040000}"/>
    <cellStyle name="Comma 2 2 147 2 2" xfId="7674" xr:uid="{A8E3A4F5-797C-4452-8D48-550068AB91AE}"/>
    <cellStyle name="Comma 2 2 148" xfId="850" xr:uid="{00000000-0005-0000-0000-000092040000}"/>
    <cellStyle name="Comma 2 2 148 2" xfId="5700" xr:uid="{00000000-0005-0000-0000-000093040000}"/>
    <cellStyle name="Comma 2 2 148 2 2" xfId="7675" xr:uid="{56ECEEF7-1DBA-4B15-81A7-CB006F8CA608}"/>
    <cellStyle name="Comma 2 2 149" xfId="851" xr:uid="{00000000-0005-0000-0000-000094040000}"/>
    <cellStyle name="Comma 2 2 149 2" xfId="5701" xr:uid="{00000000-0005-0000-0000-000095040000}"/>
    <cellStyle name="Comma 2 2 149 2 2" xfId="7676" xr:uid="{A44FAB0E-6D84-4BBF-9870-9091792E296E}"/>
    <cellStyle name="Comma 2 2 15" xfId="852" xr:uid="{00000000-0005-0000-0000-000096040000}"/>
    <cellStyle name="Comma 2 2 15 2" xfId="5702" xr:uid="{00000000-0005-0000-0000-000097040000}"/>
    <cellStyle name="Comma 2 2 15 2 2" xfId="7677" xr:uid="{77A87073-FE71-4F3F-8EF6-DC2B1EAC852C}"/>
    <cellStyle name="Comma 2 2 150" xfId="853" xr:uid="{00000000-0005-0000-0000-000098040000}"/>
    <cellStyle name="Comma 2 2 150 2" xfId="5703" xr:uid="{00000000-0005-0000-0000-000099040000}"/>
    <cellStyle name="Comma 2 2 150 2 2" xfId="7678" xr:uid="{62E03D4B-F95F-4074-BA8D-65BC18D26C18}"/>
    <cellStyle name="Comma 2 2 151" xfId="854" xr:uid="{00000000-0005-0000-0000-00009A040000}"/>
    <cellStyle name="Comma 2 2 151 2" xfId="5704" xr:uid="{00000000-0005-0000-0000-00009B040000}"/>
    <cellStyle name="Comma 2 2 151 2 2" xfId="7679" xr:uid="{5898B3C1-FE0F-491D-84C8-BAF1951FE13A}"/>
    <cellStyle name="Comma 2 2 152" xfId="855" xr:uid="{00000000-0005-0000-0000-00009C040000}"/>
    <cellStyle name="Comma 2 2 152 2" xfId="5705" xr:uid="{00000000-0005-0000-0000-00009D040000}"/>
    <cellStyle name="Comma 2 2 152 2 2" xfId="7680" xr:uid="{6E4617E7-281B-4166-83E5-731DA9F78AFB}"/>
    <cellStyle name="Comma 2 2 153" xfId="856" xr:uid="{00000000-0005-0000-0000-00009E040000}"/>
    <cellStyle name="Comma 2 2 153 2" xfId="5706" xr:uid="{00000000-0005-0000-0000-00009F040000}"/>
    <cellStyle name="Comma 2 2 153 2 2" xfId="7681" xr:uid="{4117903F-C13B-431A-AC18-6A73BD04675F}"/>
    <cellStyle name="Comma 2 2 154" xfId="857" xr:uid="{00000000-0005-0000-0000-0000A0040000}"/>
    <cellStyle name="Comma 2 2 154 2" xfId="5707" xr:uid="{00000000-0005-0000-0000-0000A1040000}"/>
    <cellStyle name="Comma 2 2 154 2 2" xfId="7682" xr:uid="{96A37043-C9FA-4875-A77E-4281C9DDFCBA}"/>
    <cellStyle name="Comma 2 2 155" xfId="858" xr:uid="{00000000-0005-0000-0000-0000A2040000}"/>
    <cellStyle name="Comma 2 2 155 2" xfId="5708" xr:uid="{00000000-0005-0000-0000-0000A3040000}"/>
    <cellStyle name="Comma 2 2 155 2 2" xfId="7683" xr:uid="{8CA40C13-D9BF-4240-A061-7BDF944B2029}"/>
    <cellStyle name="Comma 2 2 156" xfId="859" xr:uid="{00000000-0005-0000-0000-0000A4040000}"/>
    <cellStyle name="Comma 2 2 156 2" xfId="5709" xr:uid="{00000000-0005-0000-0000-0000A5040000}"/>
    <cellStyle name="Comma 2 2 156 2 2" xfId="7684" xr:uid="{ACE7D50E-F03C-4F2A-A241-5F69687CC4AA}"/>
    <cellStyle name="Comma 2 2 157" xfId="860" xr:uid="{00000000-0005-0000-0000-0000A6040000}"/>
    <cellStyle name="Comma 2 2 157 2" xfId="5710" xr:uid="{00000000-0005-0000-0000-0000A7040000}"/>
    <cellStyle name="Comma 2 2 157 2 2" xfId="7685" xr:uid="{AA6D1AE0-4031-4853-95A3-D344B1E5BECE}"/>
    <cellStyle name="Comma 2 2 158" xfId="861" xr:uid="{00000000-0005-0000-0000-0000A8040000}"/>
    <cellStyle name="Comma 2 2 158 2" xfId="5711" xr:uid="{00000000-0005-0000-0000-0000A9040000}"/>
    <cellStyle name="Comma 2 2 158 2 2" xfId="7686" xr:uid="{79F9191E-60E4-482C-B20E-0D2B7A22809C}"/>
    <cellStyle name="Comma 2 2 159" xfId="862" xr:uid="{00000000-0005-0000-0000-0000AA040000}"/>
    <cellStyle name="Comma 2 2 159 2" xfId="5712" xr:uid="{00000000-0005-0000-0000-0000AB040000}"/>
    <cellStyle name="Comma 2 2 159 2 2" xfId="7687" xr:uid="{175BF534-ABB1-43DF-95DE-9402B57170B3}"/>
    <cellStyle name="Comma 2 2 16" xfId="863" xr:uid="{00000000-0005-0000-0000-0000AC040000}"/>
    <cellStyle name="Comma 2 2 16 2" xfId="5713" xr:uid="{00000000-0005-0000-0000-0000AD040000}"/>
    <cellStyle name="Comma 2 2 16 2 2" xfId="7688" xr:uid="{2AB10A4A-5C45-48E4-B440-67F50A036947}"/>
    <cellStyle name="Comma 2 2 160" xfId="864" xr:uid="{00000000-0005-0000-0000-0000AE040000}"/>
    <cellStyle name="Comma 2 2 160 2" xfId="5714" xr:uid="{00000000-0005-0000-0000-0000AF040000}"/>
    <cellStyle name="Comma 2 2 160 2 2" xfId="7689" xr:uid="{41D73B0D-341D-41B1-A96F-AD45BC6961C7}"/>
    <cellStyle name="Comma 2 2 161" xfId="865" xr:uid="{00000000-0005-0000-0000-0000B0040000}"/>
    <cellStyle name="Comma 2 2 161 2" xfId="5715" xr:uid="{00000000-0005-0000-0000-0000B1040000}"/>
    <cellStyle name="Comma 2 2 161 2 2" xfId="7690" xr:uid="{13BC996A-FCD6-42FE-886C-FA6007EDAD30}"/>
    <cellStyle name="Comma 2 2 162" xfId="866" xr:uid="{00000000-0005-0000-0000-0000B2040000}"/>
    <cellStyle name="Comma 2 2 162 2" xfId="5716" xr:uid="{00000000-0005-0000-0000-0000B3040000}"/>
    <cellStyle name="Comma 2 2 162 2 2" xfId="7691" xr:uid="{8081A797-D056-4A3A-BD05-0286C7235357}"/>
    <cellStyle name="Comma 2 2 163" xfId="867" xr:uid="{00000000-0005-0000-0000-0000B4040000}"/>
    <cellStyle name="Comma 2 2 163 2" xfId="5717" xr:uid="{00000000-0005-0000-0000-0000B5040000}"/>
    <cellStyle name="Comma 2 2 163 2 2" xfId="7692" xr:uid="{C09BB235-29EC-49C2-9020-E413E94AFEFA}"/>
    <cellStyle name="Comma 2 2 164" xfId="868" xr:uid="{00000000-0005-0000-0000-0000B6040000}"/>
    <cellStyle name="Comma 2 2 164 2" xfId="5718" xr:uid="{00000000-0005-0000-0000-0000B7040000}"/>
    <cellStyle name="Comma 2 2 164 2 2" xfId="7693" xr:uid="{469104DD-4349-4EF5-9B35-A455A9F0657B}"/>
    <cellStyle name="Comma 2 2 165" xfId="869" xr:uid="{00000000-0005-0000-0000-0000B8040000}"/>
    <cellStyle name="Comma 2 2 165 2" xfId="5719" xr:uid="{00000000-0005-0000-0000-0000B9040000}"/>
    <cellStyle name="Comma 2 2 165 2 2" xfId="7694" xr:uid="{17382373-7941-4135-946D-600470B5BA8E}"/>
    <cellStyle name="Comma 2 2 166" xfId="870" xr:uid="{00000000-0005-0000-0000-0000BA040000}"/>
    <cellStyle name="Comma 2 2 166 2" xfId="5720" xr:uid="{00000000-0005-0000-0000-0000BB040000}"/>
    <cellStyle name="Comma 2 2 166 2 2" xfId="7695" xr:uid="{AC6A4FDA-142C-4AEA-9E87-D11765249329}"/>
    <cellStyle name="Comma 2 2 167" xfId="871" xr:uid="{00000000-0005-0000-0000-0000BC040000}"/>
    <cellStyle name="Comma 2 2 167 2" xfId="5721" xr:uid="{00000000-0005-0000-0000-0000BD040000}"/>
    <cellStyle name="Comma 2 2 167 2 2" xfId="7696" xr:uid="{DF1E7691-46EC-4258-BE45-ACF69148F07C}"/>
    <cellStyle name="Comma 2 2 168" xfId="872" xr:uid="{00000000-0005-0000-0000-0000BE040000}"/>
    <cellStyle name="Comma 2 2 168 2" xfId="5722" xr:uid="{00000000-0005-0000-0000-0000BF040000}"/>
    <cellStyle name="Comma 2 2 168 2 2" xfId="7697" xr:uid="{236D6CAD-BEC5-48C2-8A3A-DD87F5F08A8E}"/>
    <cellStyle name="Comma 2 2 169" xfId="873" xr:uid="{00000000-0005-0000-0000-0000C0040000}"/>
    <cellStyle name="Comma 2 2 169 2" xfId="5723" xr:uid="{00000000-0005-0000-0000-0000C1040000}"/>
    <cellStyle name="Comma 2 2 169 2 2" xfId="7698" xr:uid="{F2360CA4-717B-4CB9-9076-5AE83EE12BDA}"/>
    <cellStyle name="Comma 2 2 17" xfId="874" xr:uid="{00000000-0005-0000-0000-0000C2040000}"/>
    <cellStyle name="Comma 2 2 17 2" xfId="5724" xr:uid="{00000000-0005-0000-0000-0000C3040000}"/>
    <cellStyle name="Comma 2 2 17 2 2" xfId="7699" xr:uid="{88DF72C6-3FCF-4A68-9217-A6A052E39A50}"/>
    <cellStyle name="Comma 2 2 170" xfId="875" xr:uid="{00000000-0005-0000-0000-0000C4040000}"/>
    <cellStyle name="Comma 2 2 170 2" xfId="5725" xr:uid="{00000000-0005-0000-0000-0000C5040000}"/>
    <cellStyle name="Comma 2 2 170 2 2" xfId="7700" xr:uid="{48C721AC-1322-4BEC-9A01-5DCA7F4E47C2}"/>
    <cellStyle name="Comma 2 2 171" xfId="876" xr:uid="{00000000-0005-0000-0000-0000C6040000}"/>
    <cellStyle name="Comma 2 2 171 2" xfId="5726" xr:uid="{00000000-0005-0000-0000-0000C7040000}"/>
    <cellStyle name="Comma 2 2 171 2 2" xfId="7701" xr:uid="{76110231-B592-457B-B199-7C9A670511A1}"/>
    <cellStyle name="Comma 2 2 172" xfId="877" xr:uid="{00000000-0005-0000-0000-0000C8040000}"/>
    <cellStyle name="Comma 2 2 172 2" xfId="5727" xr:uid="{00000000-0005-0000-0000-0000C9040000}"/>
    <cellStyle name="Comma 2 2 172 2 2" xfId="7702" xr:uid="{3D7681DD-FFAA-4054-ACE8-E0922AD8C0F9}"/>
    <cellStyle name="Comma 2 2 173" xfId="878" xr:uid="{00000000-0005-0000-0000-0000CA040000}"/>
    <cellStyle name="Comma 2 2 173 2" xfId="5728" xr:uid="{00000000-0005-0000-0000-0000CB040000}"/>
    <cellStyle name="Comma 2 2 173 2 2" xfId="7703" xr:uid="{7648A3FA-3E3E-425F-AAF2-03EB12F5BA8A}"/>
    <cellStyle name="Comma 2 2 174" xfId="879" xr:uid="{00000000-0005-0000-0000-0000CC040000}"/>
    <cellStyle name="Comma 2 2 174 2" xfId="5729" xr:uid="{00000000-0005-0000-0000-0000CD040000}"/>
    <cellStyle name="Comma 2 2 174 2 2" xfId="7704" xr:uid="{408BE761-AC53-4C37-A35A-ED2ADAA51411}"/>
    <cellStyle name="Comma 2 2 175" xfId="880" xr:uid="{00000000-0005-0000-0000-0000CE040000}"/>
    <cellStyle name="Comma 2 2 175 2" xfId="5730" xr:uid="{00000000-0005-0000-0000-0000CF040000}"/>
    <cellStyle name="Comma 2 2 175 2 2" xfId="7705" xr:uid="{E33F80BB-0D44-4ACF-AF13-6ABA0BAEC6F5}"/>
    <cellStyle name="Comma 2 2 176" xfId="881" xr:uid="{00000000-0005-0000-0000-0000D0040000}"/>
    <cellStyle name="Comma 2 2 176 2" xfId="5731" xr:uid="{00000000-0005-0000-0000-0000D1040000}"/>
    <cellStyle name="Comma 2 2 176 2 2" xfId="7706" xr:uid="{5B958032-7BC4-4835-8A59-4168CE677629}"/>
    <cellStyle name="Comma 2 2 177" xfId="882" xr:uid="{00000000-0005-0000-0000-0000D2040000}"/>
    <cellStyle name="Comma 2 2 177 2" xfId="5732" xr:uid="{00000000-0005-0000-0000-0000D3040000}"/>
    <cellStyle name="Comma 2 2 177 2 2" xfId="7707" xr:uid="{854390B6-1329-4174-8D6A-B6DA7FBDCA0A}"/>
    <cellStyle name="Comma 2 2 178" xfId="883" xr:uid="{00000000-0005-0000-0000-0000D4040000}"/>
    <cellStyle name="Comma 2 2 178 2" xfId="5733" xr:uid="{00000000-0005-0000-0000-0000D5040000}"/>
    <cellStyle name="Comma 2 2 178 2 2" xfId="7708" xr:uid="{33C8C9F3-5BDB-4615-9E23-6278B9ABD915}"/>
    <cellStyle name="Comma 2 2 179" xfId="884" xr:uid="{00000000-0005-0000-0000-0000D6040000}"/>
    <cellStyle name="Comma 2 2 179 2" xfId="5734" xr:uid="{00000000-0005-0000-0000-0000D7040000}"/>
    <cellStyle name="Comma 2 2 179 2 2" xfId="7709" xr:uid="{3F8A9BD9-F96F-490B-BD0F-4C225514BCE1}"/>
    <cellStyle name="Comma 2 2 18" xfId="885" xr:uid="{00000000-0005-0000-0000-0000D8040000}"/>
    <cellStyle name="Comma 2 2 18 2" xfId="5735" xr:uid="{00000000-0005-0000-0000-0000D9040000}"/>
    <cellStyle name="Comma 2 2 18 2 2" xfId="7710" xr:uid="{136B2A00-9672-4836-816E-413958FC4699}"/>
    <cellStyle name="Comma 2 2 180" xfId="886" xr:uid="{00000000-0005-0000-0000-0000DA040000}"/>
    <cellStyle name="Comma 2 2 180 2" xfId="5736" xr:uid="{00000000-0005-0000-0000-0000DB040000}"/>
    <cellStyle name="Comma 2 2 180 2 2" xfId="7711" xr:uid="{23B75121-BEEC-41F6-9F7F-1B22B71D645E}"/>
    <cellStyle name="Comma 2 2 181" xfId="887" xr:uid="{00000000-0005-0000-0000-0000DC040000}"/>
    <cellStyle name="Comma 2 2 181 2" xfId="5737" xr:uid="{00000000-0005-0000-0000-0000DD040000}"/>
    <cellStyle name="Comma 2 2 181 2 2" xfId="7712" xr:uid="{BBB4D200-2E14-4536-A46A-F3BE6994AE34}"/>
    <cellStyle name="Comma 2 2 182" xfId="888" xr:uid="{00000000-0005-0000-0000-0000DE040000}"/>
    <cellStyle name="Comma 2 2 182 2" xfId="5738" xr:uid="{00000000-0005-0000-0000-0000DF040000}"/>
    <cellStyle name="Comma 2 2 182 2 2" xfId="7713" xr:uid="{568B2FB5-97FA-47E0-9135-EBD004B49AD4}"/>
    <cellStyle name="Comma 2 2 183" xfId="889" xr:uid="{00000000-0005-0000-0000-0000E0040000}"/>
    <cellStyle name="Comma 2 2 183 2" xfId="5739" xr:uid="{00000000-0005-0000-0000-0000E1040000}"/>
    <cellStyle name="Comma 2 2 183 2 2" xfId="7714" xr:uid="{E36DC940-E47A-4D10-8327-152C80A212FC}"/>
    <cellStyle name="Comma 2 2 184" xfId="890" xr:uid="{00000000-0005-0000-0000-0000E2040000}"/>
    <cellStyle name="Comma 2 2 184 2" xfId="5740" xr:uid="{00000000-0005-0000-0000-0000E3040000}"/>
    <cellStyle name="Comma 2 2 184 2 2" xfId="7715" xr:uid="{58C400B1-2A74-44E8-8C48-0C5C192F6150}"/>
    <cellStyle name="Comma 2 2 185" xfId="891" xr:uid="{00000000-0005-0000-0000-0000E4040000}"/>
    <cellStyle name="Comma 2 2 185 2" xfId="5741" xr:uid="{00000000-0005-0000-0000-0000E5040000}"/>
    <cellStyle name="Comma 2 2 185 2 2" xfId="7716" xr:uid="{852BB9D8-46B8-45C5-830B-DAE89F5A3B1E}"/>
    <cellStyle name="Comma 2 2 186" xfId="892" xr:uid="{00000000-0005-0000-0000-0000E6040000}"/>
    <cellStyle name="Comma 2 2 186 2" xfId="5742" xr:uid="{00000000-0005-0000-0000-0000E7040000}"/>
    <cellStyle name="Comma 2 2 186 2 2" xfId="7717" xr:uid="{FCB00FE9-8294-4E9A-839F-CBE58A235CBA}"/>
    <cellStyle name="Comma 2 2 187" xfId="893" xr:uid="{00000000-0005-0000-0000-0000E8040000}"/>
    <cellStyle name="Comma 2 2 187 2" xfId="5743" xr:uid="{00000000-0005-0000-0000-0000E9040000}"/>
    <cellStyle name="Comma 2 2 187 2 2" xfId="7718" xr:uid="{E6D916AC-166F-4483-B117-0380E6CBF60B}"/>
    <cellStyle name="Comma 2 2 188" xfId="894" xr:uid="{00000000-0005-0000-0000-0000EA040000}"/>
    <cellStyle name="Comma 2 2 188 2" xfId="5744" xr:uid="{00000000-0005-0000-0000-0000EB040000}"/>
    <cellStyle name="Comma 2 2 188 2 2" xfId="7719" xr:uid="{62A9D29D-AAB3-4BB0-B241-54014AF784F0}"/>
    <cellStyle name="Comma 2 2 189" xfId="895" xr:uid="{00000000-0005-0000-0000-0000EC040000}"/>
    <cellStyle name="Comma 2 2 189 2" xfId="5745" xr:uid="{00000000-0005-0000-0000-0000ED040000}"/>
    <cellStyle name="Comma 2 2 189 2 2" xfId="7720" xr:uid="{ACAC8780-DEF5-4C98-A66F-66B57B0A8823}"/>
    <cellStyle name="Comma 2 2 19" xfId="896" xr:uid="{00000000-0005-0000-0000-0000EE040000}"/>
    <cellStyle name="Comma 2 2 19 2" xfId="5746" xr:uid="{00000000-0005-0000-0000-0000EF040000}"/>
    <cellStyle name="Comma 2 2 19 2 2" xfId="7721" xr:uid="{DC5D5879-ECD3-4FE8-BE03-F8F2FFDE820E}"/>
    <cellStyle name="Comma 2 2 190" xfId="897" xr:uid="{00000000-0005-0000-0000-0000F0040000}"/>
    <cellStyle name="Comma 2 2 190 2" xfId="5747" xr:uid="{00000000-0005-0000-0000-0000F1040000}"/>
    <cellStyle name="Comma 2 2 190 2 2" xfId="7722" xr:uid="{F0B9CBCE-2232-4A98-B1A2-CDE4750B79EC}"/>
    <cellStyle name="Comma 2 2 191" xfId="898" xr:uid="{00000000-0005-0000-0000-0000F2040000}"/>
    <cellStyle name="Comma 2 2 191 2" xfId="5748" xr:uid="{00000000-0005-0000-0000-0000F3040000}"/>
    <cellStyle name="Comma 2 2 191 2 2" xfId="7723" xr:uid="{FDCD76F7-18C8-4096-8839-8F36DAA88AA8}"/>
    <cellStyle name="Comma 2 2 192" xfId="899" xr:uid="{00000000-0005-0000-0000-0000F4040000}"/>
    <cellStyle name="Comma 2 2 192 2" xfId="5749" xr:uid="{00000000-0005-0000-0000-0000F5040000}"/>
    <cellStyle name="Comma 2 2 192 2 2" xfId="7724" xr:uid="{0FEDAA11-74DF-4482-97CA-8A50DFAD4E52}"/>
    <cellStyle name="Comma 2 2 193" xfId="900" xr:uid="{00000000-0005-0000-0000-0000F6040000}"/>
    <cellStyle name="Comma 2 2 193 2" xfId="5750" xr:uid="{00000000-0005-0000-0000-0000F7040000}"/>
    <cellStyle name="Comma 2 2 193 2 2" xfId="7725" xr:uid="{CF8E20EC-BF51-4BC8-B488-841B55ECDC73}"/>
    <cellStyle name="Comma 2 2 194" xfId="901" xr:uid="{00000000-0005-0000-0000-0000F8040000}"/>
    <cellStyle name="Comma 2 2 194 2" xfId="5751" xr:uid="{00000000-0005-0000-0000-0000F9040000}"/>
    <cellStyle name="Comma 2 2 194 2 2" xfId="7726" xr:uid="{BE3E41FE-0744-4623-9CBE-F6D9D432020E}"/>
    <cellStyle name="Comma 2 2 195" xfId="902" xr:uid="{00000000-0005-0000-0000-0000FA040000}"/>
    <cellStyle name="Comma 2 2 195 2" xfId="5752" xr:uid="{00000000-0005-0000-0000-0000FB040000}"/>
    <cellStyle name="Comma 2 2 195 2 2" xfId="7727" xr:uid="{205B7FA2-B8C5-404D-B21A-44BE85306ACC}"/>
    <cellStyle name="Comma 2 2 196" xfId="903" xr:uid="{00000000-0005-0000-0000-0000FC040000}"/>
    <cellStyle name="Comma 2 2 196 2" xfId="5753" xr:uid="{00000000-0005-0000-0000-0000FD040000}"/>
    <cellStyle name="Comma 2 2 196 2 2" xfId="7728" xr:uid="{F47317C0-1128-4D72-A760-B7C59A1C43A8}"/>
    <cellStyle name="Comma 2 2 197" xfId="904" xr:uid="{00000000-0005-0000-0000-0000FE040000}"/>
    <cellStyle name="Comma 2 2 197 2" xfId="5754" xr:uid="{00000000-0005-0000-0000-0000FF040000}"/>
    <cellStyle name="Comma 2 2 197 2 2" xfId="7729" xr:uid="{D2BD3DCA-2902-4162-A4E4-E53136EF8E8A}"/>
    <cellStyle name="Comma 2 2 198" xfId="905" xr:uid="{00000000-0005-0000-0000-000000050000}"/>
    <cellStyle name="Comma 2 2 198 2" xfId="5755" xr:uid="{00000000-0005-0000-0000-000001050000}"/>
    <cellStyle name="Comma 2 2 198 2 2" xfId="7730" xr:uid="{FB1746CC-67EF-4F00-867E-24D35F22A7F0}"/>
    <cellStyle name="Comma 2 2 199" xfId="906" xr:uid="{00000000-0005-0000-0000-000002050000}"/>
    <cellStyle name="Comma 2 2 199 2" xfId="5756" xr:uid="{00000000-0005-0000-0000-000003050000}"/>
    <cellStyle name="Comma 2 2 199 2 2" xfId="7731" xr:uid="{8B3971DE-5F3F-4E27-B108-5D944534D9DE}"/>
    <cellStyle name="Comma 2 2 2" xfId="907" xr:uid="{00000000-0005-0000-0000-000004050000}"/>
    <cellStyle name="Comma 2 2 2 2" xfId="5757" xr:uid="{00000000-0005-0000-0000-000005050000}"/>
    <cellStyle name="Comma 2 2 2 2 2" xfId="7732" xr:uid="{97981F3B-1CFF-4D3F-AA94-9C3E78E9A1EE}"/>
    <cellStyle name="Comma 2 2 20" xfId="908" xr:uid="{00000000-0005-0000-0000-000006050000}"/>
    <cellStyle name="Comma 2 2 20 2" xfId="5758" xr:uid="{00000000-0005-0000-0000-000007050000}"/>
    <cellStyle name="Comma 2 2 20 2 2" xfId="7733" xr:uid="{5CF7C717-AC0B-4EDF-9CE7-1F334B0F2F4B}"/>
    <cellStyle name="Comma 2 2 200" xfId="909" xr:uid="{00000000-0005-0000-0000-000008050000}"/>
    <cellStyle name="Comma 2 2 200 2" xfId="5759" xr:uid="{00000000-0005-0000-0000-000009050000}"/>
    <cellStyle name="Comma 2 2 200 2 2" xfId="7734" xr:uid="{7937CAFB-B3D8-422F-91BF-1BDF6B7D159C}"/>
    <cellStyle name="Comma 2 2 201" xfId="910" xr:uid="{00000000-0005-0000-0000-00000A050000}"/>
    <cellStyle name="Comma 2 2 201 2" xfId="5760" xr:uid="{00000000-0005-0000-0000-00000B050000}"/>
    <cellStyle name="Comma 2 2 201 2 2" xfId="7735" xr:uid="{4DE377CC-5712-4E77-8EF8-EF53AF0FFA9C}"/>
    <cellStyle name="Comma 2 2 202" xfId="911" xr:uid="{00000000-0005-0000-0000-00000C050000}"/>
    <cellStyle name="Comma 2 2 202 2" xfId="5761" xr:uid="{00000000-0005-0000-0000-00000D050000}"/>
    <cellStyle name="Comma 2 2 202 2 2" xfId="7736" xr:uid="{C08D6B37-9E85-4C02-B9F4-DEAD6BFD30F1}"/>
    <cellStyle name="Comma 2 2 203" xfId="912" xr:uid="{00000000-0005-0000-0000-00000E050000}"/>
    <cellStyle name="Comma 2 2 203 2" xfId="5762" xr:uid="{00000000-0005-0000-0000-00000F050000}"/>
    <cellStyle name="Comma 2 2 203 2 2" xfId="7737" xr:uid="{111870D7-33A3-400E-B4AF-816A0D54CD78}"/>
    <cellStyle name="Comma 2 2 204" xfId="913" xr:uid="{00000000-0005-0000-0000-000010050000}"/>
    <cellStyle name="Comma 2 2 204 2" xfId="5763" xr:uid="{00000000-0005-0000-0000-000011050000}"/>
    <cellStyle name="Comma 2 2 204 2 2" xfId="7738" xr:uid="{4B678AED-FF38-49E3-B696-45293793BDCC}"/>
    <cellStyle name="Comma 2 2 205" xfId="914" xr:uid="{00000000-0005-0000-0000-000012050000}"/>
    <cellStyle name="Comma 2 2 205 2" xfId="5764" xr:uid="{00000000-0005-0000-0000-000013050000}"/>
    <cellStyle name="Comma 2 2 205 2 2" xfId="7739" xr:uid="{9664D36F-BA4C-4D87-BAEF-A7FFD86398DE}"/>
    <cellStyle name="Comma 2 2 206" xfId="915" xr:uid="{00000000-0005-0000-0000-000014050000}"/>
    <cellStyle name="Comma 2 2 206 2" xfId="5765" xr:uid="{00000000-0005-0000-0000-000015050000}"/>
    <cellStyle name="Comma 2 2 206 2 2" xfId="7740" xr:uid="{B756E791-1FC9-42D7-9288-E3362D24092E}"/>
    <cellStyle name="Comma 2 2 207" xfId="916" xr:uid="{00000000-0005-0000-0000-000016050000}"/>
    <cellStyle name="Comma 2 2 207 2" xfId="5766" xr:uid="{00000000-0005-0000-0000-000017050000}"/>
    <cellStyle name="Comma 2 2 207 2 2" xfId="7741" xr:uid="{DCA4D9AB-465C-4CF2-BAA1-1D272A9B4796}"/>
    <cellStyle name="Comma 2 2 208" xfId="917" xr:uid="{00000000-0005-0000-0000-000018050000}"/>
    <cellStyle name="Comma 2 2 208 2" xfId="5767" xr:uid="{00000000-0005-0000-0000-000019050000}"/>
    <cellStyle name="Comma 2 2 208 2 2" xfId="7742" xr:uid="{1B621B3D-1BE6-47E7-8E23-147B555A5385}"/>
    <cellStyle name="Comma 2 2 209" xfId="918" xr:uid="{00000000-0005-0000-0000-00001A050000}"/>
    <cellStyle name="Comma 2 2 209 2" xfId="5768" xr:uid="{00000000-0005-0000-0000-00001B050000}"/>
    <cellStyle name="Comma 2 2 209 2 2" xfId="7743" xr:uid="{A0366E3B-953A-4D1A-9C2E-7F0AB0198584}"/>
    <cellStyle name="Comma 2 2 21" xfId="919" xr:uid="{00000000-0005-0000-0000-00001C050000}"/>
    <cellStyle name="Comma 2 2 21 2" xfId="5769" xr:uid="{00000000-0005-0000-0000-00001D050000}"/>
    <cellStyle name="Comma 2 2 21 2 2" xfId="7744" xr:uid="{A2B73C44-152D-42F9-9BB6-F0E36FCA0968}"/>
    <cellStyle name="Comma 2 2 210" xfId="920" xr:uid="{00000000-0005-0000-0000-00001E050000}"/>
    <cellStyle name="Comma 2 2 210 2" xfId="5770" xr:uid="{00000000-0005-0000-0000-00001F050000}"/>
    <cellStyle name="Comma 2 2 210 2 2" xfId="7745" xr:uid="{2D6375D3-5723-43BC-82E5-DBE2148BE44C}"/>
    <cellStyle name="Comma 2 2 211" xfId="921" xr:uid="{00000000-0005-0000-0000-000020050000}"/>
    <cellStyle name="Comma 2 2 211 2" xfId="5771" xr:uid="{00000000-0005-0000-0000-000021050000}"/>
    <cellStyle name="Comma 2 2 211 2 2" xfId="7746" xr:uid="{51CB0616-6209-4D81-B36C-84EB8DC9A0A6}"/>
    <cellStyle name="Comma 2 2 212" xfId="922" xr:uid="{00000000-0005-0000-0000-000022050000}"/>
    <cellStyle name="Comma 2 2 212 2" xfId="5772" xr:uid="{00000000-0005-0000-0000-000023050000}"/>
    <cellStyle name="Comma 2 2 212 2 2" xfId="7747" xr:uid="{3959D54B-CDC8-4FF8-B907-3AED13A69ED2}"/>
    <cellStyle name="Comma 2 2 213" xfId="923" xr:uid="{00000000-0005-0000-0000-000024050000}"/>
    <cellStyle name="Comma 2 2 213 2" xfId="5773" xr:uid="{00000000-0005-0000-0000-000025050000}"/>
    <cellStyle name="Comma 2 2 213 2 2" xfId="7748" xr:uid="{1FE8AF43-D273-49B1-BFE7-2393E26578E9}"/>
    <cellStyle name="Comma 2 2 214" xfId="924" xr:uid="{00000000-0005-0000-0000-000026050000}"/>
    <cellStyle name="Comma 2 2 214 2" xfId="5774" xr:uid="{00000000-0005-0000-0000-000027050000}"/>
    <cellStyle name="Comma 2 2 214 2 2" xfId="7749" xr:uid="{9B6FF6EF-BBCA-48A9-B5A0-26AA2C23E997}"/>
    <cellStyle name="Comma 2 2 215" xfId="925" xr:uid="{00000000-0005-0000-0000-000028050000}"/>
    <cellStyle name="Comma 2 2 215 2" xfId="5775" xr:uid="{00000000-0005-0000-0000-000029050000}"/>
    <cellStyle name="Comma 2 2 215 2 2" xfId="7750" xr:uid="{D2660722-E52B-46AA-B208-0EE793B53788}"/>
    <cellStyle name="Comma 2 2 216" xfId="926" xr:uid="{00000000-0005-0000-0000-00002A050000}"/>
    <cellStyle name="Comma 2 2 216 2" xfId="5776" xr:uid="{00000000-0005-0000-0000-00002B050000}"/>
    <cellStyle name="Comma 2 2 216 2 2" xfId="7751" xr:uid="{F839BA25-9BCC-4B35-9BF3-0E107F0AF693}"/>
    <cellStyle name="Comma 2 2 217" xfId="927" xr:uid="{00000000-0005-0000-0000-00002C050000}"/>
    <cellStyle name="Comma 2 2 217 2" xfId="5777" xr:uid="{00000000-0005-0000-0000-00002D050000}"/>
    <cellStyle name="Comma 2 2 217 2 2" xfId="7752" xr:uid="{115E34E0-EF59-4936-AE75-00FB30D6F1DF}"/>
    <cellStyle name="Comma 2 2 218" xfId="928" xr:uid="{00000000-0005-0000-0000-00002E050000}"/>
    <cellStyle name="Comma 2 2 218 2" xfId="5778" xr:uid="{00000000-0005-0000-0000-00002F050000}"/>
    <cellStyle name="Comma 2 2 218 2 2" xfId="7753" xr:uid="{3309A46D-D594-4CC3-9346-DD6492089F3D}"/>
    <cellStyle name="Comma 2 2 219" xfId="929" xr:uid="{00000000-0005-0000-0000-000030050000}"/>
    <cellStyle name="Comma 2 2 219 2" xfId="5779" xr:uid="{00000000-0005-0000-0000-000031050000}"/>
    <cellStyle name="Comma 2 2 219 2 2" xfId="7754" xr:uid="{2A6D6A8B-62BD-4AEF-B7A7-91177C3AD9BD}"/>
    <cellStyle name="Comma 2 2 22" xfId="930" xr:uid="{00000000-0005-0000-0000-000032050000}"/>
    <cellStyle name="Comma 2 2 22 2" xfId="5780" xr:uid="{00000000-0005-0000-0000-000033050000}"/>
    <cellStyle name="Comma 2 2 22 2 2" xfId="7755" xr:uid="{E68E56E6-3429-49B4-B7E9-3D6DCF4B3F71}"/>
    <cellStyle name="Comma 2 2 220" xfId="931" xr:uid="{00000000-0005-0000-0000-000034050000}"/>
    <cellStyle name="Comma 2 2 220 2" xfId="5781" xr:uid="{00000000-0005-0000-0000-000035050000}"/>
    <cellStyle name="Comma 2 2 220 2 2" xfId="7756" xr:uid="{0B6831FD-109E-4704-947F-8B49B68005F3}"/>
    <cellStyle name="Comma 2 2 221" xfId="932" xr:uid="{00000000-0005-0000-0000-000036050000}"/>
    <cellStyle name="Comma 2 2 221 2" xfId="5782" xr:uid="{00000000-0005-0000-0000-000037050000}"/>
    <cellStyle name="Comma 2 2 221 2 2" xfId="7757" xr:uid="{320C7294-6595-4D3C-8F15-72F24B2C2C3D}"/>
    <cellStyle name="Comma 2 2 222" xfId="933" xr:uid="{00000000-0005-0000-0000-000038050000}"/>
    <cellStyle name="Comma 2 2 222 2" xfId="5783" xr:uid="{00000000-0005-0000-0000-000039050000}"/>
    <cellStyle name="Comma 2 2 222 2 2" xfId="7758" xr:uid="{535CC18B-69BA-4262-AFF0-51AEA1D95C6A}"/>
    <cellStyle name="Comma 2 2 223" xfId="934" xr:uid="{00000000-0005-0000-0000-00003A050000}"/>
    <cellStyle name="Comma 2 2 223 2" xfId="5784" xr:uid="{00000000-0005-0000-0000-00003B050000}"/>
    <cellStyle name="Comma 2 2 223 2 2" xfId="7759" xr:uid="{219915C0-9B82-4084-A2BB-D77DF382586F}"/>
    <cellStyle name="Comma 2 2 224" xfId="935" xr:uid="{00000000-0005-0000-0000-00003C050000}"/>
    <cellStyle name="Comma 2 2 224 2" xfId="5785" xr:uid="{00000000-0005-0000-0000-00003D050000}"/>
    <cellStyle name="Comma 2 2 224 2 2" xfId="7760" xr:uid="{5BAFD89C-905A-4E90-B6A6-E440B4BDF431}"/>
    <cellStyle name="Comma 2 2 225" xfId="936" xr:uid="{00000000-0005-0000-0000-00003E050000}"/>
    <cellStyle name="Comma 2 2 225 2" xfId="5786" xr:uid="{00000000-0005-0000-0000-00003F050000}"/>
    <cellStyle name="Comma 2 2 225 2 2" xfId="7761" xr:uid="{085B9E02-2624-4E5B-9A18-2B204CD0F7B1}"/>
    <cellStyle name="Comma 2 2 226" xfId="937" xr:uid="{00000000-0005-0000-0000-000040050000}"/>
    <cellStyle name="Comma 2 2 226 2" xfId="5787" xr:uid="{00000000-0005-0000-0000-000041050000}"/>
    <cellStyle name="Comma 2 2 226 2 2" xfId="7762" xr:uid="{3B3CC6BC-0F3D-43E7-A492-90B8114DE0AB}"/>
    <cellStyle name="Comma 2 2 227" xfId="938" xr:uid="{00000000-0005-0000-0000-000042050000}"/>
    <cellStyle name="Comma 2 2 227 2" xfId="5788" xr:uid="{00000000-0005-0000-0000-000043050000}"/>
    <cellStyle name="Comma 2 2 227 2 2" xfId="7763" xr:uid="{646B3487-1BA3-426A-9265-C552A476E37D}"/>
    <cellStyle name="Comma 2 2 228" xfId="939" xr:uid="{00000000-0005-0000-0000-000044050000}"/>
    <cellStyle name="Comma 2 2 228 2" xfId="5789" xr:uid="{00000000-0005-0000-0000-000045050000}"/>
    <cellStyle name="Comma 2 2 228 2 2" xfId="7764" xr:uid="{E7059DF6-EA80-4797-8B7C-8244B56210B5}"/>
    <cellStyle name="Comma 2 2 229" xfId="940" xr:uid="{00000000-0005-0000-0000-000046050000}"/>
    <cellStyle name="Comma 2 2 229 2" xfId="5790" xr:uid="{00000000-0005-0000-0000-000047050000}"/>
    <cellStyle name="Comma 2 2 229 2 2" xfId="7765" xr:uid="{79118A61-93F8-470D-9848-3A372C5CB25E}"/>
    <cellStyle name="Comma 2 2 23" xfId="941" xr:uid="{00000000-0005-0000-0000-000048050000}"/>
    <cellStyle name="Comma 2 2 23 2" xfId="5791" xr:uid="{00000000-0005-0000-0000-000049050000}"/>
    <cellStyle name="Comma 2 2 23 2 2" xfId="7766" xr:uid="{3D0BA72B-5245-4FC5-B18B-10CE897D9FAA}"/>
    <cellStyle name="Comma 2 2 230" xfId="942" xr:uid="{00000000-0005-0000-0000-00004A050000}"/>
    <cellStyle name="Comma 2 2 230 2" xfId="5792" xr:uid="{00000000-0005-0000-0000-00004B050000}"/>
    <cellStyle name="Comma 2 2 230 2 2" xfId="7767" xr:uid="{0428A398-FC73-40CF-88DF-A243BA6DE604}"/>
    <cellStyle name="Comma 2 2 231" xfId="943" xr:uid="{00000000-0005-0000-0000-00004C050000}"/>
    <cellStyle name="Comma 2 2 231 2" xfId="5793" xr:uid="{00000000-0005-0000-0000-00004D050000}"/>
    <cellStyle name="Comma 2 2 231 2 2" xfId="7768" xr:uid="{F9AEA298-9302-431D-B23E-7CCFFA641CBD}"/>
    <cellStyle name="Comma 2 2 232" xfId="944" xr:uid="{00000000-0005-0000-0000-00004E050000}"/>
    <cellStyle name="Comma 2 2 232 2" xfId="5794" xr:uid="{00000000-0005-0000-0000-00004F050000}"/>
    <cellStyle name="Comma 2 2 232 2 2" xfId="7769" xr:uid="{0E6F1C9A-F572-48C9-BD23-311F6229E37C}"/>
    <cellStyle name="Comma 2 2 233" xfId="945" xr:uid="{00000000-0005-0000-0000-000050050000}"/>
    <cellStyle name="Comma 2 2 233 2" xfId="5795" xr:uid="{00000000-0005-0000-0000-000051050000}"/>
    <cellStyle name="Comma 2 2 233 2 2" xfId="7770" xr:uid="{15FB1489-57BD-465F-86FF-0EDF13045D8A}"/>
    <cellStyle name="Comma 2 2 234" xfId="946" xr:uid="{00000000-0005-0000-0000-000052050000}"/>
    <cellStyle name="Comma 2 2 234 2" xfId="5796" xr:uid="{00000000-0005-0000-0000-000053050000}"/>
    <cellStyle name="Comma 2 2 234 2 2" xfId="7771" xr:uid="{DCD6210B-4F29-445E-AFE1-E997D8CDED39}"/>
    <cellStyle name="Comma 2 2 235" xfId="947" xr:uid="{00000000-0005-0000-0000-000054050000}"/>
    <cellStyle name="Comma 2 2 235 2" xfId="5797" xr:uid="{00000000-0005-0000-0000-000055050000}"/>
    <cellStyle name="Comma 2 2 235 2 2" xfId="7772" xr:uid="{9372B523-7019-4D45-89D6-7BEF7DB2A5BC}"/>
    <cellStyle name="Comma 2 2 236" xfId="948" xr:uid="{00000000-0005-0000-0000-000056050000}"/>
    <cellStyle name="Comma 2 2 236 2" xfId="5798" xr:uid="{00000000-0005-0000-0000-000057050000}"/>
    <cellStyle name="Comma 2 2 236 2 2" xfId="7773" xr:uid="{06323AD2-E6EF-471C-BE2D-CCEAAF94C83D}"/>
    <cellStyle name="Comma 2 2 237" xfId="949" xr:uid="{00000000-0005-0000-0000-000058050000}"/>
    <cellStyle name="Comma 2 2 237 2" xfId="5799" xr:uid="{00000000-0005-0000-0000-000059050000}"/>
    <cellStyle name="Comma 2 2 237 2 2" xfId="7774" xr:uid="{8BF592F7-F174-4F73-8BCD-18E4500465CC}"/>
    <cellStyle name="Comma 2 2 238" xfId="950" xr:uid="{00000000-0005-0000-0000-00005A050000}"/>
    <cellStyle name="Comma 2 2 238 2" xfId="5800" xr:uid="{00000000-0005-0000-0000-00005B050000}"/>
    <cellStyle name="Comma 2 2 238 2 2" xfId="7775" xr:uid="{F483876D-E57D-4EA9-B73E-5090B6B824CF}"/>
    <cellStyle name="Comma 2 2 239" xfId="951" xr:uid="{00000000-0005-0000-0000-00005C050000}"/>
    <cellStyle name="Comma 2 2 239 2" xfId="5801" xr:uid="{00000000-0005-0000-0000-00005D050000}"/>
    <cellStyle name="Comma 2 2 239 2 2" xfId="7776" xr:uid="{EAC78E22-952D-4DD1-B400-2917C3714B42}"/>
    <cellStyle name="Comma 2 2 24" xfId="952" xr:uid="{00000000-0005-0000-0000-00005E050000}"/>
    <cellStyle name="Comma 2 2 24 2" xfId="5802" xr:uid="{00000000-0005-0000-0000-00005F050000}"/>
    <cellStyle name="Comma 2 2 24 2 2" xfId="7777" xr:uid="{BBA63543-4709-446A-9773-E60135D169FC}"/>
    <cellStyle name="Comma 2 2 240" xfId="953" xr:uid="{00000000-0005-0000-0000-000060050000}"/>
    <cellStyle name="Comma 2 2 240 2" xfId="5803" xr:uid="{00000000-0005-0000-0000-000061050000}"/>
    <cellStyle name="Comma 2 2 240 2 2" xfId="7778" xr:uid="{F5D31BD6-0463-4BFC-A142-5F388D2A5AAD}"/>
    <cellStyle name="Comma 2 2 241" xfId="954" xr:uid="{00000000-0005-0000-0000-000062050000}"/>
    <cellStyle name="Comma 2 2 241 2" xfId="5804" xr:uid="{00000000-0005-0000-0000-000063050000}"/>
    <cellStyle name="Comma 2 2 241 2 2" xfId="7779" xr:uid="{ED5535D8-4CEF-45AD-BEA2-754C84EF3E28}"/>
    <cellStyle name="Comma 2 2 242" xfId="955" xr:uid="{00000000-0005-0000-0000-000064050000}"/>
    <cellStyle name="Comma 2 2 242 2" xfId="5805" xr:uid="{00000000-0005-0000-0000-000065050000}"/>
    <cellStyle name="Comma 2 2 242 2 2" xfId="7780" xr:uid="{1A16C33B-E246-4314-BF25-28189BD545ED}"/>
    <cellStyle name="Comma 2 2 243" xfId="956" xr:uid="{00000000-0005-0000-0000-000066050000}"/>
    <cellStyle name="Comma 2 2 243 2" xfId="5806" xr:uid="{00000000-0005-0000-0000-000067050000}"/>
    <cellStyle name="Comma 2 2 243 2 2" xfId="7781" xr:uid="{279172DE-8202-4381-AAAB-D847D0089BE1}"/>
    <cellStyle name="Comma 2 2 244" xfId="957" xr:uid="{00000000-0005-0000-0000-000068050000}"/>
    <cellStyle name="Comma 2 2 244 2" xfId="5807" xr:uid="{00000000-0005-0000-0000-000069050000}"/>
    <cellStyle name="Comma 2 2 244 2 2" xfId="7782" xr:uid="{AA1F1A37-397B-4027-A0F3-0993FF15C096}"/>
    <cellStyle name="Comma 2 2 245" xfId="958" xr:uid="{00000000-0005-0000-0000-00006A050000}"/>
    <cellStyle name="Comma 2 2 245 2" xfId="5808" xr:uid="{00000000-0005-0000-0000-00006B050000}"/>
    <cellStyle name="Comma 2 2 245 2 2" xfId="7783" xr:uid="{48BD1501-7EB9-46B9-ABC4-9879820537CC}"/>
    <cellStyle name="Comma 2 2 246" xfId="959" xr:uid="{00000000-0005-0000-0000-00006C050000}"/>
    <cellStyle name="Comma 2 2 246 2" xfId="5809" xr:uid="{00000000-0005-0000-0000-00006D050000}"/>
    <cellStyle name="Comma 2 2 246 2 2" xfId="7784" xr:uid="{1FB0AB55-EA2D-4B70-82AE-6601F1D1B87D}"/>
    <cellStyle name="Comma 2 2 247" xfId="960" xr:uid="{00000000-0005-0000-0000-00006E050000}"/>
    <cellStyle name="Comma 2 2 247 2" xfId="5810" xr:uid="{00000000-0005-0000-0000-00006F050000}"/>
    <cellStyle name="Comma 2 2 247 2 2" xfId="7785" xr:uid="{D3596959-C4AF-4B81-B006-C7C78D687943}"/>
    <cellStyle name="Comma 2 2 248" xfId="961" xr:uid="{00000000-0005-0000-0000-000070050000}"/>
    <cellStyle name="Comma 2 2 248 2" xfId="5811" xr:uid="{00000000-0005-0000-0000-000071050000}"/>
    <cellStyle name="Comma 2 2 248 2 2" xfId="7786" xr:uid="{7B7E3440-7B3A-45EB-A3B2-1A2FB5E9EC05}"/>
    <cellStyle name="Comma 2 2 249" xfId="962" xr:uid="{00000000-0005-0000-0000-000072050000}"/>
    <cellStyle name="Comma 2 2 249 2" xfId="5812" xr:uid="{00000000-0005-0000-0000-000073050000}"/>
    <cellStyle name="Comma 2 2 249 2 2" xfId="7787" xr:uid="{5581A59F-7C56-458B-A86F-642055357530}"/>
    <cellStyle name="Comma 2 2 25" xfId="963" xr:uid="{00000000-0005-0000-0000-000074050000}"/>
    <cellStyle name="Comma 2 2 25 2" xfId="5813" xr:uid="{00000000-0005-0000-0000-000075050000}"/>
    <cellStyle name="Comma 2 2 25 2 2" xfId="7788" xr:uid="{8233045A-3544-4DAA-A1E4-F914FC8E345F}"/>
    <cellStyle name="Comma 2 2 250" xfId="964" xr:uid="{00000000-0005-0000-0000-000076050000}"/>
    <cellStyle name="Comma 2 2 250 2" xfId="5814" xr:uid="{00000000-0005-0000-0000-000077050000}"/>
    <cellStyle name="Comma 2 2 250 2 2" xfId="7789" xr:uid="{CDA99C90-C1D9-4937-9971-052741E297C1}"/>
    <cellStyle name="Comma 2 2 251" xfId="965" xr:uid="{00000000-0005-0000-0000-000078050000}"/>
    <cellStyle name="Comma 2 2 251 2" xfId="5815" xr:uid="{00000000-0005-0000-0000-000079050000}"/>
    <cellStyle name="Comma 2 2 251 2 2" xfId="7790" xr:uid="{59AB5B85-E464-4005-B518-61724739BFEA}"/>
    <cellStyle name="Comma 2 2 252" xfId="966" xr:uid="{00000000-0005-0000-0000-00007A050000}"/>
    <cellStyle name="Comma 2 2 252 2" xfId="5816" xr:uid="{00000000-0005-0000-0000-00007B050000}"/>
    <cellStyle name="Comma 2 2 252 2 2" xfId="7791" xr:uid="{B549AA5A-8821-403C-B9B2-D840BFE4DA17}"/>
    <cellStyle name="Comma 2 2 253" xfId="967" xr:uid="{00000000-0005-0000-0000-00007C050000}"/>
    <cellStyle name="Comma 2 2 253 2" xfId="5817" xr:uid="{00000000-0005-0000-0000-00007D050000}"/>
    <cellStyle name="Comma 2 2 253 2 2" xfId="7792" xr:uid="{BC72F5E3-783D-4251-A9C8-88D2E1992E66}"/>
    <cellStyle name="Comma 2 2 254" xfId="968" xr:uid="{00000000-0005-0000-0000-00007E050000}"/>
    <cellStyle name="Comma 2 2 254 2" xfId="5818" xr:uid="{00000000-0005-0000-0000-00007F050000}"/>
    <cellStyle name="Comma 2 2 254 2 2" xfId="7793" xr:uid="{2938EDFC-4C9E-45F9-B0F5-6039D1072351}"/>
    <cellStyle name="Comma 2 2 255" xfId="969" xr:uid="{00000000-0005-0000-0000-000080050000}"/>
    <cellStyle name="Comma 2 2 255 2" xfId="5819" xr:uid="{00000000-0005-0000-0000-000081050000}"/>
    <cellStyle name="Comma 2 2 255 2 2" xfId="7794" xr:uid="{151A08E7-E244-4130-9621-77B1EFB06E35}"/>
    <cellStyle name="Comma 2 2 256" xfId="970" xr:uid="{00000000-0005-0000-0000-000082050000}"/>
    <cellStyle name="Comma 2 2 256 2" xfId="5820" xr:uid="{00000000-0005-0000-0000-000083050000}"/>
    <cellStyle name="Comma 2 2 256 2 2" xfId="7795" xr:uid="{471DF542-FB86-40B4-8173-54931504EC22}"/>
    <cellStyle name="Comma 2 2 257" xfId="971" xr:uid="{00000000-0005-0000-0000-000084050000}"/>
    <cellStyle name="Comma 2 2 257 2" xfId="5821" xr:uid="{00000000-0005-0000-0000-000085050000}"/>
    <cellStyle name="Comma 2 2 257 2 2" xfId="7796" xr:uid="{FD87F338-A4DD-4470-8E28-2F13AC399366}"/>
    <cellStyle name="Comma 2 2 258" xfId="972" xr:uid="{00000000-0005-0000-0000-000086050000}"/>
    <cellStyle name="Comma 2 2 258 2" xfId="5822" xr:uid="{00000000-0005-0000-0000-000087050000}"/>
    <cellStyle name="Comma 2 2 258 2 2" xfId="7797" xr:uid="{C9CDAE6B-0F55-43F1-81D8-ACA3943638BC}"/>
    <cellStyle name="Comma 2 2 259" xfId="973" xr:uid="{00000000-0005-0000-0000-000088050000}"/>
    <cellStyle name="Comma 2 2 259 2" xfId="5823" xr:uid="{00000000-0005-0000-0000-000089050000}"/>
    <cellStyle name="Comma 2 2 259 2 2" xfId="7798" xr:uid="{F6A22F58-D2A9-4E03-9423-B8F84FF524EC}"/>
    <cellStyle name="Comma 2 2 26" xfId="974" xr:uid="{00000000-0005-0000-0000-00008A050000}"/>
    <cellStyle name="Comma 2 2 26 2" xfId="5824" xr:uid="{00000000-0005-0000-0000-00008B050000}"/>
    <cellStyle name="Comma 2 2 26 2 2" xfId="7799" xr:uid="{713F283D-DC4E-4DC6-A484-D0A5B487996F}"/>
    <cellStyle name="Comma 2 2 260" xfId="975" xr:uid="{00000000-0005-0000-0000-00008C050000}"/>
    <cellStyle name="Comma 2 2 260 2" xfId="5825" xr:uid="{00000000-0005-0000-0000-00008D050000}"/>
    <cellStyle name="Comma 2 2 260 2 2" xfId="7800" xr:uid="{1B19CBFA-B801-45D0-A04F-3F0368D45040}"/>
    <cellStyle name="Comma 2 2 261" xfId="976" xr:uid="{00000000-0005-0000-0000-00008E050000}"/>
    <cellStyle name="Comma 2 2 261 2" xfId="5826" xr:uid="{00000000-0005-0000-0000-00008F050000}"/>
    <cellStyle name="Comma 2 2 261 2 2" xfId="7801" xr:uid="{1B068FBE-F8C0-42F2-87B7-7099CC237C88}"/>
    <cellStyle name="Comma 2 2 262" xfId="977" xr:uid="{00000000-0005-0000-0000-000090050000}"/>
    <cellStyle name="Comma 2 2 262 2" xfId="5827" xr:uid="{00000000-0005-0000-0000-000091050000}"/>
    <cellStyle name="Comma 2 2 262 2 2" xfId="7802" xr:uid="{D2D4CC83-1CB6-439E-BA32-42D01C6EE936}"/>
    <cellStyle name="Comma 2 2 263" xfId="978" xr:uid="{00000000-0005-0000-0000-000092050000}"/>
    <cellStyle name="Comma 2 2 263 2" xfId="5828" xr:uid="{00000000-0005-0000-0000-000093050000}"/>
    <cellStyle name="Comma 2 2 263 2 2" xfId="7803" xr:uid="{4EC16316-CEE0-4375-BE4D-F39FD7F98D41}"/>
    <cellStyle name="Comma 2 2 264" xfId="979" xr:uid="{00000000-0005-0000-0000-000094050000}"/>
    <cellStyle name="Comma 2 2 264 2" xfId="5829" xr:uid="{00000000-0005-0000-0000-000095050000}"/>
    <cellStyle name="Comma 2 2 264 2 2" xfId="7804" xr:uid="{E1D0463B-19AB-4004-A8CB-3002914CDB7A}"/>
    <cellStyle name="Comma 2 2 265" xfId="980" xr:uid="{00000000-0005-0000-0000-000096050000}"/>
    <cellStyle name="Comma 2 2 265 2" xfId="5830" xr:uid="{00000000-0005-0000-0000-000097050000}"/>
    <cellStyle name="Comma 2 2 265 2 2" xfId="7805" xr:uid="{2A4DCD4B-B0D9-46EF-A367-EAD6C4A2DC3E}"/>
    <cellStyle name="Comma 2 2 266" xfId="981" xr:uid="{00000000-0005-0000-0000-000098050000}"/>
    <cellStyle name="Comma 2 2 266 2" xfId="5831" xr:uid="{00000000-0005-0000-0000-000099050000}"/>
    <cellStyle name="Comma 2 2 266 2 2" xfId="7806" xr:uid="{A5E129C5-ACA4-4C22-BB3F-85BE5ACF34D3}"/>
    <cellStyle name="Comma 2 2 267" xfId="982" xr:uid="{00000000-0005-0000-0000-00009A050000}"/>
    <cellStyle name="Comma 2 2 267 2" xfId="5832" xr:uid="{00000000-0005-0000-0000-00009B050000}"/>
    <cellStyle name="Comma 2 2 267 2 2" xfId="7807" xr:uid="{4C415805-749D-4667-A4CD-A53A1D84C7D4}"/>
    <cellStyle name="Comma 2 2 268" xfId="983" xr:uid="{00000000-0005-0000-0000-00009C050000}"/>
    <cellStyle name="Comma 2 2 268 2" xfId="5833" xr:uid="{00000000-0005-0000-0000-00009D050000}"/>
    <cellStyle name="Comma 2 2 268 2 2" xfId="7808" xr:uid="{211280E2-3995-4B2C-A0A5-A1D62FD309BF}"/>
    <cellStyle name="Comma 2 2 269" xfId="984" xr:uid="{00000000-0005-0000-0000-00009E050000}"/>
    <cellStyle name="Comma 2 2 269 2" xfId="5834" xr:uid="{00000000-0005-0000-0000-00009F050000}"/>
    <cellStyle name="Comma 2 2 269 2 2" xfId="7809" xr:uid="{5628BF6D-99AC-4EBE-AFF1-E11529373C25}"/>
    <cellStyle name="Comma 2 2 27" xfId="985" xr:uid="{00000000-0005-0000-0000-0000A0050000}"/>
    <cellStyle name="Comma 2 2 27 2" xfId="5835" xr:uid="{00000000-0005-0000-0000-0000A1050000}"/>
    <cellStyle name="Comma 2 2 27 2 2" xfId="7810" xr:uid="{071D4C14-37DA-47B4-B162-2B2E4E7DC4E7}"/>
    <cellStyle name="Comma 2 2 270" xfId="986" xr:uid="{00000000-0005-0000-0000-0000A2050000}"/>
    <cellStyle name="Comma 2 2 270 2" xfId="5836" xr:uid="{00000000-0005-0000-0000-0000A3050000}"/>
    <cellStyle name="Comma 2 2 270 2 2" xfId="7811" xr:uid="{8438DDA0-88D6-4D41-B0D9-9A29102ECFB0}"/>
    <cellStyle name="Comma 2 2 271" xfId="987" xr:uid="{00000000-0005-0000-0000-0000A4050000}"/>
    <cellStyle name="Comma 2 2 271 2" xfId="5837" xr:uid="{00000000-0005-0000-0000-0000A5050000}"/>
    <cellStyle name="Comma 2 2 271 2 2" xfId="7812" xr:uid="{224E8E48-0647-4EC0-A6D6-CBA33C615212}"/>
    <cellStyle name="Comma 2 2 272" xfId="988" xr:uid="{00000000-0005-0000-0000-0000A6050000}"/>
    <cellStyle name="Comma 2 2 272 2" xfId="5838" xr:uid="{00000000-0005-0000-0000-0000A7050000}"/>
    <cellStyle name="Comma 2 2 272 2 2" xfId="7813" xr:uid="{C7AA1C3B-A12F-47AB-9B99-F6329A0BB570}"/>
    <cellStyle name="Comma 2 2 273" xfId="989" xr:uid="{00000000-0005-0000-0000-0000A8050000}"/>
    <cellStyle name="Comma 2 2 273 2" xfId="5839" xr:uid="{00000000-0005-0000-0000-0000A9050000}"/>
    <cellStyle name="Comma 2 2 273 2 2" xfId="7814" xr:uid="{5A19D5A7-794F-4A65-8481-E0637CC3C2A4}"/>
    <cellStyle name="Comma 2 2 274" xfId="990" xr:uid="{00000000-0005-0000-0000-0000AA050000}"/>
    <cellStyle name="Comma 2 2 274 2" xfId="5840" xr:uid="{00000000-0005-0000-0000-0000AB050000}"/>
    <cellStyle name="Comma 2 2 274 2 2" xfId="7815" xr:uid="{1FFCE605-1561-4260-8979-F539BEE9275E}"/>
    <cellStyle name="Comma 2 2 275" xfId="991" xr:uid="{00000000-0005-0000-0000-0000AC050000}"/>
    <cellStyle name="Comma 2 2 275 2" xfId="5841" xr:uid="{00000000-0005-0000-0000-0000AD050000}"/>
    <cellStyle name="Comma 2 2 275 2 2" xfId="7816" xr:uid="{C8701C1B-8347-41A2-90A5-0870D55B4A49}"/>
    <cellStyle name="Comma 2 2 276" xfId="992" xr:uid="{00000000-0005-0000-0000-0000AE050000}"/>
    <cellStyle name="Comma 2 2 276 2" xfId="5842" xr:uid="{00000000-0005-0000-0000-0000AF050000}"/>
    <cellStyle name="Comma 2 2 276 2 2" xfId="7817" xr:uid="{2AE5A33E-AEB0-457C-80A0-E6726D441C95}"/>
    <cellStyle name="Comma 2 2 277" xfId="993" xr:uid="{00000000-0005-0000-0000-0000B0050000}"/>
    <cellStyle name="Comma 2 2 277 2" xfId="5843" xr:uid="{00000000-0005-0000-0000-0000B1050000}"/>
    <cellStyle name="Comma 2 2 277 2 2" xfId="7818" xr:uid="{BB97BCFC-9F07-4D2D-A919-64DB7C67C80C}"/>
    <cellStyle name="Comma 2 2 278" xfId="994" xr:uid="{00000000-0005-0000-0000-0000B2050000}"/>
    <cellStyle name="Comma 2 2 278 2" xfId="5844" xr:uid="{00000000-0005-0000-0000-0000B3050000}"/>
    <cellStyle name="Comma 2 2 278 2 2" xfId="7819" xr:uid="{7DD139EE-0F59-40BD-BE3C-EF51AD7186E0}"/>
    <cellStyle name="Comma 2 2 279" xfId="995" xr:uid="{00000000-0005-0000-0000-0000B4050000}"/>
    <cellStyle name="Comma 2 2 279 2" xfId="5845" xr:uid="{00000000-0005-0000-0000-0000B5050000}"/>
    <cellStyle name="Comma 2 2 279 2 2" xfId="7820" xr:uid="{0587F6EC-8F92-4DD3-889D-2907817A8695}"/>
    <cellStyle name="Comma 2 2 28" xfId="996" xr:uid="{00000000-0005-0000-0000-0000B6050000}"/>
    <cellStyle name="Comma 2 2 28 2" xfId="5846" xr:uid="{00000000-0005-0000-0000-0000B7050000}"/>
    <cellStyle name="Comma 2 2 28 2 2" xfId="7821" xr:uid="{18216592-52F2-4AA4-B686-3F7801CA42E6}"/>
    <cellStyle name="Comma 2 2 280" xfId="997" xr:uid="{00000000-0005-0000-0000-0000B8050000}"/>
    <cellStyle name="Comma 2 2 280 2" xfId="5847" xr:uid="{00000000-0005-0000-0000-0000B9050000}"/>
    <cellStyle name="Comma 2 2 280 2 2" xfId="7822" xr:uid="{13245238-A482-49A6-B0A9-1957B2D40124}"/>
    <cellStyle name="Comma 2 2 281" xfId="998" xr:uid="{00000000-0005-0000-0000-0000BA050000}"/>
    <cellStyle name="Comma 2 2 281 2" xfId="5848" xr:uid="{00000000-0005-0000-0000-0000BB050000}"/>
    <cellStyle name="Comma 2 2 281 2 2" xfId="7823" xr:uid="{E3B5302C-CCFF-4B91-88ED-6ABD294D318F}"/>
    <cellStyle name="Comma 2 2 282" xfId="999" xr:uid="{00000000-0005-0000-0000-0000BC050000}"/>
    <cellStyle name="Comma 2 2 282 2" xfId="5849" xr:uid="{00000000-0005-0000-0000-0000BD050000}"/>
    <cellStyle name="Comma 2 2 282 2 2" xfId="7824" xr:uid="{5CEDE502-F2B8-4836-8655-4925AFCA75AC}"/>
    <cellStyle name="Comma 2 2 283" xfId="1000" xr:uid="{00000000-0005-0000-0000-0000BE050000}"/>
    <cellStyle name="Comma 2 2 283 2" xfId="5850" xr:uid="{00000000-0005-0000-0000-0000BF050000}"/>
    <cellStyle name="Comma 2 2 283 2 2" xfId="7825" xr:uid="{210B6119-D4AA-4657-A06D-0BD1E393F097}"/>
    <cellStyle name="Comma 2 2 284" xfId="1001" xr:uid="{00000000-0005-0000-0000-0000C0050000}"/>
    <cellStyle name="Comma 2 2 284 2" xfId="5851" xr:uid="{00000000-0005-0000-0000-0000C1050000}"/>
    <cellStyle name="Comma 2 2 284 2 2" xfId="7826" xr:uid="{477D9488-42CF-4ACF-B22C-530E278EE97A}"/>
    <cellStyle name="Comma 2 2 285" xfId="1002" xr:uid="{00000000-0005-0000-0000-0000C2050000}"/>
    <cellStyle name="Comma 2 2 285 2" xfId="5852" xr:uid="{00000000-0005-0000-0000-0000C3050000}"/>
    <cellStyle name="Comma 2 2 285 2 2" xfId="7827" xr:uid="{EE665E62-CC2F-4268-ADF8-0979D8E4FC2C}"/>
    <cellStyle name="Comma 2 2 286" xfId="1003" xr:uid="{00000000-0005-0000-0000-0000C4050000}"/>
    <cellStyle name="Comma 2 2 286 2" xfId="5853" xr:uid="{00000000-0005-0000-0000-0000C5050000}"/>
    <cellStyle name="Comma 2 2 286 2 2" xfId="7828" xr:uid="{B12E3335-9AD5-4557-B480-42A6F90856B0}"/>
    <cellStyle name="Comma 2 2 287" xfId="1004" xr:uid="{00000000-0005-0000-0000-0000C6050000}"/>
    <cellStyle name="Comma 2 2 287 2" xfId="5854" xr:uid="{00000000-0005-0000-0000-0000C7050000}"/>
    <cellStyle name="Comma 2 2 287 2 2" xfId="7829" xr:uid="{0F27E99B-5088-44D0-92C7-B33A988D5BF2}"/>
    <cellStyle name="Comma 2 2 288" xfId="1005" xr:uid="{00000000-0005-0000-0000-0000C8050000}"/>
    <cellStyle name="Comma 2 2 288 2" xfId="5855" xr:uid="{00000000-0005-0000-0000-0000C9050000}"/>
    <cellStyle name="Comma 2 2 288 2 2" xfId="7830" xr:uid="{CFB24957-6771-4148-9AED-A8B414A4DA01}"/>
    <cellStyle name="Comma 2 2 289" xfId="1006" xr:uid="{00000000-0005-0000-0000-0000CA050000}"/>
    <cellStyle name="Comma 2 2 289 2" xfId="5856" xr:uid="{00000000-0005-0000-0000-0000CB050000}"/>
    <cellStyle name="Comma 2 2 289 2 2" xfId="7831" xr:uid="{04976FF0-3121-454F-B2FD-BB44B43E6574}"/>
    <cellStyle name="Comma 2 2 29" xfId="1007" xr:uid="{00000000-0005-0000-0000-0000CC050000}"/>
    <cellStyle name="Comma 2 2 29 2" xfId="5857" xr:uid="{00000000-0005-0000-0000-0000CD050000}"/>
    <cellStyle name="Comma 2 2 29 2 2" xfId="7832" xr:uid="{57DE3BD2-07E5-4DD3-AD1A-62E960044E5E}"/>
    <cellStyle name="Comma 2 2 290" xfId="1008" xr:uid="{00000000-0005-0000-0000-0000CE050000}"/>
    <cellStyle name="Comma 2 2 290 2" xfId="5858" xr:uid="{00000000-0005-0000-0000-0000CF050000}"/>
    <cellStyle name="Comma 2 2 290 2 2" xfId="7833" xr:uid="{66C5E709-3557-49C1-8683-1B5A2797769F}"/>
    <cellStyle name="Comma 2 2 291" xfId="1009" xr:uid="{00000000-0005-0000-0000-0000D0050000}"/>
    <cellStyle name="Comma 2 2 291 2" xfId="5859" xr:uid="{00000000-0005-0000-0000-0000D1050000}"/>
    <cellStyle name="Comma 2 2 291 2 2" xfId="7834" xr:uid="{E4348EB9-7F97-462C-B28D-2E2B333E7C50}"/>
    <cellStyle name="Comma 2 2 292" xfId="1010" xr:uid="{00000000-0005-0000-0000-0000D2050000}"/>
    <cellStyle name="Comma 2 2 292 2" xfId="5860" xr:uid="{00000000-0005-0000-0000-0000D3050000}"/>
    <cellStyle name="Comma 2 2 292 2 2" xfId="7835" xr:uid="{8606F764-0879-4140-9AF1-535001823A7C}"/>
    <cellStyle name="Comma 2 2 293" xfId="1011" xr:uid="{00000000-0005-0000-0000-0000D4050000}"/>
    <cellStyle name="Comma 2 2 293 2" xfId="5861" xr:uid="{00000000-0005-0000-0000-0000D5050000}"/>
    <cellStyle name="Comma 2 2 293 2 2" xfId="7836" xr:uid="{E82C1DE7-5BB0-4E3A-9D43-3D85FC5E60FD}"/>
    <cellStyle name="Comma 2 2 294" xfId="1012" xr:uid="{00000000-0005-0000-0000-0000D6050000}"/>
    <cellStyle name="Comma 2 2 294 2" xfId="5862" xr:uid="{00000000-0005-0000-0000-0000D7050000}"/>
    <cellStyle name="Comma 2 2 294 2 2" xfId="7837" xr:uid="{6B9BCCD5-5FEF-481E-BB99-7B8CC93066CD}"/>
    <cellStyle name="Comma 2 2 295" xfId="1013" xr:uid="{00000000-0005-0000-0000-0000D8050000}"/>
    <cellStyle name="Comma 2 2 295 2" xfId="5863" xr:uid="{00000000-0005-0000-0000-0000D9050000}"/>
    <cellStyle name="Comma 2 2 295 2 2" xfId="7838" xr:uid="{D8DCA36F-28E1-4873-9F73-5C1BEB84709F}"/>
    <cellStyle name="Comma 2 2 296" xfId="1014" xr:uid="{00000000-0005-0000-0000-0000DA050000}"/>
    <cellStyle name="Comma 2 2 296 2" xfId="5864" xr:uid="{00000000-0005-0000-0000-0000DB050000}"/>
    <cellStyle name="Comma 2 2 296 2 2" xfId="7839" xr:uid="{B64C79EB-C7A8-4643-B36C-05424FD5BDDB}"/>
    <cellStyle name="Comma 2 2 297" xfId="1015" xr:uid="{00000000-0005-0000-0000-0000DC050000}"/>
    <cellStyle name="Comma 2 2 297 2" xfId="5865" xr:uid="{00000000-0005-0000-0000-0000DD050000}"/>
    <cellStyle name="Comma 2 2 297 2 2" xfId="7840" xr:uid="{62F58866-2D7C-4A21-A519-DDC801B8FF75}"/>
    <cellStyle name="Comma 2 2 298" xfId="1016" xr:uid="{00000000-0005-0000-0000-0000DE050000}"/>
    <cellStyle name="Comma 2 2 298 2" xfId="5866" xr:uid="{00000000-0005-0000-0000-0000DF050000}"/>
    <cellStyle name="Comma 2 2 298 2 2" xfId="7841" xr:uid="{E73C2395-F835-404C-B492-BC902C7512E6}"/>
    <cellStyle name="Comma 2 2 299" xfId="1017" xr:uid="{00000000-0005-0000-0000-0000E0050000}"/>
    <cellStyle name="Comma 2 2 299 2" xfId="5867" xr:uid="{00000000-0005-0000-0000-0000E1050000}"/>
    <cellStyle name="Comma 2 2 299 2 2" xfId="7842" xr:uid="{21914A64-3D99-4C70-AE2B-CF167D4E9466}"/>
    <cellStyle name="Comma 2 2 3" xfId="1018" xr:uid="{00000000-0005-0000-0000-0000E2050000}"/>
    <cellStyle name="Comma 2 2 3 2" xfId="5868" xr:uid="{00000000-0005-0000-0000-0000E3050000}"/>
    <cellStyle name="Comma 2 2 3 2 2" xfId="7843" xr:uid="{D1E88B14-2EF4-419F-873E-57DBEA83C545}"/>
    <cellStyle name="Comma 2 2 30" xfId="1019" xr:uid="{00000000-0005-0000-0000-0000E4050000}"/>
    <cellStyle name="Comma 2 2 30 2" xfId="5869" xr:uid="{00000000-0005-0000-0000-0000E5050000}"/>
    <cellStyle name="Comma 2 2 30 2 2" xfId="7844" xr:uid="{0425E6AB-BD6D-4C28-8C78-046E84CC4274}"/>
    <cellStyle name="Comma 2 2 300" xfId="1020" xr:uid="{00000000-0005-0000-0000-0000E6050000}"/>
    <cellStyle name="Comma 2 2 300 2" xfId="5870" xr:uid="{00000000-0005-0000-0000-0000E7050000}"/>
    <cellStyle name="Comma 2 2 300 2 2" xfId="7845" xr:uid="{0275890C-930C-405B-8A21-A8E145142084}"/>
    <cellStyle name="Comma 2 2 301" xfId="1021" xr:uid="{00000000-0005-0000-0000-0000E8050000}"/>
    <cellStyle name="Comma 2 2 301 2" xfId="5871" xr:uid="{00000000-0005-0000-0000-0000E9050000}"/>
    <cellStyle name="Comma 2 2 301 2 2" xfId="7846" xr:uid="{004706DD-2DE5-419E-8541-58E8C3D7136A}"/>
    <cellStyle name="Comma 2 2 302" xfId="1022" xr:uid="{00000000-0005-0000-0000-0000EA050000}"/>
    <cellStyle name="Comma 2 2 302 2" xfId="5872" xr:uid="{00000000-0005-0000-0000-0000EB050000}"/>
    <cellStyle name="Comma 2 2 302 2 2" xfId="7847" xr:uid="{FC7B0C6C-208F-4CF4-A607-21F480DEA9FB}"/>
    <cellStyle name="Comma 2 2 303" xfId="1023" xr:uid="{00000000-0005-0000-0000-0000EC050000}"/>
    <cellStyle name="Comma 2 2 303 2" xfId="5873" xr:uid="{00000000-0005-0000-0000-0000ED050000}"/>
    <cellStyle name="Comma 2 2 303 2 2" xfId="7848" xr:uid="{EE0421F9-BF34-4094-8764-CF1529971653}"/>
    <cellStyle name="Comma 2 2 304" xfId="1024" xr:uid="{00000000-0005-0000-0000-0000EE050000}"/>
    <cellStyle name="Comma 2 2 304 2" xfId="5874" xr:uid="{00000000-0005-0000-0000-0000EF050000}"/>
    <cellStyle name="Comma 2 2 304 2 2" xfId="7849" xr:uid="{1C09FB67-B066-4D76-9691-70BB6CE15558}"/>
    <cellStyle name="Comma 2 2 305" xfId="1025" xr:uid="{00000000-0005-0000-0000-0000F0050000}"/>
    <cellStyle name="Comma 2 2 305 2" xfId="5875" xr:uid="{00000000-0005-0000-0000-0000F1050000}"/>
    <cellStyle name="Comma 2 2 305 2 2" xfId="7850" xr:uid="{EB653232-DEB1-4A20-A0AF-D107F00B6227}"/>
    <cellStyle name="Comma 2 2 306" xfId="1026" xr:uid="{00000000-0005-0000-0000-0000F2050000}"/>
    <cellStyle name="Comma 2 2 306 2" xfId="5876" xr:uid="{00000000-0005-0000-0000-0000F3050000}"/>
    <cellStyle name="Comma 2 2 306 2 2" xfId="7851" xr:uid="{51BA10EE-3CF5-4A06-921D-7AF08E962E6F}"/>
    <cellStyle name="Comma 2 2 307" xfId="1027" xr:uid="{00000000-0005-0000-0000-0000F4050000}"/>
    <cellStyle name="Comma 2 2 307 2" xfId="5877" xr:uid="{00000000-0005-0000-0000-0000F5050000}"/>
    <cellStyle name="Comma 2 2 307 2 2" xfId="7852" xr:uid="{1C783922-3234-4751-89AE-366A34B33AD2}"/>
    <cellStyle name="Comma 2 2 308" xfId="1028" xr:uid="{00000000-0005-0000-0000-0000F6050000}"/>
    <cellStyle name="Comma 2 2 308 2" xfId="5878" xr:uid="{00000000-0005-0000-0000-0000F7050000}"/>
    <cellStyle name="Comma 2 2 308 2 2" xfId="7853" xr:uid="{02B428FA-64ED-4F3B-9286-478AD8259314}"/>
    <cellStyle name="Comma 2 2 309" xfId="1029" xr:uid="{00000000-0005-0000-0000-0000F8050000}"/>
    <cellStyle name="Comma 2 2 309 2" xfId="5879" xr:uid="{00000000-0005-0000-0000-0000F9050000}"/>
    <cellStyle name="Comma 2 2 309 2 2" xfId="7854" xr:uid="{460953DA-6FAE-4731-B871-64F1A90BA58B}"/>
    <cellStyle name="Comma 2 2 31" xfId="1030" xr:uid="{00000000-0005-0000-0000-0000FA050000}"/>
    <cellStyle name="Comma 2 2 31 2" xfId="5880" xr:uid="{00000000-0005-0000-0000-0000FB050000}"/>
    <cellStyle name="Comma 2 2 31 2 2" xfId="7855" xr:uid="{AFF607DC-6156-4996-9999-AFABBA2463A9}"/>
    <cellStyle name="Comma 2 2 310" xfId="1031" xr:uid="{00000000-0005-0000-0000-0000FC050000}"/>
    <cellStyle name="Comma 2 2 310 2" xfId="5881" xr:uid="{00000000-0005-0000-0000-0000FD050000}"/>
    <cellStyle name="Comma 2 2 310 2 2" xfId="7856" xr:uid="{3CEEFD5E-A4B2-451C-AF93-AB6374C7DFE9}"/>
    <cellStyle name="Comma 2 2 311" xfId="1032" xr:uid="{00000000-0005-0000-0000-0000FE050000}"/>
    <cellStyle name="Comma 2 2 311 2" xfId="5882" xr:uid="{00000000-0005-0000-0000-0000FF050000}"/>
    <cellStyle name="Comma 2 2 311 2 2" xfId="7857" xr:uid="{AF313B62-1503-4812-B1F9-BF2E5E06D17D}"/>
    <cellStyle name="Comma 2 2 312" xfId="1033" xr:uid="{00000000-0005-0000-0000-000000060000}"/>
    <cellStyle name="Comma 2 2 312 2" xfId="5883" xr:uid="{00000000-0005-0000-0000-000001060000}"/>
    <cellStyle name="Comma 2 2 312 2 2" xfId="7858" xr:uid="{EBBFF851-E7F1-49B7-87D1-8A3CBB5B6066}"/>
    <cellStyle name="Comma 2 2 313" xfId="1034" xr:uid="{00000000-0005-0000-0000-000002060000}"/>
    <cellStyle name="Comma 2 2 313 2" xfId="5884" xr:uid="{00000000-0005-0000-0000-000003060000}"/>
    <cellStyle name="Comma 2 2 313 2 2" xfId="7859" xr:uid="{5D355858-CDA8-47BC-9755-86CB287F292F}"/>
    <cellStyle name="Comma 2 2 314" xfId="1035" xr:uid="{00000000-0005-0000-0000-000004060000}"/>
    <cellStyle name="Comma 2 2 314 2" xfId="5885" xr:uid="{00000000-0005-0000-0000-000005060000}"/>
    <cellStyle name="Comma 2 2 314 2 2" xfId="7860" xr:uid="{507F64C3-25BE-4FF8-AD85-F397A9B76227}"/>
    <cellStyle name="Comma 2 2 315" xfId="1036" xr:uid="{00000000-0005-0000-0000-000006060000}"/>
    <cellStyle name="Comma 2 2 315 2" xfId="5886" xr:uid="{00000000-0005-0000-0000-000007060000}"/>
    <cellStyle name="Comma 2 2 315 2 2" xfId="7861" xr:uid="{67F2CCD1-9F82-415D-A08D-65E21CFF4F5E}"/>
    <cellStyle name="Comma 2 2 316" xfId="1037" xr:uid="{00000000-0005-0000-0000-000008060000}"/>
    <cellStyle name="Comma 2 2 316 2" xfId="5887" xr:uid="{00000000-0005-0000-0000-000009060000}"/>
    <cellStyle name="Comma 2 2 316 2 2" xfId="7862" xr:uid="{347C9E88-D3AC-4F07-A80A-2601AF479A40}"/>
    <cellStyle name="Comma 2 2 317" xfId="1038" xr:uid="{00000000-0005-0000-0000-00000A060000}"/>
    <cellStyle name="Comma 2 2 317 2" xfId="5888" xr:uid="{00000000-0005-0000-0000-00000B060000}"/>
    <cellStyle name="Comma 2 2 317 2 2" xfId="7863" xr:uid="{5D57D1B8-501E-4A0B-85E9-D77DE5C1D685}"/>
    <cellStyle name="Comma 2 2 318" xfId="1039" xr:uid="{00000000-0005-0000-0000-00000C060000}"/>
    <cellStyle name="Comma 2 2 318 2" xfId="5889" xr:uid="{00000000-0005-0000-0000-00000D060000}"/>
    <cellStyle name="Comma 2 2 318 2 2" xfId="7864" xr:uid="{6DF54333-C128-4732-9987-75B8C80F0356}"/>
    <cellStyle name="Comma 2 2 319" xfId="1040" xr:uid="{00000000-0005-0000-0000-00000E060000}"/>
    <cellStyle name="Comma 2 2 319 2" xfId="5890" xr:uid="{00000000-0005-0000-0000-00000F060000}"/>
    <cellStyle name="Comma 2 2 319 2 2" xfId="7865" xr:uid="{33F71758-FEFD-43B4-9BDB-B06D83FFEFC3}"/>
    <cellStyle name="Comma 2 2 32" xfId="1041" xr:uid="{00000000-0005-0000-0000-000010060000}"/>
    <cellStyle name="Comma 2 2 32 2" xfId="5891" xr:uid="{00000000-0005-0000-0000-000011060000}"/>
    <cellStyle name="Comma 2 2 32 2 2" xfId="7866" xr:uid="{BEEDF590-5FE7-47B8-A1B8-0FA25FE00E00}"/>
    <cellStyle name="Comma 2 2 320" xfId="1042" xr:uid="{00000000-0005-0000-0000-000012060000}"/>
    <cellStyle name="Comma 2 2 320 2" xfId="5892" xr:uid="{00000000-0005-0000-0000-000013060000}"/>
    <cellStyle name="Comma 2 2 320 2 2" xfId="7867" xr:uid="{88E779F8-A5E9-4A2F-9D3F-A8123C89BB1B}"/>
    <cellStyle name="Comma 2 2 321" xfId="1043" xr:uid="{00000000-0005-0000-0000-000014060000}"/>
    <cellStyle name="Comma 2 2 321 2" xfId="5893" xr:uid="{00000000-0005-0000-0000-000015060000}"/>
    <cellStyle name="Comma 2 2 321 2 2" xfId="7868" xr:uid="{C51429B0-FE2E-4DA4-A202-B56CF379A1F2}"/>
    <cellStyle name="Comma 2 2 322" xfId="1044" xr:uid="{00000000-0005-0000-0000-000016060000}"/>
    <cellStyle name="Comma 2 2 322 2" xfId="5894" xr:uid="{00000000-0005-0000-0000-000017060000}"/>
    <cellStyle name="Comma 2 2 322 2 2" xfId="7869" xr:uid="{A81A1081-6D7A-414D-A3BD-E3C91E20EF1C}"/>
    <cellStyle name="Comma 2 2 323" xfId="1045" xr:uid="{00000000-0005-0000-0000-000018060000}"/>
    <cellStyle name="Comma 2 2 323 2" xfId="5895" xr:uid="{00000000-0005-0000-0000-000019060000}"/>
    <cellStyle name="Comma 2 2 323 2 2" xfId="7870" xr:uid="{99499371-069C-4147-8B16-BA3A5012C4BA}"/>
    <cellStyle name="Comma 2 2 324" xfId="1046" xr:uid="{00000000-0005-0000-0000-00001A060000}"/>
    <cellStyle name="Comma 2 2 324 2" xfId="5896" xr:uid="{00000000-0005-0000-0000-00001B060000}"/>
    <cellStyle name="Comma 2 2 324 2 2" xfId="7871" xr:uid="{726FDC06-24FD-4166-A4E6-9D44426A7584}"/>
    <cellStyle name="Comma 2 2 325" xfId="1047" xr:uid="{00000000-0005-0000-0000-00001C060000}"/>
    <cellStyle name="Comma 2 2 325 2" xfId="5897" xr:uid="{00000000-0005-0000-0000-00001D060000}"/>
    <cellStyle name="Comma 2 2 325 2 2" xfId="7872" xr:uid="{A9A14AFF-EFC2-4A2E-9427-B778879FFA72}"/>
    <cellStyle name="Comma 2 2 326" xfId="1048" xr:uid="{00000000-0005-0000-0000-00001E060000}"/>
    <cellStyle name="Comma 2 2 326 2" xfId="5898" xr:uid="{00000000-0005-0000-0000-00001F060000}"/>
    <cellStyle name="Comma 2 2 326 2 2" xfId="7873" xr:uid="{6FFD5968-57D0-40CD-B054-CD454DB7C391}"/>
    <cellStyle name="Comma 2 2 327" xfId="1049" xr:uid="{00000000-0005-0000-0000-000020060000}"/>
    <cellStyle name="Comma 2 2 327 2" xfId="5899" xr:uid="{00000000-0005-0000-0000-000021060000}"/>
    <cellStyle name="Comma 2 2 327 2 2" xfId="7874" xr:uid="{AB36B1E8-45A7-4E39-8168-CC94D19F753F}"/>
    <cellStyle name="Comma 2 2 328" xfId="1050" xr:uid="{00000000-0005-0000-0000-000022060000}"/>
    <cellStyle name="Comma 2 2 328 2" xfId="5900" xr:uid="{00000000-0005-0000-0000-000023060000}"/>
    <cellStyle name="Comma 2 2 328 2 2" xfId="7875" xr:uid="{DD6F8911-51B8-41C4-AF34-7A577D34B9EB}"/>
    <cellStyle name="Comma 2 2 329" xfId="1051" xr:uid="{00000000-0005-0000-0000-000024060000}"/>
    <cellStyle name="Comma 2 2 329 2" xfId="5901" xr:uid="{00000000-0005-0000-0000-000025060000}"/>
    <cellStyle name="Comma 2 2 329 2 2" xfId="7876" xr:uid="{4DA1F33A-6F90-4368-BA84-90C8B5DB7832}"/>
    <cellStyle name="Comma 2 2 33" xfId="1052" xr:uid="{00000000-0005-0000-0000-000026060000}"/>
    <cellStyle name="Comma 2 2 33 2" xfId="5902" xr:uid="{00000000-0005-0000-0000-000027060000}"/>
    <cellStyle name="Comma 2 2 33 2 2" xfId="7877" xr:uid="{25092A49-71FC-4074-8FBA-AD70FE242802}"/>
    <cellStyle name="Comma 2 2 330" xfId="1053" xr:uid="{00000000-0005-0000-0000-000028060000}"/>
    <cellStyle name="Comma 2 2 330 2" xfId="5903" xr:uid="{00000000-0005-0000-0000-000029060000}"/>
    <cellStyle name="Comma 2 2 330 2 2" xfId="7878" xr:uid="{54CBF820-57F2-4936-82E4-23B18771D358}"/>
    <cellStyle name="Comma 2 2 331" xfId="1054" xr:uid="{00000000-0005-0000-0000-00002A060000}"/>
    <cellStyle name="Comma 2 2 331 2" xfId="5904" xr:uid="{00000000-0005-0000-0000-00002B060000}"/>
    <cellStyle name="Comma 2 2 331 2 2" xfId="7879" xr:uid="{00A025FB-4519-4CCB-B631-889A8D5B0840}"/>
    <cellStyle name="Comma 2 2 332" xfId="1055" xr:uid="{00000000-0005-0000-0000-00002C060000}"/>
    <cellStyle name="Comma 2 2 332 2" xfId="5905" xr:uid="{00000000-0005-0000-0000-00002D060000}"/>
    <cellStyle name="Comma 2 2 332 2 2" xfId="7880" xr:uid="{7FC595CD-9A0C-40A7-B311-8ECFB060F062}"/>
    <cellStyle name="Comma 2 2 333" xfId="1056" xr:uid="{00000000-0005-0000-0000-00002E060000}"/>
    <cellStyle name="Comma 2 2 333 2" xfId="5906" xr:uid="{00000000-0005-0000-0000-00002F060000}"/>
    <cellStyle name="Comma 2 2 333 2 2" xfId="7881" xr:uid="{F5E8C4D9-E6F5-44BE-BB03-34F9F248B6E6}"/>
    <cellStyle name="Comma 2 2 334" xfId="1057" xr:uid="{00000000-0005-0000-0000-000030060000}"/>
    <cellStyle name="Comma 2 2 334 2" xfId="5907" xr:uid="{00000000-0005-0000-0000-000031060000}"/>
    <cellStyle name="Comma 2 2 334 2 2" xfId="7882" xr:uid="{67623299-F5B7-4075-A548-03141962B1C6}"/>
    <cellStyle name="Comma 2 2 335" xfId="1058" xr:uid="{00000000-0005-0000-0000-000032060000}"/>
    <cellStyle name="Comma 2 2 335 2" xfId="5908" xr:uid="{00000000-0005-0000-0000-000033060000}"/>
    <cellStyle name="Comma 2 2 335 2 2" xfId="7883" xr:uid="{79291A79-D63B-4797-925E-8BDEF4C8A48F}"/>
    <cellStyle name="Comma 2 2 336" xfId="1059" xr:uid="{00000000-0005-0000-0000-000034060000}"/>
    <cellStyle name="Comma 2 2 336 2" xfId="5909" xr:uid="{00000000-0005-0000-0000-000035060000}"/>
    <cellStyle name="Comma 2 2 336 2 2" xfId="7884" xr:uid="{998C67D9-5782-4A05-9602-742804CAA3BD}"/>
    <cellStyle name="Comma 2 2 337" xfId="1060" xr:uid="{00000000-0005-0000-0000-000036060000}"/>
    <cellStyle name="Comma 2 2 337 2" xfId="5910" xr:uid="{00000000-0005-0000-0000-000037060000}"/>
    <cellStyle name="Comma 2 2 337 2 2" xfId="7885" xr:uid="{AE20C122-BCBF-4A53-833B-B5918626B91A}"/>
    <cellStyle name="Comma 2 2 338" xfId="1061" xr:uid="{00000000-0005-0000-0000-000038060000}"/>
    <cellStyle name="Comma 2 2 338 2" xfId="5911" xr:uid="{00000000-0005-0000-0000-000039060000}"/>
    <cellStyle name="Comma 2 2 338 2 2" xfId="7886" xr:uid="{C2573777-10CC-404F-B2CB-F82B689CDB69}"/>
    <cellStyle name="Comma 2 2 339" xfId="1062" xr:uid="{00000000-0005-0000-0000-00003A060000}"/>
    <cellStyle name="Comma 2 2 339 2" xfId="5912" xr:uid="{00000000-0005-0000-0000-00003B060000}"/>
    <cellStyle name="Comma 2 2 339 2 2" xfId="7887" xr:uid="{BA9A1EED-D1B3-4B5D-9B8C-FCE444AA284A}"/>
    <cellStyle name="Comma 2 2 34" xfId="1063" xr:uid="{00000000-0005-0000-0000-00003C060000}"/>
    <cellStyle name="Comma 2 2 34 2" xfId="5913" xr:uid="{00000000-0005-0000-0000-00003D060000}"/>
    <cellStyle name="Comma 2 2 34 2 2" xfId="7888" xr:uid="{068E0BFB-8AB3-4B82-B6B3-5BBD610BFE25}"/>
    <cellStyle name="Comma 2 2 340" xfId="1064" xr:uid="{00000000-0005-0000-0000-00003E060000}"/>
    <cellStyle name="Comma 2 2 340 2" xfId="5914" xr:uid="{00000000-0005-0000-0000-00003F060000}"/>
    <cellStyle name="Comma 2 2 340 2 2" xfId="7889" xr:uid="{3B9B11B8-934A-4D1D-AA88-207A4CA1B34A}"/>
    <cellStyle name="Comma 2 2 341" xfId="1065" xr:uid="{00000000-0005-0000-0000-000040060000}"/>
    <cellStyle name="Comma 2 2 341 2" xfId="5915" xr:uid="{00000000-0005-0000-0000-000041060000}"/>
    <cellStyle name="Comma 2 2 341 2 2" xfId="7890" xr:uid="{9DC624A1-1AFB-42A2-80A4-FFCF43797A48}"/>
    <cellStyle name="Comma 2 2 342" xfId="1066" xr:uid="{00000000-0005-0000-0000-000042060000}"/>
    <cellStyle name="Comma 2 2 342 2" xfId="5916" xr:uid="{00000000-0005-0000-0000-000043060000}"/>
    <cellStyle name="Comma 2 2 342 2 2" xfId="7891" xr:uid="{50E8F5BB-543B-427B-B70F-44F033614FD0}"/>
    <cellStyle name="Comma 2 2 343" xfId="1067" xr:uid="{00000000-0005-0000-0000-000044060000}"/>
    <cellStyle name="Comma 2 2 343 2" xfId="5917" xr:uid="{00000000-0005-0000-0000-000045060000}"/>
    <cellStyle name="Comma 2 2 343 2 2" xfId="7892" xr:uid="{F65E94C8-27BA-4934-BDCD-C452D6D595FC}"/>
    <cellStyle name="Comma 2 2 344" xfId="1068" xr:uid="{00000000-0005-0000-0000-000046060000}"/>
    <cellStyle name="Comma 2 2 344 2" xfId="5918" xr:uid="{00000000-0005-0000-0000-000047060000}"/>
    <cellStyle name="Comma 2 2 344 2 2" xfId="7893" xr:uid="{C0928C0D-37E0-4F10-88C6-676DFD72B053}"/>
    <cellStyle name="Comma 2 2 345" xfId="1069" xr:uid="{00000000-0005-0000-0000-000048060000}"/>
    <cellStyle name="Comma 2 2 345 2" xfId="5919" xr:uid="{00000000-0005-0000-0000-000049060000}"/>
    <cellStyle name="Comma 2 2 345 2 2" xfId="7894" xr:uid="{4036B5EE-2018-4E37-9D21-7C4C14142C51}"/>
    <cellStyle name="Comma 2 2 346" xfId="1070" xr:uid="{00000000-0005-0000-0000-00004A060000}"/>
    <cellStyle name="Comma 2 2 346 2" xfId="5920" xr:uid="{00000000-0005-0000-0000-00004B060000}"/>
    <cellStyle name="Comma 2 2 346 2 2" xfId="7895" xr:uid="{79BC9C7C-14C3-4507-B373-5B4BC223E496}"/>
    <cellStyle name="Comma 2 2 347" xfId="1071" xr:uid="{00000000-0005-0000-0000-00004C060000}"/>
    <cellStyle name="Comma 2 2 347 2" xfId="5921" xr:uid="{00000000-0005-0000-0000-00004D060000}"/>
    <cellStyle name="Comma 2 2 347 2 2" xfId="7896" xr:uid="{8AB78E12-3A82-45F2-919D-35E2B90AEB51}"/>
    <cellStyle name="Comma 2 2 348" xfId="1072" xr:uid="{00000000-0005-0000-0000-00004E060000}"/>
    <cellStyle name="Comma 2 2 348 2" xfId="5922" xr:uid="{00000000-0005-0000-0000-00004F060000}"/>
    <cellStyle name="Comma 2 2 348 2 2" xfId="7897" xr:uid="{7B5665A9-174B-4B71-924C-80909F5889CB}"/>
    <cellStyle name="Comma 2 2 349" xfId="1073" xr:uid="{00000000-0005-0000-0000-000050060000}"/>
    <cellStyle name="Comma 2 2 349 2" xfId="5923" xr:uid="{00000000-0005-0000-0000-000051060000}"/>
    <cellStyle name="Comma 2 2 349 2 2" xfId="7898" xr:uid="{8E2E4FA5-5F1D-42D5-8B05-F621FE218EE3}"/>
    <cellStyle name="Comma 2 2 35" xfId="1074" xr:uid="{00000000-0005-0000-0000-000052060000}"/>
    <cellStyle name="Comma 2 2 35 2" xfId="5924" xr:uid="{00000000-0005-0000-0000-000053060000}"/>
    <cellStyle name="Comma 2 2 35 2 2" xfId="7899" xr:uid="{1767BE3E-9B9D-42D8-ACFE-517590CC9312}"/>
    <cellStyle name="Comma 2 2 350" xfId="1075" xr:uid="{00000000-0005-0000-0000-000054060000}"/>
    <cellStyle name="Comma 2 2 350 2" xfId="5925" xr:uid="{00000000-0005-0000-0000-000055060000}"/>
    <cellStyle name="Comma 2 2 350 2 2" xfId="7900" xr:uid="{D83A36C3-62EA-42C5-B6FB-06B5AEA59F2F}"/>
    <cellStyle name="Comma 2 2 351" xfId="1076" xr:uid="{00000000-0005-0000-0000-000056060000}"/>
    <cellStyle name="Comma 2 2 351 2" xfId="5926" xr:uid="{00000000-0005-0000-0000-000057060000}"/>
    <cellStyle name="Comma 2 2 351 2 2" xfId="7901" xr:uid="{DEF4A503-B2AE-4242-B8E6-3108DF1BAF38}"/>
    <cellStyle name="Comma 2 2 352" xfId="1077" xr:uid="{00000000-0005-0000-0000-000058060000}"/>
    <cellStyle name="Comma 2 2 352 2" xfId="5927" xr:uid="{00000000-0005-0000-0000-000059060000}"/>
    <cellStyle name="Comma 2 2 352 2 2" xfId="7902" xr:uid="{2BE2BE9A-71C2-4BA2-A9C8-1D2F632C4B92}"/>
    <cellStyle name="Comma 2 2 353" xfId="1078" xr:uid="{00000000-0005-0000-0000-00005A060000}"/>
    <cellStyle name="Comma 2 2 353 2" xfId="5928" xr:uid="{00000000-0005-0000-0000-00005B060000}"/>
    <cellStyle name="Comma 2 2 353 2 2" xfId="7903" xr:uid="{8EA5BD8C-6194-41C7-87F2-D9BF8D2BBBB8}"/>
    <cellStyle name="Comma 2 2 354" xfId="1079" xr:uid="{00000000-0005-0000-0000-00005C060000}"/>
    <cellStyle name="Comma 2 2 354 2" xfId="5929" xr:uid="{00000000-0005-0000-0000-00005D060000}"/>
    <cellStyle name="Comma 2 2 354 2 2" xfId="7904" xr:uid="{8A9060F4-7BCC-4906-9269-7D7752094671}"/>
    <cellStyle name="Comma 2 2 355" xfId="1080" xr:uid="{00000000-0005-0000-0000-00005E060000}"/>
    <cellStyle name="Comma 2 2 355 2" xfId="5930" xr:uid="{00000000-0005-0000-0000-00005F060000}"/>
    <cellStyle name="Comma 2 2 355 2 2" xfId="7905" xr:uid="{55886B03-0EE6-4A6B-9F91-92731351E5A0}"/>
    <cellStyle name="Comma 2 2 356" xfId="1081" xr:uid="{00000000-0005-0000-0000-000060060000}"/>
    <cellStyle name="Comma 2 2 356 2" xfId="5931" xr:uid="{00000000-0005-0000-0000-000061060000}"/>
    <cellStyle name="Comma 2 2 356 2 2" xfId="7906" xr:uid="{D9187EBB-8AA9-4A8D-A62C-D7F8B41BC290}"/>
    <cellStyle name="Comma 2 2 357" xfId="1082" xr:uid="{00000000-0005-0000-0000-000062060000}"/>
    <cellStyle name="Comma 2 2 357 2" xfId="5932" xr:uid="{00000000-0005-0000-0000-000063060000}"/>
    <cellStyle name="Comma 2 2 357 2 2" xfId="7907" xr:uid="{432433E9-4DE3-41D4-B443-C351F00B8802}"/>
    <cellStyle name="Comma 2 2 358" xfId="1083" xr:uid="{00000000-0005-0000-0000-000064060000}"/>
    <cellStyle name="Comma 2 2 358 2" xfId="5933" xr:uid="{00000000-0005-0000-0000-000065060000}"/>
    <cellStyle name="Comma 2 2 358 2 2" xfId="7908" xr:uid="{F71226E3-3FDF-4C3D-B35D-8A38EFFD7E81}"/>
    <cellStyle name="Comma 2 2 359" xfId="1084" xr:uid="{00000000-0005-0000-0000-000066060000}"/>
    <cellStyle name="Comma 2 2 359 2" xfId="5934" xr:uid="{00000000-0005-0000-0000-000067060000}"/>
    <cellStyle name="Comma 2 2 359 2 2" xfId="7909" xr:uid="{A83C8FA3-6DAD-442E-9D28-9CD00A1C4F68}"/>
    <cellStyle name="Comma 2 2 36" xfId="1085" xr:uid="{00000000-0005-0000-0000-000068060000}"/>
    <cellStyle name="Comma 2 2 36 2" xfId="5935" xr:uid="{00000000-0005-0000-0000-000069060000}"/>
    <cellStyle name="Comma 2 2 36 2 2" xfId="7910" xr:uid="{EA9B3391-5D11-4716-BFB6-60A286A94AD8}"/>
    <cellStyle name="Comma 2 2 360" xfId="1086" xr:uid="{00000000-0005-0000-0000-00006A060000}"/>
    <cellStyle name="Comma 2 2 360 2" xfId="5936" xr:uid="{00000000-0005-0000-0000-00006B060000}"/>
    <cellStyle name="Comma 2 2 360 2 2" xfId="7911" xr:uid="{D33F6739-511E-40D0-BAFC-6DFC5F797F04}"/>
    <cellStyle name="Comma 2 2 361" xfId="1087" xr:uid="{00000000-0005-0000-0000-00006C060000}"/>
    <cellStyle name="Comma 2 2 361 2" xfId="5937" xr:uid="{00000000-0005-0000-0000-00006D060000}"/>
    <cellStyle name="Comma 2 2 361 2 2" xfId="7912" xr:uid="{0DB648E9-CD7B-4170-ABC1-7A1D0DAF5F60}"/>
    <cellStyle name="Comma 2 2 362" xfId="1088" xr:uid="{00000000-0005-0000-0000-00006E060000}"/>
    <cellStyle name="Comma 2 2 362 2" xfId="5938" xr:uid="{00000000-0005-0000-0000-00006F060000}"/>
    <cellStyle name="Comma 2 2 362 2 2" xfId="7913" xr:uid="{2C96DBC0-7682-4A93-BDC4-2BCD46B8969B}"/>
    <cellStyle name="Comma 2 2 363" xfId="1089" xr:uid="{00000000-0005-0000-0000-000070060000}"/>
    <cellStyle name="Comma 2 2 363 2" xfId="5939" xr:uid="{00000000-0005-0000-0000-000071060000}"/>
    <cellStyle name="Comma 2 2 363 2 2" xfId="7914" xr:uid="{FCEEBD65-6259-4C92-900B-14766D69C955}"/>
    <cellStyle name="Comma 2 2 364" xfId="1090" xr:uid="{00000000-0005-0000-0000-000072060000}"/>
    <cellStyle name="Comma 2 2 364 2" xfId="5940" xr:uid="{00000000-0005-0000-0000-000073060000}"/>
    <cellStyle name="Comma 2 2 364 2 2" xfId="7915" xr:uid="{E90BD03F-057B-44C3-A0E9-59142D07637B}"/>
    <cellStyle name="Comma 2 2 365" xfId="1091" xr:uid="{00000000-0005-0000-0000-000074060000}"/>
    <cellStyle name="Comma 2 2 365 2" xfId="5941" xr:uid="{00000000-0005-0000-0000-000075060000}"/>
    <cellStyle name="Comma 2 2 365 2 2" xfId="7916" xr:uid="{E2652289-F4C2-4CE4-8403-2B8A7D070F9F}"/>
    <cellStyle name="Comma 2 2 366" xfId="1092" xr:uid="{00000000-0005-0000-0000-000076060000}"/>
    <cellStyle name="Comma 2 2 366 2" xfId="5942" xr:uid="{00000000-0005-0000-0000-000077060000}"/>
    <cellStyle name="Comma 2 2 366 2 2" xfId="7917" xr:uid="{275566E5-BBAB-4AD4-A704-EFBCFDE7DFCD}"/>
    <cellStyle name="Comma 2 2 367" xfId="1093" xr:uid="{00000000-0005-0000-0000-000078060000}"/>
    <cellStyle name="Comma 2 2 367 2" xfId="5943" xr:uid="{00000000-0005-0000-0000-000079060000}"/>
    <cellStyle name="Comma 2 2 367 2 2" xfId="7918" xr:uid="{78CD41CC-E17B-4CD9-9F5B-C75DEA8BA198}"/>
    <cellStyle name="Comma 2 2 368" xfId="1094" xr:uid="{00000000-0005-0000-0000-00007A060000}"/>
    <cellStyle name="Comma 2 2 368 2" xfId="5944" xr:uid="{00000000-0005-0000-0000-00007B060000}"/>
    <cellStyle name="Comma 2 2 368 2 2" xfId="7919" xr:uid="{DC2B43F6-792B-4DA0-A566-4EF613A38826}"/>
    <cellStyle name="Comma 2 2 369" xfId="1095" xr:uid="{00000000-0005-0000-0000-00007C060000}"/>
    <cellStyle name="Comma 2 2 369 2" xfId="5945" xr:uid="{00000000-0005-0000-0000-00007D060000}"/>
    <cellStyle name="Comma 2 2 369 2 2" xfId="7920" xr:uid="{0E22ED8B-07B8-4628-BD28-EB20FB7BFC58}"/>
    <cellStyle name="Comma 2 2 37" xfId="1096" xr:uid="{00000000-0005-0000-0000-00007E060000}"/>
    <cellStyle name="Comma 2 2 37 2" xfId="5946" xr:uid="{00000000-0005-0000-0000-00007F060000}"/>
    <cellStyle name="Comma 2 2 37 2 2" xfId="7921" xr:uid="{185288C5-1DED-4CBE-8B14-5389D47AB825}"/>
    <cellStyle name="Comma 2 2 370" xfId="1097" xr:uid="{00000000-0005-0000-0000-000080060000}"/>
    <cellStyle name="Comma 2 2 370 2" xfId="5947" xr:uid="{00000000-0005-0000-0000-000081060000}"/>
    <cellStyle name="Comma 2 2 370 2 2" xfId="7922" xr:uid="{EE827DAB-6A1B-4820-BDF1-BBCF8B5C4615}"/>
    <cellStyle name="Comma 2 2 371" xfId="1098" xr:uid="{00000000-0005-0000-0000-000082060000}"/>
    <cellStyle name="Comma 2 2 371 2" xfId="5948" xr:uid="{00000000-0005-0000-0000-000083060000}"/>
    <cellStyle name="Comma 2 2 371 2 2" xfId="7923" xr:uid="{2698AA08-66E0-4A39-BFD8-03FB654E190C}"/>
    <cellStyle name="Comma 2 2 372" xfId="1099" xr:uid="{00000000-0005-0000-0000-000084060000}"/>
    <cellStyle name="Comma 2 2 372 2" xfId="5949" xr:uid="{00000000-0005-0000-0000-000085060000}"/>
    <cellStyle name="Comma 2 2 372 2 2" xfId="7924" xr:uid="{DC7E26B3-D0CA-4AD4-ABA1-F4050796A44E}"/>
    <cellStyle name="Comma 2 2 373" xfId="1100" xr:uid="{00000000-0005-0000-0000-000086060000}"/>
    <cellStyle name="Comma 2 2 373 2" xfId="5950" xr:uid="{00000000-0005-0000-0000-000087060000}"/>
    <cellStyle name="Comma 2 2 373 2 2" xfId="7925" xr:uid="{066951E4-44ED-49D9-84D4-A560E01B894C}"/>
    <cellStyle name="Comma 2 2 374" xfId="1101" xr:uid="{00000000-0005-0000-0000-000088060000}"/>
    <cellStyle name="Comma 2 2 374 2" xfId="5951" xr:uid="{00000000-0005-0000-0000-000089060000}"/>
    <cellStyle name="Comma 2 2 374 2 2" xfId="7926" xr:uid="{836C159D-3596-40D4-AB6A-61BE4583F165}"/>
    <cellStyle name="Comma 2 2 375" xfId="1102" xr:uid="{00000000-0005-0000-0000-00008A060000}"/>
    <cellStyle name="Comma 2 2 375 2" xfId="5952" xr:uid="{00000000-0005-0000-0000-00008B060000}"/>
    <cellStyle name="Comma 2 2 375 2 2" xfId="7927" xr:uid="{DD3BE066-680D-4A3E-BF6C-78DA20AA5542}"/>
    <cellStyle name="Comma 2 2 376" xfId="1103" xr:uid="{00000000-0005-0000-0000-00008C060000}"/>
    <cellStyle name="Comma 2 2 376 2" xfId="5953" xr:uid="{00000000-0005-0000-0000-00008D060000}"/>
    <cellStyle name="Comma 2 2 376 2 2" xfId="7928" xr:uid="{45BD2CB3-EBF8-43CC-A041-E65305183A04}"/>
    <cellStyle name="Comma 2 2 377" xfId="1104" xr:uid="{00000000-0005-0000-0000-00008E060000}"/>
    <cellStyle name="Comma 2 2 377 2" xfId="5954" xr:uid="{00000000-0005-0000-0000-00008F060000}"/>
    <cellStyle name="Comma 2 2 377 2 2" xfId="7929" xr:uid="{C456A59C-A422-4C7D-B69E-5C4B95779CEC}"/>
    <cellStyle name="Comma 2 2 378" xfId="1105" xr:uid="{00000000-0005-0000-0000-000090060000}"/>
    <cellStyle name="Comma 2 2 378 2" xfId="5955" xr:uid="{00000000-0005-0000-0000-000091060000}"/>
    <cellStyle name="Comma 2 2 378 2 2" xfId="7930" xr:uid="{CBB2B560-D391-4D62-931D-FF1775A0C54A}"/>
    <cellStyle name="Comma 2 2 379" xfId="1106" xr:uid="{00000000-0005-0000-0000-000092060000}"/>
    <cellStyle name="Comma 2 2 379 2" xfId="5956" xr:uid="{00000000-0005-0000-0000-000093060000}"/>
    <cellStyle name="Comma 2 2 379 2 2" xfId="7931" xr:uid="{F94D90E0-98BF-4ACC-AC9E-7A23B8B8EE51}"/>
    <cellStyle name="Comma 2 2 38" xfId="1107" xr:uid="{00000000-0005-0000-0000-000094060000}"/>
    <cellStyle name="Comma 2 2 38 2" xfId="5957" xr:uid="{00000000-0005-0000-0000-000095060000}"/>
    <cellStyle name="Comma 2 2 38 2 2" xfId="7932" xr:uid="{42E74744-E787-4970-84FF-59B28376ECBE}"/>
    <cellStyle name="Comma 2 2 380" xfId="1108" xr:uid="{00000000-0005-0000-0000-000096060000}"/>
    <cellStyle name="Comma 2 2 380 2" xfId="5958" xr:uid="{00000000-0005-0000-0000-000097060000}"/>
    <cellStyle name="Comma 2 2 380 2 2" xfId="7933" xr:uid="{60A0F627-C9AD-473C-9A9B-F88EB1087B1E}"/>
    <cellStyle name="Comma 2 2 381" xfId="1109" xr:uid="{00000000-0005-0000-0000-000098060000}"/>
    <cellStyle name="Comma 2 2 381 2" xfId="5959" xr:uid="{00000000-0005-0000-0000-000099060000}"/>
    <cellStyle name="Comma 2 2 381 2 2" xfId="7934" xr:uid="{D4FA48DF-B7B0-4A29-8389-C90BFE3DB984}"/>
    <cellStyle name="Comma 2 2 382" xfId="1110" xr:uid="{00000000-0005-0000-0000-00009A060000}"/>
    <cellStyle name="Comma 2 2 382 2" xfId="5960" xr:uid="{00000000-0005-0000-0000-00009B060000}"/>
    <cellStyle name="Comma 2 2 382 2 2" xfId="7935" xr:uid="{F4734FDC-F32D-468D-828B-14E2E3871F22}"/>
    <cellStyle name="Comma 2 2 383" xfId="1111" xr:uid="{00000000-0005-0000-0000-00009C060000}"/>
    <cellStyle name="Comma 2 2 383 2" xfId="5961" xr:uid="{00000000-0005-0000-0000-00009D060000}"/>
    <cellStyle name="Comma 2 2 383 2 2" xfId="7936" xr:uid="{F331B998-8925-45BE-B1DF-29C69620850B}"/>
    <cellStyle name="Comma 2 2 384" xfId="1112" xr:uid="{00000000-0005-0000-0000-00009E060000}"/>
    <cellStyle name="Comma 2 2 384 2" xfId="5962" xr:uid="{00000000-0005-0000-0000-00009F060000}"/>
    <cellStyle name="Comma 2 2 384 2 2" xfId="7937" xr:uid="{3B227B98-7845-4A5F-A9F6-89CE2633003A}"/>
    <cellStyle name="Comma 2 2 385" xfId="1113" xr:uid="{00000000-0005-0000-0000-0000A0060000}"/>
    <cellStyle name="Comma 2 2 385 2" xfId="5963" xr:uid="{00000000-0005-0000-0000-0000A1060000}"/>
    <cellStyle name="Comma 2 2 385 2 2" xfId="7938" xr:uid="{7E3AA878-08FE-4291-AD1C-71FF2BB17822}"/>
    <cellStyle name="Comma 2 2 386" xfId="1114" xr:uid="{00000000-0005-0000-0000-0000A2060000}"/>
    <cellStyle name="Comma 2 2 386 2" xfId="5964" xr:uid="{00000000-0005-0000-0000-0000A3060000}"/>
    <cellStyle name="Comma 2 2 386 2 2" xfId="7939" xr:uid="{C353BEFB-0641-4624-97E4-03EDD7D9FEDF}"/>
    <cellStyle name="Comma 2 2 387" xfId="1115" xr:uid="{00000000-0005-0000-0000-0000A4060000}"/>
    <cellStyle name="Comma 2 2 387 2" xfId="5965" xr:uid="{00000000-0005-0000-0000-0000A5060000}"/>
    <cellStyle name="Comma 2 2 387 2 2" xfId="7940" xr:uid="{BDE11EC3-0D70-47B4-8218-5512E0187F43}"/>
    <cellStyle name="Comma 2 2 388" xfId="1116" xr:uid="{00000000-0005-0000-0000-0000A6060000}"/>
    <cellStyle name="Comma 2 2 388 2" xfId="5966" xr:uid="{00000000-0005-0000-0000-0000A7060000}"/>
    <cellStyle name="Comma 2 2 388 2 2" xfId="7941" xr:uid="{A7F8B934-783E-4218-94C4-08341C11FF2E}"/>
    <cellStyle name="Comma 2 2 389" xfId="1117" xr:uid="{00000000-0005-0000-0000-0000A8060000}"/>
    <cellStyle name="Comma 2 2 389 2" xfId="5967" xr:uid="{00000000-0005-0000-0000-0000A9060000}"/>
    <cellStyle name="Comma 2 2 389 2 2" xfId="7942" xr:uid="{B3A2AD64-B2AA-475E-955B-2E4D142E129D}"/>
    <cellStyle name="Comma 2 2 39" xfId="1118" xr:uid="{00000000-0005-0000-0000-0000AA060000}"/>
    <cellStyle name="Comma 2 2 39 2" xfId="5968" xr:uid="{00000000-0005-0000-0000-0000AB060000}"/>
    <cellStyle name="Comma 2 2 39 2 2" xfId="7943" xr:uid="{843ABA3F-A41A-424F-981D-574ACF005DBB}"/>
    <cellStyle name="Comma 2 2 390" xfId="1119" xr:uid="{00000000-0005-0000-0000-0000AC060000}"/>
    <cellStyle name="Comma 2 2 390 2" xfId="5969" xr:uid="{00000000-0005-0000-0000-0000AD060000}"/>
    <cellStyle name="Comma 2 2 390 2 2" xfId="7944" xr:uid="{2E403AA4-72EB-4B1F-8EBD-D8530BA92301}"/>
    <cellStyle name="Comma 2 2 391" xfId="1120" xr:uid="{00000000-0005-0000-0000-0000AE060000}"/>
    <cellStyle name="Comma 2 2 391 2" xfId="5970" xr:uid="{00000000-0005-0000-0000-0000AF060000}"/>
    <cellStyle name="Comma 2 2 391 2 2" xfId="7945" xr:uid="{938AB240-ABDF-4A90-9F5F-7B472D40D15C}"/>
    <cellStyle name="Comma 2 2 392" xfId="1121" xr:uid="{00000000-0005-0000-0000-0000B0060000}"/>
    <cellStyle name="Comma 2 2 392 2" xfId="5971" xr:uid="{00000000-0005-0000-0000-0000B1060000}"/>
    <cellStyle name="Comma 2 2 392 2 2" xfId="7946" xr:uid="{51C65C36-95D9-4B43-BA34-AAFC659913DE}"/>
    <cellStyle name="Comma 2 2 393" xfId="1122" xr:uid="{00000000-0005-0000-0000-0000B2060000}"/>
    <cellStyle name="Comma 2 2 393 2" xfId="5972" xr:uid="{00000000-0005-0000-0000-0000B3060000}"/>
    <cellStyle name="Comma 2 2 393 2 2" xfId="7947" xr:uid="{648A27A5-53D2-427E-BEA1-5497767FD820}"/>
    <cellStyle name="Comma 2 2 394" xfId="1123" xr:uid="{00000000-0005-0000-0000-0000B4060000}"/>
    <cellStyle name="Comma 2 2 394 2" xfId="5973" xr:uid="{00000000-0005-0000-0000-0000B5060000}"/>
    <cellStyle name="Comma 2 2 394 2 2" xfId="7948" xr:uid="{C2252C08-5FF5-402D-A600-F4C01E04CB9A}"/>
    <cellStyle name="Comma 2 2 395" xfId="1124" xr:uid="{00000000-0005-0000-0000-0000B6060000}"/>
    <cellStyle name="Comma 2 2 395 2" xfId="5974" xr:uid="{00000000-0005-0000-0000-0000B7060000}"/>
    <cellStyle name="Comma 2 2 395 2 2" xfId="7949" xr:uid="{631F7E7D-6113-4359-ACD4-82B29421089F}"/>
    <cellStyle name="Comma 2 2 396" xfId="1125" xr:uid="{00000000-0005-0000-0000-0000B8060000}"/>
    <cellStyle name="Comma 2 2 396 2" xfId="5975" xr:uid="{00000000-0005-0000-0000-0000B9060000}"/>
    <cellStyle name="Comma 2 2 396 2 2" xfId="7950" xr:uid="{0A0D4109-903E-432B-9344-C446ED625458}"/>
    <cellStyle name="Comma 2 2 397" xfId="1126" xr:uid="{00000000-0005-0000-0000-0000BA060000}"/>
    <cellStyle name="Comma 2 2 397 2" xfId="5976" xr:uid="{00000000-0005-0000-0000-0000BB060000}"/>
    <cellStyle name="Comma 2 2 397 2 2" xfId="7951" xr:uid="{1F59FBBE-EF04-4E15-B086-20867BDEA86D}"/>
    <cellStyle name="Comma 2 2 398" xfId="1127" xr:uid="{00000000-0005-0000-0000-0000BC060000}"/>
    <cellStyle name="Comma 2 2 398 2" xfId="5977" xr:uid="{00000000-0005-0000-0000-0000BD060000}"/>
    <cellStyle name="Comma 2 2 398 2 2" xfId="7952" xr:uid="{1D1456A9-C1B4-4CB7-8EF4-FEE91590D3A5}"/>
    <cellStyle name="Comma 2 2 399" xfId="1128" xr:uid="{00000000-0005-0000-0000-0000BE060000}"/>
    <cellStyle name="Comma 2 2 399 2" xfId="5978" xr:uid="{00000000-0005-0000-0000-0000BF060000}"/>
    <cellStyle name="Comma 2 2 399 2 2" xfId="7953" xr:uid="{C6DCE3CF-F80C-46A2-A6E7-B8C79CD0F033}"/>
    <cellStyle name="Comma 2 2 4" xfId="1129" xr:uid="{00000000-0005-0000-0000-0000C0060000}"/>
    <cellStyle name="Comma 2 2 4 2" xfId="5979" xr:uid="{00000000-0005-0000-0000-0000C1060000}"/>
    <cellStyle name="Comma 2 2 4 2 2" xfId="7954" xr:uid="{BA78CBFC-08EF-46D7-85A1-191F5718E742}"/>
    <cellStyle name="Comma 2 2 40" xfId="1130" xr:uid="{00000000-0005-0000-0000-0000C2060000}"/>
    <cellStyle name="Comma 2 2 40 2" xfId="5980" xr:uid="{00000000-0005-0000-0000-0000C3060000}"/>
    <cellStyle name="Comma 2 2 40 2 2" xfId="7955" xr:uid="{85EEAF99-1244-4F56-B218-9AB2939E215B}"/>
    <cellStyle name="Comma 2 2 400" xfId="1131" xr:uid="{00000000-0005-0000-0000-0000C4060000}"/>
    <cellStyle name="Comma 2 2 400 2" xfId="5981" xr:uid="{00000000-0005-0000-0000-0000C5060000}"/>
    <cellStyle name="Comma 2 2 400 2 2" xfId="7956" xr:uid="{F9173BD7-DEC8-44C9-9D55-38F0DA5AE613}"/>
    <cellStyle name="Comma 2 2 401" xfId="1132" xr:uid="{00000000-0005-0000-0000-0000C6060000}"/>
    <cellStyle name="Comma 2 2 401 2" xfId="5982" xr:uid="{00000000-0005-0000-0000-0000C7060000}"/>
    <cellStyle name="Comma 2 2 401 2 2" xfId="7957" xr:uid="{ED027982-531A-46AD-9D83-355713DBA238}"/>
    <cellStyle name="Comma 2 2 402" xfId="1133" xr:uid="{00000000-0005-0000-0000-0000C8060000}"/>
    <cellStyle name="Comma 2 2 402 2" xfId="5983" xr:uid="{00000000-0005-0000-0000-0000C9060000}"/>
    <cellStyle name="Comma 2 2 402 2 2" xfId="7958" xr:uid="{5502E152-324F-450D-A06C-4CBB670E8B9E}"/>
    <cellStyle name="Comma 2 2 403" xfId="1134" xr:uid="{00000000-0005-0000-0000-0000CA060000}"/>
    <cellStyle name="Comma 2 2 403 2" xfId="5984" xr:uid="{00000000-0005-0000-0000-0000CB060000}"/>
    <cellStyle name="Comma 2 2 403 2 2" xfId="7959" xr:uid="{A2AF3A39-09D6-411E-997A-E7CB0CDEC6A9}"/>
    <cellStyle name="Comma 2 2 404" xfId="1135" xr:uid="{00000000-0005-0000-0000-0000CC060000}"/>
    <cellStyle name="Comma 2 2 404 2" xfId="5985" xr:uid="{00000000-0005-0000-0000-0000CD060000}"/>
    <cellStyle name="Comma 2 2 404 2 2" xfId="7960" xr:uid="{D77B25AF-7090-4C9D-9E7C-F6CFE5D5A4B4}"/>
    <cellStyle name="Comma 2 2 405" xfId="1136" xr:uid="{00000000-0005-0000-0000-0000CE060000}"/>
    <cellStyle name="Comma 2 2 405 2" xfId="5986" xr:uid="{00000000-0005-0000-0000-0000CF060000}"/>
    <cellStyle name="Comma 2 2 405 2 2" xfId="7961" xr:uid="{BCFBE9EE-BA4A-44C1-A1F2-8854E4239CEF}"/>
    <cellStyle name="Comma 2 2 406" xfId="1137" xr:uid="{00000000-0005-0000-0000-0000D0060000}"/>
    <cellStyle name="Comma 2 2 406 2" xfId="5987" xr:uid="{00000000-0005-0000-0000-0000D1060000}"/>
    <cellStyle name="Comma 2 2 406 2 2" xfId="7962" xr:uid="{F8948062-434B-42EF-AF39-A7EAE39D24D0}"/>
    <cellStyle name="Comma 2 2 407" xfId="1138" xr:uid="{00000000-0005-0000-0000-0000D2060000}"/>
    <cellStyle name="Comma 2 2 407 2" xfId="5988" xr:uid="{00000000-0005-0000-0000-0000D3060000}"/>
    <cellStyle name="Comma 2 2 407 2 2" xfId="7963" xr:uid="{84777DCD-A832-4304-A418-33F25AF7F6EC}"/>
    <cellStyle name="Comma 2 2 408" xfId="1139" xr:uid="{00000000-0005-0000-0000-0000D4060000}"/>
    <cellStyle name="Comma 2 2 408 2" xfId="5989" xr:uid="{00000000-0005-0000-0000-0000D5060000}"/>
    <cellStyle name="Comma 2 2 408 2 2" xfId="7964" xr:uid="{3B230712-8B8B-4A48-A137-97A26AB3BE0B}"/>
    <cellStyle name="Comma 2 2 409" xfId="1140" xr:uid="{00000000-0005-0000-0000-0000D6060000}"/>
    <cellStyle name="Comma 2 2 409 2" xfId="5990" xr:uid="{00000000-0005-0000-0000-0000D7060000}"/>
    <cellStyle name="Comma 2 2 409 2 2" xfId="7965" xr:uid="{6E49EFD7-192D-4FE1-B5C1-8AAEFA50A732}"/>
    <cellStyle name="Comma 2 2 41" xfId="1141" xr:uid="{00000000-0005-0000-0000-0000D8060000}"/>
    <cellStyle name="Comma 2 2 41 2" xfId="5991" xr:uid="{00000000-0005-0000-0000-0000D9060000}"/>
    <cellStyle name="Comma 2 2 41 2 2" xfId="7966" xr:uid="{BEA5A390-646E-4FB0-9D61-A87B05C7855A}"/>
    <cellStyle name="Comma 2 2 410" xfId="1142" xr:uid="{00000000-0005-0000-0000-0000DA060000}"/>
    <cellStyle name="Comma 2 2 410 2" xfId="5992" xr:uid="{00000000-0005-0000-0000-0000DB060000}"/>
    <cellStyle name="Comma 2 2 410 2 2" xfId="7967" xr:uid="{B911ED7E-1EEE-4FDA-A3BC-7C347442381A}"/>
    <cellStyle name="Comma 2 2 411" xfId="1143" xr:uid="{00000000-0005-0000-0000-0000DC060000}"/>
    <cellStyle name="Comma 2 2 411 2" xfId="5993" xr:uid="{00000000-0005-0000-0000-0000DD060000}"/>
    <cellStyle name="Comma 2 2 411 2 2" xfId="7968" xr:uid="{9A6A27E4-726A-4B8D-82D6-8E0498A91FC6}"/>
    <cellStyle name="Comma 2 2 412" xfId="1144" xr:uid="{00000000-0005-0000-0000-0000DE060000}"/>
    <cellStyle name="Comma 2 2 412 2" xfId="5994" xr:uid="{00000000-0005-0000-0000-0000DF060000}"/>
    <cellStyle name="Comma 2 2 412 2 2" xfId="7969" xr:uid="{9314E046-8DF2-4CA2-89E3-A2E3386B786A}"/>
    <cellStyle name="Comma 2 2 413" xfId="1145" xr:uid="{00000000-0005-0000-0000-0000E0060000}"/>
    <cellStyle name="Comma 2 2 413 2" xfId="5995" xr:uid="{00000000-0005-0000-0000-0000E1060000}"/>
    <cellStyle name="Comma 2 2 413 2 2" xfId="7970" xr:uid="{E089E07A-7CAE-4758-91D4-69AE060AE2DA}"/>
    <cellStyle name="Comma 2 2 414" xfId="1146" xr:uid="{00000000-0005-0000-0000-0000E2060000}"/>
    <cellStyle name="Comma 2 2 414 2" xfId="5996" xr:uid="{00000000-0005-0000-0000-0000E3060000}"/>
    <cellStyle name="Comma 2 2 414 2 2" xfId="7971" xr:uid="{F5724BC7-BE5F-4109-AF0C-B776A1578D05}"/>
    <cellStyle name="Comma 2 2 415" xfId="1147" xr:uid="{00000000-0005-0000-0000-0000E4060000}"/>
    <cellStyle name="Comma 2 2 415 2" xfId="5997" xr:uid="{00000000-0005-0000-0000-0000E5060000}"/>
    <cellStyle name="Comma 2 2 415 2 2" xfId="7972" xr:uid="{7F79D105-9970-49C6-AE64-ABFF7761D9E8}"/>
    <cellStyle name="Comma 2 2 416" xfId="1148" xr:uid="{00000000-0005-0000-0000-0000E6060000}"/>
    <cellStyle name="Comma 2 2 416 2" xfId="5998" xr:uid="{00000000-0005-0000-0000-0000E7060000}"/>
    <cellStyle name="Comma 2 2 416 2 2" xfId="7973" xr:uid="{4F5949B5-C90D-4B32-B6DD-1CEBFFCD8CB7}"/>
    <cellStyle name="Comma 2 2 417" xfId="1149" xr:uid="{00000000-0005-0000-0000-0000E8060000}"/>
    <cellStyle name="Comma 2 2 417 2" xfId="5999" xr:uid="{00000000-0005-0000-0000-0000E9060000}"/>
    <cellStyle name="Comma 2 2 417 2 2" xfId="7974" xr:uid="{1014E272-A490-435A-B8EC-7FDA604C6285}"/>
    <cellStyle name="Comma 2 2 418" xfId="1150" xr:uid="{00000000-0005-0000-0000-0000EA060000}"/>
    <cellStyle name="Comma 2 2 418 2" xfId="6000" xr:uid="{00000000-0005-0000-0000-0000EB060000}"/>
    <cellStyle name="Comma 2 2 418 2 2" xfId="7975" xr:uid="{DD35FF85-3A5B-45BB-BB16-67EFFF98302D}"/>
    <cellStyle name="Comma 2 2 419" xfId="1151" xr:uid="{00000000-0005-0000-0000-0000EC060000}"/>
    <cellStyle name="Comma 2 2 419 2" xfId="6001" xr:uid="{00000000-0005-0000-0000-0000ED060000}"/>
    <cellStyle name="Comma 2 2 419 2 2" xfId="7976" xr:uid="{CEC6DCF2-9D54-40A3-938A-63907CFC060E}"/>
    <cellStyle name="Comma 2 2 42" xfId="1152" xr:uid="{00000000-0005-0000-0000-0000EE060000}"/>
    <cellStyle name="Comma 2 2 42 2" xfId="6002" xr:uid="{00000000-0005-0000-0000-0000EF060000}"/>
    <cellStyle name="Comma 2 2 42 2 2" xfId="7977" xr:uid="{F2D12C9F-47B8-4392-8AE9-AD0494930CCE}"/>
    <cellStyle name="Comma 2 2 420" xfId="1153" xr:uid="{00000000-0005-0000-0000-0000F0060000}"/>
    <cellStyle name="Comma 2 2 420 2" xfId="6003" xr:uid="{00000000-0005-0000-0000-0000F1060000}"/>
    <cellStyle name="Comma 2 2 420 2 2" xfId="7978" xr:uid="{373547DE-F932-463E-B981-DB108F855239}"/>
    <cellStyle name="Comma 2 2 421" xfId="1154" xr:uid="{00000000-0005-0000-0000-0000F2060000}"/>
    <cellStyle name="Comma 2 2 421 2" xfId="6004" xr:uid="{00000000-0005-0000-0000-0000F3060000}"/>
    <cellStyle name="Comma 2 2 421 2 2" xfId="7979" xr:uid="{79ECC10B-A328-43F3-B217-27B6190F8C13}"/>
    <cellStyle name="Comma 2 2 422" xfId="1155" xr:uid="{00000000-0005-0000-0000-0000F4060000}"/>
    <cellStyle name="Comma 2 2 422 2" xfId="6005" xr:uid="{00000000-0005-0000-0000-0000F5060000}"/>
    <cellStyle name="Comma 2 2 422 2 2" xfId="7980" xr:uid="{D21DFDC9-AB27-4895-8B8B-5F8F64AB5BFA}"/>
    <cellStyle name="Comma 2 2 423" xfId="1156" xr:uid="{00000000-0005-0000-0000-0000F6060000}"/>
    <cellStyle name="Comma 2 2 423 2" xfId="6006" xr:uid="{00000000-0005-0000-0000-0000F7060000}"/>
    <cellStyle name="Comma 2 2 423 2 2" xfId="7981" xr:uid="{4800C82C-AF81-423E-B39F-B82DA49A4455}"/>
    <cellStyle name="Comma 2 2 424" xfId="1157" xr:uid="{00000000-0005-0000-0000-0000F8060000}"/>
    <cellStyle name="Comma 2 2 424 2" xfId="6007" xr:uid="{00000000-0005-0000-0000-0000F9060000}"/>
    <cellStyle name="Comma 2 2 424 2 2" xfId="7982" xr:uid="{8FD1D8B8-4DEA-471B-8CB6-EECF78051504}"/>
    <cellStyle name="Comma 2 2 425" xfId="1158" xr:uid="{00000000-0005-0000-0000-0000FA060000}"/>
    <cellStyle name="Comma 2 2 425 2" xfId="6008" xr:uid="{00000000-0005-0000-0000-0000FB060000}"/>
    <cellStyle name="Comma 2 2 425 2 2" xfId="7983" xr:uid="{E8039BBD-6223-4714-9FB4-74AF56733D54}"/>
    <cellStyle name="Comma 2 2 426" xfId="1159" xr:uid="{00000000-0005-0000-0000-0000FC060000}"/>
    <cellStyle name="Comma 2 2 426 2" xfId="6009" xr:uid="{00000000-0005-0000-0000-0000FD060000}"/>
    <cellStyle name="Comma 2 2 426 2 2" xfId="7984" xr:uid="{F0828C46-7A13-479C-9576-B4DB0188CF8D}"/>
    <cellStyle name="Comma 2 2 427" xfId="1160" xr:uid="{00000000-0005-0000-0000-0000FE060000}"/>
    <cellStyle name="Comma 2 2 427 2" xfId="6010" xr:uid="{00000000-0005-0000-0000-0000FF060000}"/>
    <cellStyle name="Comma 2 2 427 2 2" xfId="7985" xr:uid="{9A23671D-4EAE-4335-83CD-AD60BF7161C0}"/>
    <cellStyle name="Comma 2 2 428" xfId="1161" xr:uid="{00000000-0005-0000-0000-000000070000}"/>
    <cellStyle name="Comma 2 2 428 2" xfId="6011" xr:uid="{00000000-0005-0000-0000-000001070000}"/>
    <cellStyle name="Comma 2 2 428 2 2" xfId="7986" xr:uid="{E9DEE213-6DF8-418F-B23D-B582E9F524E1}"/>
    <cellStyle name="Comma 2 2 429" xfId="1162" xr:uid="{00000000-0005-0000-0000-000002070000}"/>
    <cellStyle name="Comma 2 2 429 2" xfId="6012" xr:uid="{00000000-0005-0000-0000-000003070000}"/>
    <cellStyle name="Comma 2 2 429 2 2" xfId="7987" xr:uid="{4C0D1265-731B-4174-8159-559ECF51804A}"/>
    <cellStyle name="Comma 2 2 43" xfId="1163" xr:uid="{00000000-0005-0000-0000-000004070000}"/>
    <cellStyle name="Comma 2 2 43 2" xfId="6013" xr:uid="{00000000-0005-0000-0000-000005070000}"/>
    <cellStyle name="Comma 2 2 43 2 2" xfId="7988" xr:uid="{F08C95FE-8E48-4D7B-AD2A-69081A5ADF70}"/>
    <cellStyle name="Comma 2 2 430" xfId="1164" xr:uid="{00000000-0005-0000-0000-000006070000}"/>
    <cellStyle name="Comma 2 2 430 2" xfId="6014" xr:uid="{00000000-0005-0000-0000-000007070000}"/>
    <cellStyle name="Comma 2 2 430 2 2" xfId="7989" xr:uid="{0E60A7E7-E387-48E8-ABC0-C6CAF4EF24FB}"/>
    <cellStyle name="Comma 2 2 431" xfId="1165" xr:uid="{00000000-0005-0000-0000-000008070000}"/>
    <cellStyle name="Comma 2 2 431 2" xfId="6015" xr:uid="{00000000-0005-0000-0000-000009070000}"/>
    <cellStyle name="Comma 2 2 431 2 2" xfId="7990" xr:uid="{E6269A5D-BFE9-4F02-B007-70E31AC0521F}"/>
    <cellStyle name="Comma 2 2 432" xfId="1166" xr:uid="{00000000-0005-0000-0000-00000A070000}"/>
    <cellStyle name="Comma 2 2 432 2" xfId="6016" xr:uid="{00000000-0005-0000-0000-00000B070000}"/>
    <cellStyle name="Comma 2 2 432 2 2" xfId="7991" xr:uid="{078CFA13-13D4-4103-9974-00133196A479}"/>
    <cellStyle name="Comma 2 2 433" xfId="1167" xr:uid="{00000000-0005-0000-0000-00000C070000}"/>
    <cellStyle name="Comma 2 2 433 2" xfId="6017" xr:uid="{00000000-0005-0000-0000-00000D070000}"/>
    <cellStyle name="Comma 2 2 433 2 2" xfId="7992" xr:uid="{27B3406E-0ABE-4B6E-833C-DFD26DF20155}"/>
    <cellStyle name="Comma 2 2 434" xfId="1168" xr:uid="{00000000-0005-0000-0000-00000E070000}"/>
    <cellStyle name="Comma 2 2 434 2" xfId="6018" xr:uid="{00000000-0005-0000-0000-00000F070000}"/>
    <cellStyle name="Comma 2 2 434 2 2" xfId="7993" xr:uid="{CB3B2193-18CB-4A8D-A19A-56B413272B1F}"/>
    <cellStyle name="Comma 2 2 435" xfId="1169" xr:uid="{00000000-0005-0000-0000-000010070000}"/>
    <cellStyle name="Comma 2 2 435 2" xfId="6019" xr:uid="{00000000-0005-0000-0000-000011070000}"/>
    <cellStyle name="Comma 2 2 435 2 2" xfId="7994" xr:uid="{0BEEA374-FA3B-4407-A5DD-9803F6E9AE76}"/>
    <cellStyle name="Comma 2 2 436" xfId="1170" xr:uid="{00000000-0005-0000-0000-000012070000}"/>
    <cellStyle name="Comma 2 2 436 2" xfId="6020" xr:uid="{00000000-0005-0000-0000-000013070000}"/>
    <cellStyle name="Comma 2 2 436 2 2" xfId="7995" xr:uid="{6D73CA13-D0C6-4ABA-B7C7-203A844BF7C5}"/>
    <cellStyle name="Comma 2 2 437" xfId="1171" xr:uid="{00000000-0005-0000-0000-000014070000}"/>
    <cellStyle name="Comma 2 2 437 2" xfId="6021" xr:uid="{00000000-0005-0000-0000-000015070000}"/>
    <cellStyle name="Comma 2 2 437 2 2" xfId="7996" xr:uid="{CAA19238-B3EE-420A-9BF3-55029E2AFA8B}"/>
    <cellStyle name="Comma 2 2 438" xfId="1172" xr:uid="{00000000-0005-0000-0000-000016070000}"/>
    <cellStyle name="Comma 2 2 438 2" xfId="6022" xr:uid="{00000000-0005-0000-0000-000017070000}"/>
    <cellStyle name="Comma 2 2 438 2 2" xfId="7997" xr:uid="{8A759944-B87B-4805-AD59-EA44184399A2}"/>
    <cellStyle name="Comma 2 2 439" xfId="1173" xr:uid="{00000000-0005-0000-0000-000018070000}"/>
    <cellStyle name="Comma 2 2 439 2" xfId="6023" xr:uid="{00000000-0005-0000-0000-000019070000}"/>
    <cellStyle name="Comma 2 2 439 2 2" xfId="7998" xr:uid="{545511D8-45AA-46E9-A8D5-75968747F329}"/>
    <cellStyle name="Comma 2 2 44" xfId="1174" xr:uid="{00000000-0005-0000-0000-00001A070000}"/>
    <cellStyle name="Comma 2 2 44 2" xfId="6024" xr:uid="{00000000-0005-0000-0000-00001B070000}"/>
    <cellStyle name="Comma 2 2 44 2 2" xfId="7999" xr:uid="{EBD17365-2B01-4010-AE23-73FA1D3159AA}"/>
    <cellStyle name="Comma 2 2 440" xfId="1175" xr:uid="{00000000-0005-0000-0000-00001C070000}"/>
    <cellStyle name="Comma 2 2 440 2" xfId="6025" xr:uid="{00000000-0005-0000-0000-00001D070000}"/>
    <cellStyle name="Comma 2 2 440 2 2" xfId="8000" xr:uid="{51342E43-4B6F-4DC5-82C9-C53278180E55}"/>
    <cellStyle name="Comma 2 2 441" xfId="1176" xr:uid="{00000000-0005-0000-0000-00001E070000}"/>
    <cellStyle name="Comma 2 2 441 2" xfId="6026" xr:uid="{00000000-0005-0000-0000-00001F070000}"/>
    <cellStyle name="Comma 2 2 441 2 2" xfId="8001" xr:uid="{FB0922E9-18FA-4198-81E3-FDC2853ACD8F}"/>
    <cellStyle name="Comma 2 2 442" xfId="1177" xr:uid="{00000000-0005-0000-0000-000020070000}"/>
    <cellStyle name="Comma 2 2 442 2" xfId="6027" xr:uid="{00000000-0005-0000-0000-000021070000}"/>
    <cellStyle name="Comma 2 2 442 2 2" xfId="8002" xr:uid="{114DA865-ECAC-4489-A66E-220AD6602552}"/>
    <cellStyle name="Comma 2 2 443" xfId="1178" xr:uid="{00000000-0005-0000-0000-000022070000}"/>
    <cellStyle name="Comma 2 2 443 2" xfId="6028" xr:uid="{00000000-0005-0000-0000-000023070000}"/>
    <cellStyle name="Comma 2 2 443 2 2" xfId="8003" xr:uid="{658865D8-6185-45B2-9F85-C8EC642B2409}"/>
    <cellStyle name="Comma 2 2 444" xfId="1179" xr:uid="{00000000-0005-0000-0000-000024070000}"/>
    <cellStyle name="Comma 2 2 444 2" xfId="6029" xr:uid="{00000000-0005-0000-0000-000025070000}"/>
    <cellStyle name="Comma 2 2 444 2 2" xfId="8004" xr:uid="{4133C59A-43A7-4D9B-8D8A-324BCC155D19}"/>
    <cellStyle name="Comma 2 2 445" xfId="1180" xr:uid="{00000000-0005-0000-0000-000026070000}"/>
    <cellStyle name="Comma 2 2 445 2" xfId="6030" xr:uid="{00000000-0005-0000-0000-000027070000}"/>
    <cellStyle name="Comma 2 2 445 2 2" xfId="8005" xr:uid="{4A1AB8F6-7C98-4148-BF13-E755F7C5569A}"/>
    <cellStyle name="Comma 2 2 446" xfId="1181" xr:uid="{00000000-0005-0000-0000-000028070000}"/>
    <cellStyle name="Comma 2 2 446 2" xfId="6031" xr:uid="{00000000-0005-0000-0000-000029070000}"/>
    <cellStyle name="Comma 2 2 446 2 2" xfId="8006" xr:uid="{DEE32881-553C-4C86-9112-0BD698B29204}"/>
    <cellStyle name="Comma 2 2 447" xfId="1182" xr:uid="{00000000-0005-0000-0000-00002A070000}"/>
    <cellStyle name="Comma 2 2 447 2" xfId="6032" xr:uid="{00000000-0005-0000-0000-00002B070000}"/>
    <cellStyle name="Comma 2 2 447 2 2" xfId="8007" xr:uid="{39BEDAB7-F8C9-4A93-979F-5E18D2C38B36}"/>
    <cellStyle name="Comma 2 2 448" xfId="1183" xr:uid="{00000000-0005-0000-0000-00002C070000}"/>
    <cellStyle name="Comma 2 2 448 2" xfId="6033" xr:uid="{00000000-0005-0000-0000-00002D070000}"/>
    <cellStyle name="Comma 2 2 448 2 2" xfId="8008" xr:uid="{FD7FBE29-2D2B-4F89-89F8-43C05723C90E}"/>
    <cellStyle name="Comma 2 2 449" xfId="1184" xr:uid="{00000000-0005-0000-0000-00002E070000}"/>
    <cellStyle name="Comma 2 2 449 2" xfId="6034" xr:uid="{00000000-0005-0000-0000-00002F070000}"/>
    <cellStyle name="Comma 2 2 449 2 2" xfId="8009" xr:uid="{D5B8B755-9225-4EB6-9FC5-E523D406C067}"/>
    <cellStyle name="Comma 2 2 45" xfId="1185" xr:uid="{00000000-0005-0000-0000-000030070000}"/>
    <cellStyle name="Comma 2 2 45 2" xfId="6035" xr:uid="{00000000-0005-0000-0000-000031070000}"/>
    <cellStyle name="Comma 2 2 45 2 2" xfId="8010" xr:uid="{E16BA249-503E-4843-97EF-39C5A27642AF}"/>
    <cellStyle name="Comma 2 2 450" xfId="1186" xr:uid="{00000000-0005-0000-0000-000032070000}"/>
    <cellStyle name="Comma 2 2 450 2" xfId="6036" xr:uid="{00000000-0005-0000-0000-000033070000}"/>
    <cellStyle name="Comma 2 2 450 2 2" xfId="8011" xr:uid="{E2B3C294-F759-4E21-855A-33BAF48FE5F5}"/>
    <cellStyle name="Comma 2 2 451" xfId="1187" xr:uid="{00000000-0005-0000-0000-000034070000}"/>
    <cellStyle name="Comma 2 2 451 2" xfId="6037" xr:uid="{00000000-0005-0000-0000-000035070000}"/>
    <cellStyle name="Comma 2 2 451 2 2" xfId="8012" xr:uid="{46BEB148-1BEC-42BC-BB80-9CFB909386E9}"/>
    <cellStyle name="Comma 2 2 452" xfId="1188" xr:uid="{00000000-0005-0000-0000-000036070000}"/>
    <cellStyle name="Comma 2 2 452 2" xfId="6038" xr:uid="{00000000-0005-0000-0000-000037070000}"/>
    <cellStyle name="Comma 2 2 452 2 2" xfId="8013" xr:uid="{B71D9A1E-C05C-4D27-B4EE-07B8939712D2}"/>
    <cellStyle name="Comma 2 2 453" xfId="1189" xr:uid="{00000000-0005-0000-0000-000038070000}"/>
    <cellStyle name="Comma 2 2 453 2" xfId="6039" xr:uid="{00000000-0005-0000-0000-000039070000}"/>
    <cellStyle name="Comma 2 2 453 2 2" xfId="8014" xr:uid="{D69ADC8D-C1DB-4C01-A6A9-4CDDA2710298}"/>
    <cellStyle name="Comma 2 2 454" xfId="1190" xr:uid="{00000000-0005-0000-0000-00003A070000}"/>
    <cellStyle name="Comma 2 2 454 2" xfId="6040" xr:uid="{00000000-0005-0000-0000-00003B070000}"/>
    <cellStyle name="Comma 2 2 454 2 2" xfId="8015" xr:uid="{DDD68A46-BBA9-4CA3-B5BD-E2B6A169F55E}"/>
    <cellStyle name="Comma 2 2 455" xfId="1191" xr:uid="{00000000-0005-0000-0000-00003C070000}"/>
    <cellStyle name="Comma 2 2 455 2" xfId="6041" xr:uid="{00000000-0005-0000-0000-00003D070000}"/>
    <cellStyle name="Comma 2 2 455 2 2" xfId="8016" xr:uid="{6243FCFD-3328-4B81-8D0C-603524970A7C}"/>
    <cellStyle name="Comma 2 2 456" xfId="1192" xr:uid="{00000000-0005-0000-0000-00003E070000}"/>
    <cellStyle name="Comma 2 2 456 2" xfId="6042" xr:uid="{00000000-0005-0000-0000-00003F070000}"/>
    <cellStyle name="Comma 2 2 456 2 2" xfId="8017" xr:uid="{74615F9A-69F8-4FA8-BD26-54C1CE809E57}"/>
    <cellStyle name="Comma 2 2 457" xfId="1193" xr:uid="{00000000-0005-0000-0000-000040070000}"/>
    <cellStyle name="Comma 2 2 457 2" xfId="6043" xr:uid="{00000000-0005-0000-0000-000041070000}"/>
    <cellStyle name="Comma 2 2 457 2 2" xfId="8018" xr:uid="{0FE3D225-F793-43D1-BC5D-F0B16D69D0BB}"/>
    <cellStyle name="Comma 2 2 458" xfId="1194" xr:uid="{00000000-0005-0000-0000-000042070000}"/>
    <cellStyle name="Comma 2 2 458 2" xfId="6044" xr:uid="{00000000-0005-0000-0000-000043070000}"/>
    <cellStyle name="Comma 2 2 458 2 2" xfId="8019" xr:uid="{559CBCA6-6D14-4C47-A933-207A175D81A1}"/>
    <cellStyle name="Comma 2 2 459" xfId="1195" xr:uid="{00000000-0005-0000-0000-000044070000}"/>
    <cellStyle name="Comma 2 2 459 2" xfId="6045" xr:uid="{00000000-0005-0000-0000-000045070000}"/>
    <cellStyle name="Comma 2 2 459 2 2" xfId="8020" xr:uid="{FD414B2C-3A39-4805-9E67-216FBD029B3E}"/>
    <cellStyle name="Comma 2 2 46" xfId="1196" xr:uid="{00000000-0005-0000-0000-000046070000}"/>
    <cellStyle name="Comma 2 2 46 2" xfId="6046" xr:uid="{00000000-0005-0000-0000-000047070000}"/>
    <cellStyle name="Comma 2 2 46 2 2" xfId="8021" xr:uid="{2E9928AB-DBE2-4025-9300-CF3482B09BE1}"/>
    <cellStyle name="Comma 2 2 460" xfId="1197" xr:uid="{00000000-0005-0000-0000-000048070000}"/>
    <cellStyle name="Comma 2 2 460 2" xfId="6047" xr:uid="{00000000-0005-0000-0000-000049070000}"/>
    <cellStyle name="Comma 2 2 460 2 2" xfId="8022" xr:uid="{FE993534-70BD-4806-BD67-2F653EAA1BDA}"/>
    <cellStyle name="Comma 2 2 461" xfId="1198" xr:uid="{00000000-0005-0000-0000-00004A070000}"/>
    <cellStyle name="Comma 2 2 461 2" xfId="6048" xr:uid="{00000000-0005-0000-0000-00004B070000}"/>
    <cellStyle name="Comma 2 2 461 2 2" xfId="8023" xr:uid="{722B4959-F2C1-4AC8-AACE-C0D9ED90548D}"/>
    <cellStyle name="Comma 2 2 462" xfId="1199" xr:uid="{00000000-0005-0000-0000-00004C070000}"/>
    <cellStyle name="Comma 2 2 462 2" xfId="6049" xr:uid="{00000000-0005-0000-0000-00004D070000}"/>
    <cellStyle name="Comma 2 2 462 2 2" xfId="8024" xr:uid="{AF80CE73-E94C-4D5A-BEE1-5A8C3CDECFF7}"/>
    <cellStyle name="Comma 2 2 463" xfId="1200" xr:uid="{00000000-0005-0000-0000-00004E070000}"/>
    <cellStyle name="Comma 2 2 463 2" xfId="6050" xr:uid="{00000000-0005-0000-0000-00004F070000}"/>
    <cellStyle name="Comma 2 2 463 2 2" xfId="8025" xr:uid="{8729027E-2084-484B-B93B-D07A6ADE9B98}"/>
    <cellStyle name="Comma 2 2 464" xfId="1201" xr:uid="{00000000-0005-0000-0000-000050070000}"/>
    <cellStyle name="Comma 2 2 464 2" xfId="6051" xr:uid="{00000000-0005-0000-0000-000051070000}"/>
    <cellStyle name="Comma 2 2 464 2 2" xfId="8026" xr:uid="{6A1A3CD0-EC0F-4D43-8C41-F1CAAE8CC3AB}"/>
    <cellStyle name="Comma 2 2 465" xfId="1202" xr:uid="{00000000-0005-0000-0000-000052070000}"/>
    <cellStyle name="Comma 2 2 465 2" xfId="6052" xr:uid="{00000000-0005-0000-0000-000053070000}"/>
    <cellStyle name="Comma 2 2 465 2 2" xfId="8027" xr:uid="{299C419C-6F95-4F1B-88AD-367F2D080CA1}"/>
    <cellStyle name="Comma 2 2 466" xfId="1203" xr:uid="{00000000-0005-0000-0000-000054070000}"/>
    <cellStyle name="Comma 2 2 466 2" xfId="6053" xr:uid="{00000000-0005-0000-0000-000055070000}"/>
    <cellStyle name="Comma 2 2 466 2 2" xfId="8028" xr:uid="{E222ACFF-72B4-4E84-B247-86F8AD24E6A4}"/>
    <cellStyle name="Comma 2 2 467" xfId="1204" xr:uid="{00000000-0005-0000-0000-000056070000}"/>
    <cellStyle name="Comma 2 2 467 2" xfId="6054" xr:uid="{00000000-0005-0000-0000-000057070000}"/>
    <cellStyle name="Comma 2 2 467 2 2" xfId="8029" xr:uid="{FA964685-A6F4-4F51-A2DC-47F3CE793779}"/>
    <cellStyle name="Comma 2 2 468" xfId="1205" xr:uid="{00000000-0005-0000-0000-000058070000}"/>
    <cellStyle name="Comma 2 2 468 2" xfId="6055" xr:uid="{00000000-0005-0000-0000-000059070000}"/>
    <cellStyle name="Comma 2 2 468 2 2" xfId="8030" xr:uid="{0B8A8823-96AE-438F-A3D0-273840B2132B}"/>
    <cellStyle name="Comma 2 2 469" xfId="1206" xr:uid="{00000000-0005-0000-0000-00005A070000}"/>
    <cellStyle name="Comma 2 2 469 2" xfId="6056" xr:uid="{00000000-0005-0000-0000-00005B070000}"/>
    <cellStyle name="Comma 2 2 469 2 2" xfId="8031" xr:uid="{11B92A00-4104-4963-888B-81F0ACF38359}"/>
    <cellStyle name="Comma 2 2 47" xfId="1207" xr:uid="{00000000-0005-0000-0000-00005C070000}"/>
    <cellStyle name="Comma 2 2 47 2" xfId="6057" xr:uid="{00000000-0005-0000-0000-00005D070000}"/>
    <cellStyle name="Comma 2 2 47 2 2" xfId="8032" xr:uid="{879B4499-D094-48BA-AF52-5516C77F7380}"/>
    <cellStyle name="Comma 2 2 470" xfId="1208" xr:uid="{00000000-0005-0000-0000-00005E070000}"/>
    <cellStyle name="Comma 2 2 470 2" xfId="6058" xr:uid="{00000000-0005-0000-0000-00005F070000}"/>
    <cellStyle name="Comma 2 2 470 2 2" xfId="8033" xr:uid="{89BBC90E-5B2E-4D14-A039-13058B2FB8A8}"/>
    <cellStyle name="Comma 2 2 471" xfId="1209" xr:uid="{00000000-0005-0000-0000-000060070000}"/>
    <cellStyle name="Comma 2 2 471 2" xfId="6059" xr:uid="{00000000-0005-0000-0000-000061070000}"/>
    <cellStyle name="Comma 2 2 471 2 2" xfId="8034" xr:uid="{A1A4414E-5568-4AFA-914E-19FDFFF17EA7}"/>
    <cellStyle name="Comma 2 2 472" xfId="1210" xr:uid="{00000000-0005-0000-0000-000062070000}"/>
    <cellStyle name="Comma 2 2 472 2" xfId="6060" xr:uid="{00000000-0005-0000-0000-000063070000}"/>
    <cellStyle name="Comma 2 2 472 2 2" xfId="8035" xr:uid="{3D1C58CD-6A2E-4055-9724-E662DDD29817}"/>
    <cellStyle name="Comma 2 2 473" xfId="1211" xr:uid="{00000000-0005-0000-0000-000064070000}"/>
    <cellStyle name="Comma 2 2 473 2" xfId="6061" xr:uid="{00000000-0005-0000-0000-000065070000}"/>
    <cellStyle name="Comma 2 2 473 2 2" xfId="8036" xr:uid="{AAFDF57A-F623-40DB-98F4-286F114ACD8F}"/>
    <cellStyle name="Comma 2 2 474" xfId="1212" xr:uid="{00000000-0005-0000-0000-000066070000}"/>
    <cellStyle name="Comma 2 2 474 2" xfId="6062" xr:uid="{00000000-0005-0000-0000-000067070000}"/>
    <cellStyle name="Comma 2 2 474 2 2" xfId="8037" xr:uid="{998B201B-5506-4D7B-ADE9-96774342A6EA}"/>
    <cellStyle name="Comma 2 2 475" xfId="1213" xr:uid="{00000000-0005-0000-0000-000068070000}"/>
    <cellStyle name="Comma 2 2 475 2" xfId="6063" xr:uid="{00000000-0005-0000-0000-000069070000}"/>
    <cellStyle name="Comma 2 2 475 2 2" xfId="8038" xr:uid="{C5FD0638-E5F7-45E1-9474-64B879DDEF40}"/>
    <cellStyle name="Comma 2 2 476" xfId="1214" xr:uid="{00000000-0005-0000-0000-00006A070000}"/>
    <cellStyle name="Comma 2 2 476 2" xfId="6064" xr:uid="{00000000-0005-0000-0000-00006B070000}"/>
    <cellStyle name="Comma 2 2 476 2 2" xfId="8039" xr:uid="{4250A81C-174B-43CF-9BB2-1C47FD701C6E}"/>
    <cellStyle name="Comma 2 2 477" xfId="1215" xr:uid="{00000000-0005-0000-0000-00006C070000}"/>
    <cellStyle name="Comma 2 2 477 2" xfId="6065" xr:uid="{00000000-0005-0000-0000-00006D070000}"/>
    <cellStyle name="Comma 2 2 477 2 2" xfId="8040" xr:uid="{484A0683-1B6A-4E41-9C4F-8BF68F6EEF19}"/>
    <cellStyle name="Comma 2 2 478" xfId="1216" xr:uid="{00000000-0005-0000-0000-00006E070000}"/>
    <cellStyle name="Comma 2 2 478 2" xfId="6066" xr:uid="{00000000-0005-0000-0000-00006F070000}"/>
    <cellStyle name="Comma 2 2 478 2 2" xfId="8041" xr:uid="{61A22955-0BB9-4554-A191-1ED076E65F1D}"/>
    <cellStyle name="Comma 2 2 479" xfId="1217" xr:uid="{00000000-0005-0000-0000-000070070000}"/>
    <cellStyle name="Comma 2 2 479 2" xfId="6067" xr:uid="{00000000-0005-0000-0000-000071070000}"/>
    <cellStyle name="Comma 2 2 479 2 2" xfId="8042" xr:uid="{D9A8ED67-788B-4A57-BF12-83EC7E69EB6E}"/>
    <cellStyle name="Comma 2 2 48" xfId="1218" xr:uid="{00000000-0005-0000-0000-000072070000}"/>
    <cellStyle name="Comma 2 2 48 2" xfId="6068" xr:uid="{00000000-0005-0000-0000-000073070000}"/>
    <cellStyle name="Comma 2 2 48 2 2" xfId="8043" xr:uid="{0A7F4DF1-284F-470E-B272-F02AED026629}"/>
    <cellStyle name="Comma 2 2 480" xfId="1219" xr:uid="{00000000-0005-0000-0000-000074070000}"/>
    <cellStyle name="Comma 2 2 480 2" xfId="6069" xr:uid="{00000000-0005-0000-0000-000075070000}"/>
    <cellStyle name="Comma 2 2 480 2 2" xfId="8044" xr:uid="{A41C44C6-AE47-4085-8C13-4B2961B1D329}"/>
    <cellStyle name="Comma 2 2 481" xfId="1220" xr:uid="{00000000-0005-0000-0000-000076070000}"/>
    <cellStyle name="Comma 2 2 481 2" xfId="6070" xr:uid="{00000000-0005-0000-0000-000077070000}"/>
    <cellStyle name="Comma 2 2 481 2 2" xfId="8045" xr:uid="{6F4E1D85-67E3-4B7C-A2C1-77F0B43AE63D}"/>
    <cellStyle name="Comma 2 2 482" xfId="1221" xr:uid="{00000000-0005-0000-0000-000078070000}"/>
    <cellStyle name="Comma 2 2 482 2" xfId="6071" xr:uid="{00000000-0005-0000-0000-000079070000}"/>
    <cellStyle name="Comma 2 2 482 2 2" xfId="8046" xr:uid="{C7AC6CD6-A6B0-4490-97FE-F4E685008420}"/>
    <cellStyle name="Comma 2 2 483" xfId="1222" xr:uid="{00000000-0005-0000-0000-00007A070000}"/>
    <cellStyle name="Comma 2 2 483 2" xfId="6072" xr:uid="{00000000-0005-0000-0000-00007B070000}"/>
    <cellStyle name="Comma 2 2 483 2 2" xfId="8047" xr:uid="{A9BEDA5C-E37A-4EF6-9891-00DD8CBCA365}"/>
    <cellStyle name="Comma 2 2 484" xfId="1223" xr:uid="{00000000-0005-0000-0000-00007C070000}"/>
    <cellStyle name="Comma 2 2 484 2" xfId="6073" xr:uid="{00000000-0005-0000-0000-00007D070000}"/>
    <cellStyle name="Comma 2 2 484 2 2" xfId="8048" xr:uid="{13AF62CF-53DF-44B1-91D5-8F1A769071A4}"/>
    <cellStyle name="Comma 2 2 485" xfId="1224" xr:uid="{00000000-0005-0000-0000-00007E070000}"/>
    <cellStyle name="Comma 2 2 485 2" xfId="6074" xr:uid="{00000000-0005-0000-0000-00007F070000}"/>
    <cellStyle name="Comma 2 2 485 2 2" xfId="8049" xr:uid="{F3A292C4-2396-448A-9BB8-9A55838D5C53}"/>
    <cellStyle name="Comma 2 2 486" xfId="1225" xr:uid="{00000000-0005-0000-0000-000080070000}"/>
    <cellStyle name="Comma 2 2 486 2" xfId="6075" xr:uid="{00000000-0005-0000-0000-000081070000}"/>
    <cellStyle name="Comma 2 2 486 2 2" xfId="8050" xr:uid="{DDA10A71-F8F1-42DD-96F5-BF465BE8AA5D}"/>
    <cellStyle name="Comma 2 2 487" xfId="1226" xr:uid="{00000000-0005-0000-0000-000082070000}"/>
    <cellStyle name="Comma 2 2 487 2" xfId="6076" xr:uid="{00000000-0005-0000-0000-000083070000}"/>
    <cellStyle name="Comma 2 2 487 2 2" xfId="8051" xr:uid="{0BB13FE3-5961-40BF-B0CC-A4FBD51B4810}"/>
    <cellStyle name="Comma 2 2 488" xfId="1227" xr:uid="{00000000-0005-0000-0000-000084070000}"/>
    <cellStyle name="Comma 2 2 488 2" xfId="6077" xr:uid="{00000000-0005-0000-0000-000085070000}"/>
    <cellStyle name="Comma 2 2 488 2 2" xfId="8052" xr:uid="{EE9AEA16-2985-4C60-BFF9-E217762B7E72}"/>
    <cellStyle name="Comma 2 2 489" xfId="1228" xr:uid="{00000000-0005-0000-0000-000086070000}"/>
    <cellStyle name="Comma 2 2 489 2" xfId="6078" xr:uid="{00000000-0005-0000-0000-000087070000}"/>
    <cellStyle name="Comma 2 2 489 2 2" xfId="8053" xr:uid="{D70B3E10-515F-486F-995E-1438BE2DA87D}"/>
    <cellStyle name="Comma 2 2 49" xfId="1229" xr:uid="{00000000-0005-0000-0000-000088070000}"/>
    <cellStyle name="Comma 2 2 49 2" xfId="6079" xr:uid="{00000000-0005-0000-0000-000089070000}"/>
    <cellStyle name="Comma 2 2 49 2 2" xfId="8054" xr:uid="{92B1A558-AC23-4187-A253-E6251B6A6818}"/>
    <cellStyle name="Comma 2 2 490" xfId="1230" xr:uid="{00000000-0005-0000-0000-00008A070000}"/>
    <cellStyle name="Comma 2 2 490 2" xfId="6080" xr:uid="{00000000-0005-0000-0000-00008B070000}"/>
    <cellStyle name="Comma 2 2 490 2 2" xfId="8055" xr:uid="{C29559ED-4CE0-4829-B6D3-2C66ABBEF282}"/>
    <cellStyle name="Comma 2 2 491" xfId="1231" xr:uid="{00000000-0005-0000-0000-00008C070000}"/>
    <cellStyle name="Comma 2 2 491 2" xfId="6081" xr:uid="{00000000-0005-0000-0000-00008D070000}"/>
    <cellStyle name="Comma 2 2 491 2 2" xfId="8056" xr:uid="{FE8FF82A-42CF-47BF-B8CB-49A0A2F8D67B}"/>
    <cellStyle name="Comma 2 2 492" xfId="1232" xr:uid="{00000000-0005-0000-0000-00008E070000}"/>
    <cellStyle name="Comma 2 2 492 2" xfId="6082" xr:uid="{00000000-0005-0000-0000-00008F070000}"/>
    <cellStyle name="Comma 2 2 492 2 2" xfId="8057" xr:uid="{3B919816-2DC4-4C52-AB23-EA4D2D0A804F}"/>
    <cellStyle name="Comma 2 2 493" xfId="1233" xr:uid="{00000000-0005-0000-0000-000090070000}"/>
    <cellStyle name="Comma 2 2 493 2" xfId="6083" xr:uid="{00000000-0005-0000-0000-000091070000}"/>
    <cellStyle name="Comma 2 2 493 2 2" xfId="8058" xr:uid="{85555D6D-FE2A-49C9-9A5F-0CD07C805703}"/>
    <cellStyle name="Comma 2 2 494" xfId="1234" xr:uid="{00000000-0005-0000-0000-000092070000}"/>
    <cellStyle name="Comma 2 2 494 2" xfId="6084" xr:uid="{00000000-0005-0000-0000-000093070000}"/>
    <cellStyle name="Comma 2 2 494 2 2" xfId="8059" xr:uid="{6728298A-6289-4ED7-86B8-C4212DBC1429}"/>
    <cellStyle name="Comma 2 2 495" xfId="1235" xr:uid="{00000000-0005-0000-0000-000094070000}"/>
    <cellStyle name="Comma 2 2 495 2" xfId="6085" xr:uid="{00000000-0005-0000-0000-000095070000}"/>
    <cellStyle name="Comma 2 2 495 2 2" xfId="8060" xr:uid="{AB30CB14-EE02-41FC-986A-C1A423AA3A3F}"/>
    <cellStyle name="Comma 2 2 496" xfId="1236" xr:uid="{00000000-0005-0000-0000-000096070000}"/>
    <cellStyle name="Comma 2 2 496 2" xfId="6086" xr:uid="{00000000-0005-0000-0000-000097070000}"/>
    <cellStyle name="Comma 2 2 496 2 2" xfId="8061" xr:uid="{010B5B45-C0B0-488E-91FE-DBD9CA62F42E}"/>
    <cellStyle name="Comma 2 2 497" xfId="1237" xr:uid="{00000000-0005-0000-0000-000098070000}"/>
    <cellStyle name="Comma 2 2 497 2" xfId="6087" xr:uid="{00000000-0005-0000-0000-000099070000}"/>
    <cellStyle name="Comma 2 2 497 2 2" xfId="8062" xr:uid="{8857559A-C6CE-4969-9BA4-AAC5E1D1F3AB}"/>
    <cellStyle name="Comma 2 2 498" xfId="1238" xr:uid="{00000000-0005-0000-0000-00009A070000}"/>
    <cellStyle name="Comma 2 2 498 2" xfId="6088" xr:uid="{00000000-0005-0000-0000-00009B070000}"/>
    <cellStyle name="Comma 2 2 498 2 2" xfId="8063" xr:uid="{F08E63DC-16CF-4E0E-9E79-97BC2319A6F7}"/>
    <cellStyle name="Comma 2 2 499" xfId="1239" xr:uid="{00000000-0005-0000-0000-00009C070000}"/>
    <cellStyle name="Comma 2 2 499 2" xfId="6089" xr:uid="{00000000-0005-0000-0000-00009D070000}"/>
    <cellStyle name="Comma 2 2 499 2 2" xfId="8064" xr:uid="{F747EEEE-F6C9-41BD-9693-1237DE6F0273}"/>
    <cellStyle name="Comma 2 2 5" xfId="1240" xr:uid="{00000000-0005-0000-0000-00009E070000}"/>
    <cellStyle name="Comma 2 2 5 2" xfId="6090" xr:uid="{00000000-0005-0000-0000-00009F070000}"/>
    <cellStyle name="Comma 2 2 5 2 2" xfId="8065" xr:uid="{E78C89E0-D450-4A5C-B07E-839F16E1F951}"/>
    <cellStyle name="Comma 2 2 50" xfId="1241" xr:uid="{00000000-0005-0000-0000-0000A0070000}"/>
    <cellStyle name="Comma 2 2 50 2" xfId="6091" xr:uid="{00000000-0005-0000-0000-0000A1070000}"/>
    <cellStyle name="Comma 2 2 50 2 2" xfId="8066" xr:uid="{DDD6F115-E22A-4BDB-A2EC-6E02D0526FED}"/>
    <cellStyle name="Comma 2 2 500" xfId="1242" xr:uid="{00000000-0005-0000-0000-0000A2070000}"/>
    <cellStyle name="Comma 2 2 500 2" xfId="6092" xr:uid="{00000000-0005-0000-0000-0000A3070000}"/>
    <cellStyle name="Comma 2 2 500 2 2" xfId="8067" xr:uid="{08A202E8-C330-47B8-BA99-B5B119206234}"/>
    <cellStyle name="Comma 2 2 501" xfId="1243" xr:uid="{00000000-0005-0000-0000-0000A4070000}"/>
    <cellStyle name="Comma 2 2 501 2" xfId="6093" xr:uid="{00000000-0005-0000-0000-0000A5070000}"/>
    <cellStyle name="Comma 2 2 501 2 2" xfId="8068" xr:uid="{8C2F0AC4-BEC6-4072-9ED6-AA3615E4DE46}"/>
    <cellStyle name="Comma 2 2 502" xfId="1244" xr:uid="{00000000-0005-0000-0000-0000A6070000}"/>
    <cellStyle name="Comma 2 2 502 2" xfId="6094" xr:uid="{00000000-0005-0000-0000-0000A7070000}"/>
    <cellStyle name="Comma 2 2 502 2 2" xfId="8069" xr:uid="{F30F9D69-4F57-4056-8627-BC09DC9BA9C6}"/>
    <cellStyle name="Comma 2 2 503" xfId="1245" xr:uid="{00000000-0005-0000-0000-0000A8070000}"/>
    <cellStyle name="Comma 2 2 503 2" xfId="6095" xr:uid="{00000000-0005-0000-0000-0000A9070000}"/>
    <cellStyle name="Comma 2 2 503 2 2" xfId="8070" xr:uid="{9D6220F3-020A-4F01-9F77-0297962E17D9}"/>
    <cellStyle name="Comma 2 2 504" xfId="1246" xr:uid="{00000000-0005-0000-0000-0000AA070000}"/>
    <cellStyle name="Comma 2 2 504 2" xfId="6096" xr:uid="{00000000-0005-0000-0000-0000AB070000}"/>
    <cellStyle name="Comma 2 2 504 2 2" xfId="8071" xr:uid="{D8BEAB1F-D594-4D46-8475-9A08BC0A1E34}"/>
    <cellStyle name="Comma 2 2 505" xfId="1247" xr:uid="{00000000-0005-0000-0000-0000AC070000}"/>
    <cellStyle name="Comma 2 2 505 2" xfId="6097" xr:uid="{00000000-0005-0000-0000-0000AD070000}"/>
    <cellStyle name="Comma 2 2 505 2 2" xfId="8072" xr:uid="{C08C2909-BC0D-470C-B793-E31AED41292D}"/>
    <cellStyle name="Comma 2 2 506" xfId="1248" xr:uid="{00000000-0005-0000-0000-0000AE070000}"/>
    <cellStyle name="Comma 2 2 506 2" xfId="6098" xr:uid="{00000000-0005-0000-0000-0000AF070000}"/>
    <cellStyle name="Comma 2 2 506 2 2" xfId="8073" xr:uid="{1E32E664-5B91-4157-AE69-DD41BE2C1486}"/>
    <cellStyle name="Comma 2 2 507" xfId="1249" xr:uid="{00000000-0005-0000-0000-0000B0070000}"/>
    <cellStyle name="Comma 2 2 507 2" xfId="6099" xr:uid="{00000000-0005-0000-0000-0000B1070000}"/>
    <cellStyle name="Comma 2 2 507 2 2" xfId="8074" xr:uid="{9CCB9CFC-84A4-48D4-8AFF-85F608CBF94E}"/>
    <cellStyle name="Comma 2 2 508" xfId="1250" xr:uid="{00000000-0005-0000-0000-0000B2070000}"/>
    <cellStyle name="Comma 2 2 508 2" xfId="6100" xr:uid="{00000000-0005-0000-0000-0000B3070000}"/>
    <cellStyle name="Comma 2 2 508 2 2" xfId="8075" xr:uid="{AE250FF2-2A1A-419C-AED7-0C3BB065A836}"/>
    <cellStyle name="Comma 2 2 509" xfId="1251" xr:uid="{00000000-0005-0000-0000-0000B4070000}"/>
    <cellStyle name="Comma 2 2 509 2" xfId="6101" xr:uid="{00000000-0005-0000-0000-0000B5070000}"/>
    <cellStyle name="Comma 2 2 509 2 2" xfId="8076" xr:uid="{D712CFE6-18EE-483D-975B-FD345084BBF3}"/>
    <cellStyle name="Comma 2 2 51" xfId="1252" xr:uid="{00000000-0005-0000-0000-0000B6070000}"/>
    <cellStyle name="Comma 2 2 51 2" xfId="6102" xr:uid="{00000000-0005-0000-0000-0000B7070000}"/>
    <cellStyle name="Comma 2 2 51 2 2" xfId="8077" xr:uid="{0BC03D4B-CD41-49EC-B846-149E3847F09E}"/>
    <cellStyle name="Comma 2 2 510" xfId="1253" xr:uid="{00000000-0005-0000-0000-0000B8070000}"/>
    <cellStyle name="Comma 2 2 510 2" xfId="6103" xr:uid="{00000000-0005-0000-0000-0000B9070000}"/>
    <cellStyle name="Comma 2 2 510 2 2" xfId="8078" xr:uid="{1EAFB230-09FB-4327-B786-46E0C99C1BE9}"/>
    <cellStyle name="Comma 2 2 511" xfId="1254" xr:uid="{00000000-0005-0000-0000-0000BA070000}"/>
    <cellStyle name="Comma 2 2 511 2" xfId="6104" xr:uid="{00000000-0005-0000-0000-0000BB070000}"/>
    <cellStyle name="Comma 2 2 511 2 2" xfId="8079" xr:uid="{0EFA0E6D-8B02-4611-9703-CF1340245213}"/>
    <cellStyle name="Comma 2 2 512" xfId="1255" xr:uid="{00000000-0005-0000-0000-0000BC070000}"/>
    <cellStyle name="Comma 2 2 512 2" xfId="6105" xr:uid="{00000000-0005-0000-0000-0000BD070000}"/>
    <cellStyle name="Comma 2 2 512 2 2" xfId="8080" xr:uid="{FA2FF7D8-C85B-411E-B597-586403FBD1FC}"/>
    <cellStyle name="Comma 2 2 513" xfId="1256" xr:uid="{00000000-0005-0000-0000-0000BE070000}"/>
    <cellStyle name="Comma 2 2 513 2" xfId="6106" xr:uid="{00000000-0005-0000-0000-0000BF070000}"/>
    <cellStyle name="Comma 2 2 513 2 2" xfId="8081" xr:uid="{F67F7B14-2B79-41B7-8629-0D8C954157FC}"/>
    <cellStyle name="Comma 2 2 514" xfId="1257" xr:uid="{00000000-0005-0000-0000-0000C0070000}"/>
    <cellStyle name="Comma 2 2 514 2" xfId="6107" xr:uid="{00000000-0005-0000-0000-0000C1070000}"/>
    <cellStyle name="Comma 2 2 514 2 2" xfId="8082" xr:uid="{061279F0-298A-423F-8B9E-45EB7B395DB5}"/>
    <cellStyle name="Comma 2 2 515" xfId="1258" xr:uid="{00000000-0005-0000-0000-0000C2070000}"/>
    <cellStyle name="Comma 2 2 515 2" xfId="6108" xr:uid="{00000000-0005-0000-0000-0000C3070000}"/>
    <cellStyle name="Comma 2 2 515 2 2" xfId="8083" xr:uid="{60E787F6-FECC-4E3B-8084-747139FD2C34}"/>
    <cellStyle name="Comma 2 2 516" xfId="1259" xr:uid="{00000000-0005-0000-0000-0000C4070000}"/>
    <cellStyle name="Comma 2 2 516 2" xfId="6109" xr:uid="{00000000-0005-0000-0000-0000C5070000}"/>
    <cellStyle name="Comma 2 2 516 2 2" xfId="8084" xr:uid="{E72BCA2F-0BA9-43A6-A430-2A604685F7EB}"/>
    <cellStyle name="Comma 2 2 517" xfId="1260" xr:uid="{00000000-0005-0000-0000-0000C6070000}"/>
    <cellStyle name="Comma 2 2 517 2" xfId="6110" xr:uid="{00000000-0005-0000-0000-0000C7070000}"/>
    <cellStyle name="Comma 2 2 517 2 2" xfId="8085" xr:uid="{09F0069E-8B6C-4CA1-9E0E-663699157572}"/>
    <cellStyle name="Comma 2 2 518" xfId="1261" xr:uid="{00000000-0005-0000-0000-0000C8070000}"/>
    <cellStyle name="Comma 2 2 518 2" xfId="6111" xr:uid="{00000000-0005-0000-0000-0000C9070000}"/>
    <cellStyle name="Comma 2 2 518 2 2" xfId="8086" xr:uid="{D85F7E62-DF90-4F7F-88CB-D1C1E940DFFA}"/>
    <cellStyle name="Comma 2 2 519" xfId="1262" xr:uid="{00000000-0005-0000-0000-0000CA070000}"/>
    <cellStyle name="Comma 2 2 519 2" xfId="6112" xr:uid="{00000000-0005-0000-0000-0000CB070000}"/>
    <cellStyle name="Comma 2 2 519 2 2" xfId="8087" xr:uid="{1E8E38D8-8AB8-4A26-983A-3F0091CF9C5E}"/>
    <cellStyle name="Comma 2 2 52" xfId="1263" xr:uid="{00000000-0005-0000-0000-0000CC070000}"/>
    <cellStyle name="Comma 2 2 52 2" xfId="6113" xr:uid="{00000000-0005-0000-0000-0000CD070000}"/>
    <cellStyle name="Comma 2 2 52 2 2" xfId="8088" xr:uid="{A035262F-09CB-423D-9EA0-A1B8BBE7EA0B}"/>
    <cellStyle name="Comma 2 2 520" xfId="1264" xr:uid="{00000000-0005-0000-0000-0000CE070000}"/>
    <cellStyle name="Comma 2 2 520 2" xfId="6114" xr:uid="{00000000-0005-0000-0000-0000CF070000}"/>
    <cellStyle name="Comma 2 2 520 2 2" xfId="8089" xr:uid="{6BC82B05-F6E9-46FD-8451-BA27C3E85ACC}"/>
    <cellStyle name="Comma 2 2 521" xfId="1265" xr:uid="{00000000-0005-0000-0000-0000D0070000}"/>
    <cellStyle name="Comma 2 2 521 2" xfId="6115" xr:uid="{00000000-0005-0000-0000-0000D1070000}"/>
    <cellStyle name="Comma 2 2 521 2 2" xfId="8090" xr:uid="{802F0DD3-4771-48FE-9440-238F92C51E98}"/>
    <cellStyle name="Comma 2 2 522" xfId="1266" xr:uid="{00000000-0005-0000-0000-0000D2070000}"/>
    <cellStyle name="Comma 2 2 522 2" xfId="6116" xr:uid="{00000000-0005-0000-0000-0000D3070000}"/>
    <cellStyle name="Comma 2 2 522 2 2" xfId="8091" xr:uid="{7AA968D7-75B7-4363-B71B-DEDD5300FDD0}"/>
    <cellStyle name="Comma 2 2 523" xfId="1267" xr:uid="{00000000-0005-0000-0000-0000D4070000}"/>
    <cellStyle name="Comma 2 2 523 2" xfId="6117" xr:uid="{00000000-0005-0000-0000-0000D5070000}"/>
    <cellStyle name="Comma 2 2 523 2 2" xfId="8092" xr:uid="{AC0E0DC8-9100-458A-96C9-ED3E23AA935E}"/>
    <cellStyle name="Comma 2 2 524" xfId="1268" xr:uid="{00000000-0005-0000-0000-0000D6070000}"/>
    <cellStyle name="Comma 2 2 524 2" xfId="6118" xr:uid="{00000000-0005-0000-0000-0000D7070000}"/>
    <cellStyle name="Comma 2 2 524 2 2" xfId="8093" xr:uid="{5EF34CD9-E36E-4D48-9C55-C1C225004B58}"/>
    <cellStyle name="Comma 2 2 525" xfId="1269" xr:uid="{00000000-0005-0000-0000-0000D8070000}"/>
    <cellStyle name="Comma 2 2 525 2" xfId="6119" xr:uid="{00000000-0005-0000-0000-0000D9070000}"/>
    <cellStyle name="Comma 2 2 525 2 2" xfId="8094" xr:uid="{B5D2F74D-7A9C-4693-8085-3480F04FDAB8}"/>
    <cellStyle name="Comma 2 2 526" xfId="1270" xr:uid="{00000000-0005-0000-0000-0000DA070000}"/>
    <cellStyle name="Comma 2 2 526 2" xfId="6120" xr:uid="{00000000-0005-0000-0000-0000DB070000}"/>
    <cellStyle name="Comma 2 2 526 2 2" xfId="8095" xr:uid="{C31DE443-BAAA-4A7E-87DD-50089A3DC4BD}"/>
    <cellStyle name="Comma 2 2 527" xfId="1271" xr:uid="{00000000-0005-0000-0000-0000DC070000}"/>
    <cellStyle name="Comma 2 2 527 2" xfId="6121" xr:uid="{00000000-0005-0000-0000-0000DD070000}"/>
    <cellStyle name="Comma 2 2 527 2 2" xfId="8096" xr:uid="{3E4A90F7-A269-49E5-BAE5-AB127A09DA5E}"/>
    <cellStyle name="Comma 2 2 528" xfId="1272" xr:uid="{00000000-0005-0000-0000-0000DE070000}"/>
    <cellStyle name="Comma 2 2 528 2" xfId="6122" xr:uid="{00000000-0005-0000-0000-0000DF070000}"/>
    <cellStyle name="Comma 2 2 528 2 2" xfId="8097" xr:uid="{672BD894-DCD3-4A57-B54C-18D9188A7DD5}"/>
    <cellStyle name="Comma 2 2 529" xfId="1273" xr:uid="{00000000-0005-0000-0000-0000E0070000}"/>
    <cellStyle name="Comma 2 2 529 2" xfId="6123" xr:uid="{00000000-0005-0000-0000-0000E1070000}"/>
    <cellStyle name="Comma 2 2 529 2 2" xfId="8098" xr:uid="{BE43FA7D-5D0A-41F2-B6B7-BA70AB4BD36F}"/>
    <cellStyle name="Comma 2 2 53" xfId="1274" xr:uid="{00000000-0005-0000-0000-0000E2070000}"/>
    <cellStyle name="Comma 2 2 53 2" xfId="6124" xr:uid="{00000000-0005-0000-0000-0000E3070000}"/>
    <cellStyle name="Comma 2 2 53 2 2" xfId="8099" xr:uid="{5EED3165-9CE6-4FF3-9A32-00504DCF73C5}"/>
    <cellStyle name="Comma 2 2 530" xfId="1275" xr:uid="{00000000-0005-0000-0000-0000E4070000}"/>
    <cellStyle name="Comma 2 2 530 2" xfId="6125" xr:uid="{00000000-0005-0000-0000-0000E5070000}"/>
    <cellStyle name="Comma 2 2 530 2 2" xfId="8100" xr:uid="{3E5DED96-39C2-44B0-A648-A37ACC0D428F}"/>
    <cellStyle name="Comma 2 2 531" xfId="1276" xr:uid="{00000000-0005-0000-0000-0000E6070000}"/>
    <cellStyle name="Comma 2 2 531 2" xfId="6126" xr:uid="{00000000-0005-0000-0000-0000E7070000}"/>
    <cellStyle name="Comma 2 2 531 2 2" xfId="8101" xr:uid="{6B63CAF7-210A-4A5E-A8F4-6514532ACC01}"/>
    <cellStyle name="Comma 2 2 532" xfId="1277" xr:uid="{00000000-0005-0000-0000-0000E8070000}"/>
    <cellStyle name="Comma 2 2 532 2" xfId="6127" xr:uid="{00000000-0005-0000-0000-0000E9070000}"/>
    <cellStyle name="Comma 2 2 532 2 2" xfId="8102" xr:uid="{EC17869D-60CE-4DC3-9AA8-D568DEC61F41}"/>
    <cellStyle name="Comma 2 2 533" xfId="1278" xr:uid="{00000000-0005-0000-0000-0000EA070000}"/>
    <cellStyle name="Comma 2 2 533 2" xfId="6128" xr:uid="{00000000-0005-0000-0000-0000EB070000}"/>
    <cellStyle name="Comma 2 2 533 2 2" xfId="8103" xr:uid="{EB284013-CE27-4251-8D48-5FA9A278F64D}"/>
    <cellStyle name="Comma 2 2 534" xfId="1279" xr:uid="{00000000-0005-0000-0000-0000EC070000}"/>
    <cellStyle name="Comma 2 2 534 2" xfId="6129" xr:uid="{00000000-0005-0000-0000-0000ED070000}"/>
    <cellStyle name="Comma 2 2 534 2 2" xfId="8104" xr:uid="{50936D97-3D0D-44A5-ADDE-C4D205EEB093}"/>
    <cellStyle name="Comma 2 2 535" xfId="1280" xr:uid="{00000000-0005-0000-0000-0000EE070000}"/>
    <cellStyle name="Comma 2 2 535 2" xfId="6130" xr:uid="{00000000-0005-0000-0000-0000EF070000}"/>
    <cellStyle name="Comma 2 2 535 2 2" xfId="8105" xr:uid="{CD396245-0379-4153-A86D-00B7F19E4641}"/>
    <cellStyle name="Comma 2 2 536" xfId="1281" xr:uid="{00000000-0005-0000-0000-0000F0070000}"/>
    <cellStyle name="Comma 2 2 536 2" xfId="6131" xr:uid="{00000000-0005-0000-0000-0000F1070000}"/>
    <cellStyle name="Comma 2 2 536 2 2" xfId="8106" xr:uid="{6F501BAB-787E-405B-A267-581972A79386}"/>
    <cellStyle name="Comma 2 2 537" xfId="1282" xr:uid="{00000000-0005-0000-0000-0000F2070000}"/>
    <cellStyle name="Comma 2 2 537 2" xfId="6132" xr:uid="{00000000-0005-0000-0000-0000F3070000}"/>
    <cellStyle name="Comma 2 2 537 2 2" xfId="8107" xr:uid="{A43EDF0E-A5F2-4ED6-8EF4-586CD9D93FAE}"/>
    <cellStyle name="Comma 2 2 538" xfId="1283" xr:uid="{00000000-0005-0000-0000-0000F4070000}"/>
    <cellStyle name="Comma 2 2 538 2" xfId="6133" xr:uid="{00000000-0005-0000-0000-0000F5070000}"/>
    <cellStyle name="Comma 2 2 538 2 2" xfId="8108" xr:uid="{4CF51B11-B68F-4B8D-BBB2-F4CE72EA3FBD}"/>
    <cellStyle name="Comma 2 2 539" xfId="1284" xr:uid="{00000000-0005-0000-0000-0000F6070000}"/>
    <cellStyle name="Comma 2 2 539 2" xfId="6134" xr:uid="{00000000-0005-0000-0000-0000F7070000}"/>
    <cellStyle name="Comma 2 2 539 2 2" xfId="8109" xr:uid="{4C317CF3-A432-4C7E-8950-D399DADEB132}"/>
    <cellStyle name="Comma 2 2 54" xfId="1285" xr:uid="{00000000-0005-0000-0000-0000F8070000}"/>
    <cellStyle name="Comma 2 2 54 2" xfId="6135" xr:uid="{00000000-0005-0000-0000-0000F9070000}"/>
    <cellStyle name="Comma 2 2 54 2 2" xfId="8110" xr:uid="{56ADAA42-A467-4B39-B769-F3C61389D366}"/>
    <cellStyle name="Comma 2 2 540" xfId="1286" xr:uid="{00000000-0005-0000-0000-0000FA070000}"/>
    <cellStyle name="Comma 2 2 540 2" xfId="6136" xr:uid="{00000000-0005-0000-0000-0000FB070000}"/>
    <cellStyle name="Comma 2 2 540 2 2" xfId="8111" xr:uid="{1C987D14-EF49-4571-9264-A99331FB441D}"/>
    <cellStyle name="Comma 2 2 541" xfId="1287" xr:uid="{00000000-0005-0000-0000-0000FC070000}"/>
    <cellStyle name="Comma 2 2 541 2" xfId="6137" xr:uid="{00000000-0005-0000-0000-0000FD070000}"/>
    <cellStyle name="Comma 2 2 541 2 2" xfId="8112" xr:uid="{9245B11F-9EC3-46B5-A356-0CF4795C6E91}"/>
    <cellStyle name="Comma 2 2 542" xfId="1288" xr:uid="{00000000-0005-0000-0000-0000FE070000}"/>
    <cellStyle name="Comma 2 2 542 2" xfId="6138" xr:uid="{00000000-0005-0000-0000-0000FF070000}"/>
    <cellStyle name="Comma 2 2 542 2 2" xfId="8113" xr:uid="{3017EC7E-10BF-44D9-BC04-C465AF7C8C71}"/>
    <cellStyle name="Comma 2 2 543" xfId="1289" xr:uid="{00000000-0005-0000-0000-000000080000}"/>
    <cellStyle name="Comma 2 2 543 2" xfId="6139" xr:uid="{00000000-0005-0000-0000-000001080000}"/>
    <cellStyle name="Comma 2 2 543 2 2" xfId="8114" xr:uid="{2BA20794-43FB-4B05-B226-110D4BA05868}"/>
    <cellStyle name="Comma 2 2 544" xfId="1290" xr:uid="{00000000-0005-0000-0000-000002080000}"/>
    <cellStyle name="Comma 2 2 544 2" xfId="6140" xr:uid="{00000000-0005-0000-0000-000003080000}"/>
    <cellStyle name="Comma 2 2 544 2 2" xfId="8115" xr:uid="{738F77D4-AD98-4B0E-BE10-2CE76AA7D2CC}"/>
    <cellStyle name="Comma 2 2 545" xfId="1291" xr:uid="{00000000-0005-0000-0000-000004080000}"/>
    <cellStyle name="Comma 2 2 545 2" xfId="6141" xr:uid="{00000000-0005-0000-0000-000005080000}"/>
    <cellStyle name="Comma 2 2 545 2 2" xfId="8116" xr:uid="{54E2E530-FBAD-4ABC-85A4-9EBB6550FE58}"/>
    <cellStyle name="Comma 2 2 546" xfId="1292" xr:uid="{00000000-0005-0000-0000-000006080000}"/>
    <cellStyle name="Comma 2 2 546 2" xfId="6142" xr:uid="{00000000-0005-0000-0000-000007080000}"/>
    <cellStyle name="Comma 2 2 546 2 2" xfId="8117" xr:uid="{CEC3D717-2726-4FF0-B490-DEFB4BF8D667}"/>
    <cellStyle name="Comma 2 2 547" xfId="1293" xr:uid="{00000000-0005-0000-0000-000008080000}"/>
    <cellStyle name="Comma 2 2 547 2" xfId="6143" xr:uid="{00000000-0005-0000-0000-000009080000}"/>
    <cellStyle name="Comma 2 2 547 2 2" xfId="8118" xr:uid="{81965EB8-AAD0-4FD3-BFF6-AA27639E5CAD}"/>
    <cellStyle name="Comma 2 2 548" xfId="1294" xr:uid="{00000000-0005-0000-0000-00000A080000}"/>
    <cellStyle name="Comma 2 2 548 2" xfId="6144" xr:uid="{00000000-0005-0000-0000-00000B080000}"/>
    <cellStyle name="Comma 2 2 548 2 2" xfId="8119" xr:uid="{35C9AB58-F45B-47AC-8E17-3FD2753C4D41}"/>
    <cellStyle name="Comma 2 2 549" xfId="1295" xr:uid="{00000000-0005-0000-0000-00000C080000}"/>
    <cellStyle name="Comma 2 2 549 2" xfId="6145" xr:uid="{00000000-0005-0000-0000-00000D080000}"/>
    <cellStyle name="Comma 2 2 549 2 2" xfId="8120" xr:uid="{CE9B615A-5FDC-4CAA-A2E0-5660E1F2242E}"/>
    <cellStyle name="Comma 2 2 55" xfId="1296" xr:uid="{00000000-0005-0000-0000-00000E080000}"/>
    <cellStyle name="Comma 2 2 55 2" xfId="6146" xr:uid="{00000000-0005-0000-0000-00000F080000}"/>
    <cellStyle name="Comma 2 2 55 2 2" xfId="8121" xr:uid="{C45E7C72-13ED-4986-B868-A0331D6BBC50}"/>
    <cellStyle name="Comma 2 2 550" xfId="1297" xr:uid="{00000000-0005-0000-0000-000010080000}"/>
    <cellStyle name="Comma 2 2 550 2" xfId="6147" xr:uid="{00000000-0005-0000-0000-000011080000}"/>
    <cellStyle name="Comma 2 2 550 2 2" xfId="8122" xr:uid="{242B26C0-5A5F-45CA-ABDD-560507F1918A}"/>
    <cellStyle name="Comma 2 2 551" xfId="1298" xr:uid="{00000000-0005-0000-0000-000012080000}"/>
    <cellStyle name="Comma 2 2 551 2" xfId="6148" xr:uid="{00000000-0005-0000-0000-000013080000}"/>
    <cellStyle name="Comma 2 2 551 2 2" xfId="8123" xr:uid="{C36A586B-033B-4A13-A9D5-CACA731EB98C}"/>
    <cellStyle name="Comma 2 2 552" xfId="1299" xr:uid="{00000000-0005-0000-0000-000014080000}"/>
    <cellStyle name="Comma 2 2 552 2" xfId="6149" xr:uid="{00000000-0005-0000-0000-000015080000}"/>
    <cellStyle name="Comma 2 2 552 2 2" xfId="8124" xr:uid="{63D46EE5-B8D2-4759-A6A3-8DF4C637FA43}"/>
    <cellStyle name="Comma 2 2 553" xfId="1300" xr:uid="{00000000-0005-0000-0000-000016080000}"/>
    <cellStyle name="Comma 2 2 553 2" xfId="6150" xr:uid="{00000000-0005-0000-0000-000017080000}"/>
    <cellStyle name="Comma 2 2 553 2 2" xfId="8125" xr:uid="{4E1B8259-3D79-4C6D-AACD-3817AE92F3F8}"/>
    <cellStyle name="Comma 2 2 554" xfId="1301" xr:uid="{00000000-0005-0000-0000-000018080000}"/>
    <cellStyle name="Comma 2 2 554 2" xfId="6151" xr:uid="{00000000-0005-0000-0000-000019080000}"/>
    <cellStyle name="Comma 2 2 554 2 2" xfId="8126" xr:uid="{AEC8B518-9EC6-4260-B13C-B93DE775213E}"/>
    <cellStyle name="Comma 2 2 555" xfId="1302" xr:uid="{00000000-0005-0000-0000-00001A080000}"/>
    <cellStyle name="Comma 2 2 555 2" xfId="6152" xr:uid="{00000000-0005-0000-0000-00001B080000}"/>
    <cellStyle name="Comma 2 2 555 2 2" xfId="8127" xr:uid="{DDB85488-AEEE-4F5D-B543-395EE80E5029}"/>
    <cellStyle name="Comma 2 2 556" xfId="1303" xr:uid="{00000000-0005-0000-0000-00001C080000}"/>
    <cellStyle name="Comma 2 2 556 2" xfId="6153" xr:uid="{00000000-0005-0000-0000-00001D080000}"/>
    <cellStyle name="Comma 2 2 556 2 2" xfId="8128" xr:uid="{BF1412B3-2F22-4445-8DBA-FB2CFC3A9690}"/>
    <cellStyle name="Comma 2 2 557" xfId="1304" xr:uid="{00000000-0005-0000-0000-00001E080000}"/>
    <cellStyle name="Comma 2 2 557 2" xfId="6154" xr:uid="{00000000-0005-0000-0000-00001F080000}"/>
    <cellStyle name="Comma 2 2 557 2 2" xfId="8129" xr:uid="{B8FCD819-75BD-4834-9245-C2644B50E24C}"/>
    <cellStyle name="Comma 2 2 558" xfId="1305" xr:uid="{00000000-0005-0000-0000-000020080000}"/>
    <cellStyle name="Comma 2 2 558 2" xfId="6155" xr:uid="{00000000-0005-0000-0000-000021080000}"/>
    <cellStyle name="Comma 2 2 558 2 2" xfId="8130" xr:uid="{EE30B492-E0AE-4307-B499-A38795E42603}"/>
    <cellStyle name="Comma 2 2 559" xfId="1306" xr:uid="{00000000-0005-0000-0000-000022080000}"/>
    <cellStyle name="Comma 2 2 559 2" xfId="6156" xr:uid="{00000000-0005-0000-0000-000023080000}"/>
    <cellStyle name="Comma 2 2 559 2 2" xfId="8131" xr:uid="{C0ADAF8D-41D3-4E95-AF72-37D462B13481}"/>
    <cellStyle name="Comma 2 2 56" xfId="1307" xr:uid="{00000000-0005-0000-0000-000024080000}"/>
    <cellStyle name="Comma 2 2 56 2" xfId="6157" xr:uid="{00000000-0005-0000-0000-000025080000}"/>
    <cellStyle name="Comma 2 2 56 2 2" xfId="8132" xr:uid="{D15D4C77-47E0-46BD-870C-789E82E9D5A0}"/>
    <cellStyle name="Comma 2 2 560" xfId="1308" xr:uid="{00000000-0005-0000-0000-000026080000}"/>
    <cellStyle name="Comma 2 2 560 2" xfId="6158" xr:uid="{00000000-0005-0000-0000-000027080000}"/>
    <cellStyle name="Comma 2 2 560 2 2" xfId="8133" xr:uid="{A0F402CA-7663-470D-89AB-945497A8F6CE}"/>
    <cellStyle name="Comma 2 2 561" xfId="1309" xr:uid="{00000000-0005-0000-0000-000028080000}"/>
    <cellStyle name="Comma 2 2 561 2" xfId="6159" xr:uid="{00000000-0005-0000-0000-000029080000}"/>
    <cellStyle name="Comma 2 2 561 2 2" xfId="8134" xr:uid="{35427F2C-C9AF-4557-8A46-0FF18761D6F0}"/>
    <cellStyle name="Comma 2 2 562" xfId="1310" xr:uid="{00000000-0005-0000-0000-00002A080000}"/>
    <cellStyle name="Comma 2 2 562 2" xfId="6160" xr:uid="{00000000-0005-0000-0000-00002B080000}"/>
    <cellStyle name="Comma 2 2 562 2 2" xfId="8135" xr:uid="{CC73B08F-968C-4795-A509-944DD7ABBED5}"/>
    <cellStyle name="Comma 2 2 563" xfId="1311" xr:uid="{00000000-0005-0000-0000-00002C080000}"/>
    <cellStyle name="Comma 2 2 563 2" xfId="6161" xr:uid="{00000000-0005-0000-0000-00002D080000}"/>
    <cellStyle name="Comma 2 2 563 2 2" xfId="8136" xr:uid="{F7E60208-14FD-4E7F-B21C-BF705BA5A492}"/>
    <cellStyle name="Comma 2 2 564" xfId="1312" xr:uid="{00000000-0005-0000-0000-00002E080000}"/>
    <cellStyle name="Comma 2 2 564 2" xfId="6162" xr:uid="{00000000-0005-0000-0000-00002F080000}"/>
    <cellStyle name="Comma 2 2 564 2 2" xfId="8137" xr:uid="{58E1D1D0-EC9A-40F5-BC3E-BF6092AF3879}"/>
    <cellStyle name="Comma 2 2 565" xfId="1313" xr:uid="{00000000-0005-0000-0000-000030080000}"/>
    <cellStyle name="Comma 2 2 565 2" xfId="6163" xr:uid="{00000000-0005-0000-0000-000031080000}"/>
    <cellStyle name="Comma 2 2 565 2 2" xfId="8138" xr:uid="{5FCB1B5C-AE31-437A-B788-C210106852DF}"/>
    <cellStyle name="Comma 2 2 566" xfId="1314" xr:uid="{00000000-0005-0000-0000-000032080000}"/>
    <cellStyle name="Comma 2 2 566 2" xfId="6164" xr:uid="{00000000-0005-0000-0000-000033080000}"/>
    <cellStyle name="Comma 2 2 566 2 2" xfId="8139" xr:uid="{303B63AA-358B-48A3-B2B8-2F0B1F476AA3}"/>
    <cellStyle name="Comma 2 2 567" xfId="1315" xr:uid="{00000000-0005-0000-0000-000034080000}"/>
    <cellStyle name="Comma 2 2 567 2" xfId="6165" xr:uid="{00000000-0005-0000-0000-000035080000}"/>
    <cellStyle name="Comma 2 2 567 2 2" xfId="8140" xr:uid="{26FBBF0A-5DDB-4521-833D-EFF91D181E55}"/>
    <cellStyle name="Comma 2 2 568" xfId="1316" xr:uid="{00000000-0005-0000-0000-000036080000}"/>
    <cellStyle name="Comma 2 2 568 2" xfId="6166" xr:uid="{00000000-0005-0000-0000-000037080000}"/>
    <cellStyle name="Comma 2 2 568 2 2" xfId="8141" xr:uid="{256A513F-F62D-495D-8049-01959149EAC1}"/>
    <cellStyle name="Comma 2 2 569" xfId="1317" xr:uid="{00000000-0005-0000-0000-000038080000}"/>
    <cellStyle name="Comma 2 2 569 2" xfId="6167" xr:uid="{00000000-0005-0000-0000-000039080000}"/>
    <cellStyle name="Comma 2 2 569 2 2" xfId="8142" xr:uid="{0F84548C-A3AB-42EE-90C9-1FFA05033A83}"/>
    <cellStyle name="Comma 2 2 57" xfId="1318" xr:uid="{00000000-0005-0000-0000-00003A080000}"/>
    <cellStyle name="Comma 2 2 57 2" xfId="6168" xr:uid="{00000000-0005-0000-0000-00003B080000}"/>
    <cellStyle name="Comma 2 2 57 2 2" xfId="8143" xr:uid="{4B3CC501-6D3E-4645-AFD7-F8E00715401D}"/>
    <cellStyle name="Comma 2 2 570" xfId="1319" xr:uid="{00000000-0005-0000-0000-00003C080000}"/>
    <cellStyle name="Comma 2 2 570 2" xfId="6169" xr:uid="{00000000-0005-0000-0000-00003D080000}"/>
    <cellStyle name="Comma 2 2 570 2 2" xfId="8144" xr:uid="{BAA3DCF4-C0D1-4685-ADA1-BC755DB2C77E}"/>
    <cellStyle name="Comma 2 2 571" xfId="1320" xr:uid="{00000000-0005-0000-0000-00003E080000}"/>
    <cellStyle name="Comma 2 2 571 2" xfId="6170" xr:uid="{00000000-0005-0000-0000-00003F080000}"/>
    <cellStyle name="Comma 2 2 571 2 2" xfId="8145" xr:uid="{D470C38C-AC17-4E40-95A1-677B722DB61D}"/>
    <cellStyle name="Comma 2 2 572" xfId="1321" xr:uid="{00000000-0005-0000-0000-000040080000}"/>
    <cellStyle name="Comma 2 2 572 2" xfId="6171" xr:uid="{00000000-0005-0000-0000-000041080000}"/>
    <cellStyle name="Comma 2 2 572 2 2" xfId="8146" xr:uid="{ECE3092E-C2D8-4725-93DD-CD4792AC9CAC}"/>
    <cellStyle name="Comma 2 2 573" xfId="1322" xr:uid="{00000000-0005-0000-0000-000042080000}"/>
    <cellStyle name="Comma 2 2 573 2" xfId="6172" xr:uid="{00000000-0005-0000-0000-000043080000}"/>
    <cellStyle name="Comma 2 2 573 2 2" xfId="8147" xr:uid="{2D6A32ED-C95B-4FA5-8179-46E2DFCBBA8C}"/>
    <cellStyle name="Comma 2 2 574" xfId="1323" xr:uid="{00000000-0005-0000-0000-000044080000}"/>
    <cellStyle name="Comma 2 2 574 2" xfId="6173" xr:uid="{00000000-0005-0000-0000-000045080000}"/>
    <cellStyle name="Comma 2 2 574 2 2" xfId="8148" xr:uid="{9032A29C-DA2B-428C-9E8A-FBF80B426E87}"/>
    <cellStyle name="Comma 2 2 575" xfId="1324" xr:uid="{00000000-0005-0000-0000-000046080000}"/>
    <cellStyle name="Comma 2 2 575 2" xfId="6174" xr:uid="{00000000-0005-0000-0000-000047080000}"/>
    <cellStyle name="Comma 2 2 575 2 2" xfId="8149" xr:uid="{974CB716-B834-4818-AD94-27FC674C5623}"/>
    <cellStyle name="Comma 2 2 576" xfId="1325" xr:uid="{00000000-0005-0000-0000-000048080000}"/>
    <cellStyle name="Comma 2 2 576 2" xfId="6175" xr:uid="{00000000-0005-0000-0000-000049080000}"/>
    <cellStyle name="Comma 2 2 576 2 2" xfId="8150" xr:uid="{A8D09606-11DD-446C-BBA0-DACD11AD0EC8}"/>
    <cellStyle name="Comma 2 2 577" xfId="1326" xr:uid="{00000000-0005-0000-0000-00004A080000}"/>
    <cellStyle name="Comma 2 2 577 2" xfId="6176" xr:uid="{00000000-0005-0000-0000-00004B080000}"/>
    <cellStyle name="Comma 2 2 577 2 2" xfId="8151" xr:uid="{4795CF7F-BEF2-47DC-A4C6-88242DBB341B}"/>
    <cellStyle name="Comma 2 2 578" xfId="1327" xr:uid="{00000000-0005-0000-0000-00004C080000}"/>
    <cellStyle name="Comma 2 2 578 2" xfId="6177" xr:uid="{00000000-0005-0000-0000-00004D080000}"/>
    <cellStyle name="Comma 2 2 578 2 2" xfId="8152" xr:uid="{7D53B99E-8FB3-4B48-BA28-77482A4B45FF}"/>
    <cellStyle name="Comma 2 2 579" xfId="1328" xr:uid="{00000000-0005-0000-0000-00004E080000}"/>
    <cellStyle name="Comma 2 2 579 2" xfId="6178" xr:uid="{00000000-0005-0000-0000-00004F080000}"/>
    <cellStyle name="Comma 2 2 579 2 2" xfId="8153" xr:uid="{3DD06D92-DC2C-478D-9531-50FD7098EF33}"/>
    <cellStyle name="Comma 2 2 58" xfId="1329" xr:uid="{00000000-0005-0000-0000-000050080000}"/>
    <cellStyle name="Comma 2 2 58 2" xfId="6179" xr:uid="{00000000-0005-0000-0000-000051080000}"/>
    <cellStyle name="Comma 2 2 58 2 2" xfId="8154" xr:uid="{624625F7-10E2-46FE-8F12-40185AF2DE1A}"/>
    <cellStyle name="Comma 2 2 580" xfId="1330" xr:uid="{00000000-0005-0000-0000-000052080000}"/>
    <cellStyle name="Comma 2 2 580 2" xfId="6180" xr:uid="{00000000-0005-0000-0000-000053080000}"/>
    <cellStyle name="Comma 2 2 580 2 2" xfId="8155" xr:uid="{A0CE62C3-9A4D-4F13-A28F-C0C35EEBB4DB}"/>
    <cellStyle name="Comma 2 2 581" xfId="1331" xr:uid="{00000000-0005-0000-0000-000054080000}"/>
    <cellStyle name="Comma 2 2 581 2" xfId="6181" xr:uid="{00000000-0005-0000-0000-000055080000}"/>
    <cellStyle name="Comma 2 2 581 2 2" xfId="8156" xr:uid="{8B6DE625-B9CC-4B3D-B1B2-BB3B6BA1DF4C}"/>
    <cellStyle name="Comma 2 2 582" xfId="1332" xr:uid="{00000000-0005-0000-0000-000056080000}"/>
    <cellStyle name="Comma 2 2 582 2" xfId="6182" xr:uid="{00000000-0005-0000-0000-000057080000}"/>
    <cellStyle name="Comma 2 2 582 2 2" xfId="8157" xr:uid="{82B15626-8369-4561-8129-4EC8722BA70B}"/>
    <cellStyle name="Comma 2 2 583" xfId="1333" xr:uid="{00000000-0005-0000-0000-000058080000}"/>
    <cellStyle name="Comma 2 2 583 2" xfId="6183" xr:uid="{00000000-0005-0000-0000-000059080000}"/>
    <cellStyle name="Comma 2 2 583 2 2" xfId="8158" xr:uid="{22390A0A-ECD6-48B2-A1A8-E48C2C7F8BE2}"/>
    <cellStyle name="Comma 2 2 584" xfId="1334" xr:uid="{00000000-0005-0000-0000-00005A080000}"/>
    <cellStyle name="Comma 2 2 584 2" xfId="6184" xr:uid="{00000000-0005-0000-0000-00005B080000}"/>
    <cellStyle name="Comma 2 2 584 2 2" xfId="8159" xr:uid="{6816E114-0F7C-452B-B73D-6F445B388BEC}"/>
    <cellStyle name="Comma 2 2 585" xfId="1335" xr:uid="{00000000-0005-0000-0000-00005C080000}"/>
    <cellStyle name="Comma 2 2 585 2" xfId="6185" xr:uid="{00000000-0005-0000-0000-00005D080000}"/>
    <cellStyle name="Comma 2 2 585 2 2" xfId="8160" xr:uid="{BF1D5D28-8F6C-42E3-9D5A-2AEEA18C29E3}"/>
    <cellStyle name="Comma 2 2 586" xfId="1336" xr:uid="{00000000-0005-0000-0000-00005E080000}"/>
    <cellStyle name="Comma 2 2 586 2" xfId="6186" xr:uid="{00000000-0005-0000-0000-00005F080000}"/>
    <cellStyle name="Comma 2 2 586 2 2" xfId="8161" xr:uid="{99D03D8D-E5AF-4718-A302-630FFA744573}"/>
    <cellStyle name="Comma 2 2 587" xfId="1337" xr:uid="{00000000-0005-0000-0000-000060080000}"/>
    <cellStyle name="Comma 2 2 587 2" xfId="6187" xr:uid="{00000000-0005-0000-0000-000061080000}"/>
    <cellStyle name="Comma 2 2 587 2 2" xfId="8162" xr:uid="{C197F726-442A-4C10-9998-35E79E504D67}"/>
    <cellStyle name="Comma 2 2 588" xfId="1338" xr:uid="{00000000-0005-0000-0000-000062080000}"/>
    <cellStyle name="Comma 2 2 588 2" xfId="6188" xr:uid="{00000000-0005-0000-0000-000063080000}"/>
    <cellStyle name="Comma 2 2 588 2 2" xfId="8163" xr:uid="{7D16EAAA-4BAB-40AA-83B6-22A5FF4DDA00}"/>
    <cellStyle name="Comma 2 2 589" xfId="1339" xr:uid="{00000000-0005-0000-0000-000064080000}"/>
    <cellStyle name="Comma 2 2 589 2" xfId="6189" xr:uid="{00000000-0005-0000-0000-000065080000}"/>
    <cellStyle name="Comma 2 2 589 2 2" xfId="8164" xr:uid="{DD105140-BCBE-4BA1-95E4-11698F608159}"/>
    <cellStyle name="Comma 2 2 59" xfId="1340" xr:uid="{00000000-0005-0000-0000-000066080000}"/>
    <cellStyle name="Comma 2 2 59 2" xfId="6190" xr:uid="{00000000-0005-0000-0000-000067080000}"/>
    <cellStyle name="Comma 2 2 59 2 2" xfId="8165" xr:uid="{1CD23DBC-65F8-4343-AFA5-6A1C310613A1}"/>
    <cellStyle name="Comma 2 2 590" xfId="1341" xr:uid="{00000000-0005-0000-0000-000068080000}"/>
    <cellStyle name="Comma 2 2 590 2" xfId="6191" xr:uid="{00000000-0005-0000-0000-000069080000}"/>
    <cellStyle name="Comma 2 2 590 2 2" xfId="8166" xr:uid="{22309FE3-3802-4EC0-92E6-4AD9BFBE1330}"/>
    <cellStyle name="Comma 2 2 591" xfId="1342" xr:uid="{00000000-0005-0000-0000-00006A080000}"/>
    <cellStyle name="Comma 2 2 591 2" xfId="6192" xr:uid="{00000000-0005-0000-0000-00006B080000}"/>
    <cellStyle name="Comma 2 2 591 2 2" xfId="8167" xr:uid="{66FB304E-B90A-470C-9D02-0E53CD0DE516}"/>
    <cellStyle name="Comma 2 2 592" xfId="1343" xr:uid="{00000000-0005-0000-0000-00006C080000}"/>
    <cellStyle name="Comma 2 2 592 2" xfId="6193" xr:uid="{00000000-0005-0000-0000-00006D080000}"/>
    <cellStyle name="Comma 2 2 592 2 2" xfId="8168" xr:uid="{F2CF3EFC-3165-4DC5-941C-34DAAD2CF8EC}"/>
    <cellStyle name="Comma 2 2 593" xfId="1344" xr:uid="{00000000-0005-0000-0000-00006E080000}"/>
    <cellStyle name="Comma 2 2 593 2" xfId="6194" xr:uid="{00000000-0005-0000-0000-00006F080000}"/>
    <cellStyle name="Comma 2 2 593 2 2" xfId="8169" xr:uid="{7289091D-5712-4061-B58E-A7C754723B5E}"/>
    <cellStyle name="Comma 2 2 594" xfId="1345" xr:uid="{00000000-0005-0000-0000-000070080000}"/>
    <cellStyle name="Comma 2 2 594 2" xfId="6195" xr:uid="{00000000-0005-0000-0000-000071080000}"/>
    <cellStyle name="Comma 2 2 594 2 2" xfId="8170" xr:uid="{3A60B562-E6F9-41E0-B544-F1B8B6A26D28}"/>
    <cellStyle name="Comma 2 2 595" xfId="1346" xr:uid="{00000000-0005-0000-0000-000072080000}"/>
    <cellStyle name="Comma 2 2 595 2" xfId="6196" xr:uid="{00000000-0005-0000-0000-000073080000}"/>
    <cellStyle name="Comma 2 2 595 2 2" xfId="8171" xr:uid="{A10D3B09-2346-43B9-AB7B-A10C57CB684F}"/>
    <cellStyle name="Comma 2 2 596" xfId="1347" xr:uid="{00000000-0005-0000-0000-000074080000}"/>
    <cellStyle name="Comma 2 2 596 2" xfId="6197" xr:uid="{00000000-0005-0000-0000-000075080000}"/>
    <cellStyle name="Comma 2 2 596 2 2" xfId="8172" xr:uid="{5E3CCCE0-3A6C-467A-A3E6-AC3DFCD5F609}"/>
    <cellStyle name="Comma 2 2 597" xfId="1348" xr:uid="{00000000-0005-0000-0000-000076080000}"/>
    <cellStyle name="Comma 2 2 597 2" xfId="6198" xr:uid="{00000000-0005-0000-0000-000077080000}"/>
    <cellStyle name="Comma 2 2 597 2 2" xfId="8173" xr:uid="{89D0F17E-9AFD-4D3B-B012-6F51A457DF91}"/>
    <cellStyle name="Comma 2 2 598" xfId="1349" xr:uid="{00000000-0005-0000-0000-000078080000}"/>
    <cellStyle name="Comma 2 2 598 2" xfId="6199" xr:uid="{00000000-0005-0000-0000-000079080000}"/>
    <cellStyle name="Comma 2 2 598 2 2" xfId="8174" xr:uid="{F53D58B3-A374-446D-900C-90A4DFFE7C76}"/>
    <cellStyle name="Comma 2 2 599" xfId="1350" xr:uid="{00000000-0005-0000-0000-00007A080000}"/>
    <cellStyle name="Comma 2 2 599 2" xfId="6200" xr:uid="{00000000-0005-0000-0000-00007B080000}"/>
    <cellStyle name="Comma 2 2 599 2 2" xfId="8175" xr:uid="{561AB84F-B09C-45A0-9B1F-16A8209A8155}"/>
    <cellStyle name="Comma 2 2 6" xfId="1351" xr:uid="{00000000-0005-0000-0000-00007C080000}"/>
    <cellStyle name="Comma 2 2 6 2" xfId="6201" xr:uid="{00000000-0005-0000-0000-00007D080000}"/>
    <cellStyle name="Comma 2 2 6 2 2" xfId="8176" xr:uid="{D5D8150E-251D-4770-B16E-FAD60A892C73}"/>
    <cellStyle name="Comma 2 2 60" xfId="1352" xr:uid="{00000000-0005-0000-0000-00007E080000}"/>
    <cellStyle name="Comma 2 2 60 2" xfId="6202" xr:uid="{00000000-0005-0000-0000-00007F080000}"/>
    <cellStyle name="Comma 2 2 60 2 2" xfId="8177" xr:uid="{3E12C06A-1FF9-4061-86E6-8CF473602090}"/>
    <cellStyle name="Comma 2 2 600" xfId="1353" xr:uid="{00000000-0005-0000-0000-000080080000}"/>
    <cellStyle name="Comma 2 2 600 2" xfId="6203" xr:uid="{00000000-0005-0000-0000-000081080000}"/>
    <cellStyle name="Comma 2 2 600 2 2" xfId="8178" xr:uid="{6C34CF65-1127-4D10-A66B-E65F4B921361}"/>
    <cellStyle name="Comma 2 2 601" xfId="1354" xr:uid="{00000000-0005-0000-0000-000082080000}"/>
    <cellStyle name="Comma 2 2 601 2" xfId="6204" xr:uid="{00000000-0005-0000-0000-000083080000}"/>
    <cellStyle name="Comma 2 2 601 2 2" xfId="8179" xr:uid="{4DC5764F-D236-4DB6-A485-8F8CC8A92D79}"/>
    <cellStyle name="Comma 2 2 602" xfId="1355" xr:uid="{00000000-0005-0000-0000-000084080000}"/>
    <cellStyle name="Comma 2 2 602 2" xfId="6205" xr:uid="{00000000-0005-0000-0000-000085080000}"/>
    <cellStyle name="Comma 2 2 602 2 2" xfId="8180" xr:uid="{04843FA3-DB63-429E-8446-59B49DB813CD}"/>
    <cellStyle name="Comma 2 2 603" xfId="1356" xr:uid="{00000000-0005-0000-0000-000086080000}"/>
    <cellStyle name="Comma 2 2 603 2" xfId="6206" xr:uid="{00000000-0005-0000-0000-000087080000}"/>
    <cellStyle name="Comma 2 2 603 2 2" xfId="8181" xr:uid="{12A57B62-04AA-4AB8-B41B-0C2340397C6F}"/>
    <cellStyle name="Comma 2 2 604" xfId="1357" xr:uid="{00000000-0005-0000-0000-000088080000}"/>
    <cellStyle name="Comma 2 2 604 2" xfId="6207" xr:uid="{00000000-0005-0000-0000-000089080000}"/>
    <cellStyle name="Comma 2 2 604 2 2" xfId="8182" xr:uid="{A4EEC6E5-D54B-4068-B00B-287D0BB3C89E}"/>
    <cellStyle name="Comma 2 2 605" xfId="1358" xr:uid="{00000000-0005-0000-0000-00008A080000}"/>
    <cellStyle name="Comma 2 2 605 2" xfId="6208" xr:uid="{00000000-0005-0000-0000-00008B080000}"/>
    <cellStyle name="Comma 2 2 605 2 2" xfId="8183" xr:uid="{E032F5FE-7C00-47DB-9946-A426E966D2B1}"/>
    <cellStyle name="Comma 2 2 606" xfId="1359" xr:uid="{00000000-0005-0000-0000-00008C080000}"/>
    <cellStyle name="Comma 2 2 606 2" xfId="6209" xr:uid="{00000000-0005-0000-0000-00008D080000}"/>
    <cellStyle name="Comma 2 2 606 2 2" xfId="8184" xr:uid="{09FB4DC6-95B6-4AF1-9BD0-1C8FF8551624}"/>
    <cellStyle name="Comma 2 2 607" xfId="1360" xr:uid="{00000000-0005-0000-0000-00008E080000}"/>
    <cellStyle name="Comma 2 2 607 2" xfId="6210" xr:uid="{00000000-0005-0000-0000-00008F080000}"/>
    <cellStyle name="Comma 2 2 607 2 2" xfId="8185" xr:uid="{3058A772-1217-4EE9-9731-2329C80B3BFB}"/>
    <cellStyle name="Comma 2 2 608" xfId="1361" xr:uid="{00000000-0005-0000-0000-000090080000}"/>
    <cellStyle name="Comma 2 2 608 2" xfId="6211" xr:uid="{00000000-0005-0000-0000-000091080000}"/>
    <cellStyle name="Comma 2 2 608 2 2" xfId="8186" xr:uid="{A2260189-04DE-4B72-B60B-A3C8F5867E0D}"/>
    <cellStyle name="Comma 2 2 609" xfId="1362" xr:uid="{00000000-0005-0000-0000-000092080000}"/>
    <cellStyle name="Comma 2 2 609 2" xfId="6212" xr:uid="{00000000-0005-0000-0000-000093080000}"/>
    <cellStyle name="Comma 2 2 609 2 2" xfId="8187" xr:uid="{B36FE9C4-DCEF-4B29-BD12-5C2408B85ED4}"/>
    <cellStyle name="Comma 2 2 61" xfId="1363" xr:uid="{00000000-0005-0000-0000-000094080000}"/>
    <cellStyle name="Comma 2 2 61 2" xfId="6213" xr:uid="{00000000-0005-0000-0000-000095080000}"/>
    <cellStyle name="Comma 2 2 61 2 2" xfId="8188" xr:uid="{3D24BDD2-74CC-4858-B22F-BC35FE719772}"/>
    <cellStyle name="Comma 2 2 610" xfId="1364" xr:uid="{00000000-0005-0000-0000-000096080000}"/>
    <cellStyle name="Comma 2 2 610 2" xfId="6214" xr:uid="{00000000-0005-0000-0000-000097080000}"/>
    <cellStyle name="Comma 2 2 610 2 2" xfId="8189" xr:uid="{07B251B3-E371-42E8-8A5A-63CCC82D4448}"/>
    <cellStyle name="Comma 2 2 611" xfId="1365" xr:uid="{00000000-0005-0000-0000-000098080000}"/>
    <cellStyle name="Comma 2 2 611 2" xfId="6215" xr:uid="{00000000-0005-0000-0000-000099080000}"/>
    <cellStyle name="Comma 2 2 611 2 2" xfId="8190" xr:uid="{A9A88E8C-9EB1-43CF-96DC-4029230056DD}"/>
    <cellStyle name="Comma 2 2 612" xfId="1366" xr:uid="{00000000-0005-0000-0000-00009A080000}"/>
    <cellStyle name="Comma 2 2 612 2" xfId="6216" xr:uid="{00000000-0005-0000-0000-00009B080000}"/>
    <cellStyle name="Comma 2 2 612 2 2" xfId="8191" xr:uid="{A812E78E-293A-4525-AFF7-38C2AC20E255}"/>
    <cellStyle name="Comma 2 2 613" xfId="1367" xr:uid="{00000000-0005-0000-0000-00009C080000}"/>
    <cellStyle name="Comma 2 2 613 2" xfId="6217" xr:uid="{00000000-0005-0000-0000-00009D080000}"/>
    <cellStyle name="Comma 2 2 613 2 2" xfId="8192" xr:uid="{A7C5C460-FAAF-4FA3-A8D7-903AD534D9F9}"/>
    <cellStyle name="Comma 2 2 614" xfId="1368" xr:uid="{00000000-0005-0000-0000-00009E080000}"/>
    <cellStyle name="Comma 2 2 614 2" xfId="6218" xr:uid="{00000000-0005-0000-0000-00009F080000}"/>
    <cellStyle name="Comma 2 2 614 2 2" xfId="8193" xr:uid="{86D2473D-1E0C-4BB6-9441-4796BF34C093}"/>
    <cellStyle name="Comma 2 2 615" xfId="1369" xr:uid="{00000000-0005-0000-0000-0000A0080000}"/>
    <cellStyle name="Comma 2 2 615 2" xfId="6219" xr:uid="{00000000-0005-0000-0000-0000A1080000}"/>
    <cellStyle name="Comma 2 2 615 2 2" xfId="8194" xr:uid="{A874B47D-D47A-4802-BADF-18B758E11B89}"/>
    <cellStyle name="Comma 2 2 616" xfId="1370" xr:uid="{00000000-0005-0000-0000-0000A2080000}"/>
    <cellStyle name="Comma 2 2 616 2" xfId="6220" xr:uid="{00000000-0005-0000-0000-0000A3080000}"/>
    <cellStyle name="Comma 2 2 616 2 2" xfId="8195" xr:uid="{62E57655-0493-4DD4-9B7B-5CA5EA9FB153}"/>
    <cellStyle name="Comma 2 2 617" xfId="1371" xr:uid="{00000000-0005-0000-0000-0000A4080000}"/>
    <cellStyle name="Comma 2 2 617 2" xfId="6221" xr:uid="{00000000-0005-0000-0000-0000A5080000}"/>
    <cellStyle name="Comma 2 2 617 2 2" xfId="8196" xr:uid="{9E2B24B5-B5BB-44B8-8B3A-63CFB22D03B9}"/>
    <cellStyle name="Comma 2 2 618" xfId="1372" xr:uid="{00000000-0005-0000-0000-0000A6080000}"/>
    <cellStyle name="Comma 2 2 618 2" xfId="6222" xr:uid="{00000000-0005-0000-0000-0000A7080000}"/>
    <cellStyle name="Comma 2 2 618 2 2" xfId="8197" xr:uid="{B0F048BA-8936-4E13-BD2A-6091E08E711C}"/>
    <cellStyle name="Comma 2 2 619" xfId="1373" xr:uid="{00000000-0005-0000-0000-0000A8080000}"/>
    <cellStyle name="Comma 2 2 619 2" xfId="6223" xr:uid="{00000000-0005-0000-0000-0000A9080000}"/>
    <cellStyle name="Comma 2 2 619 2 2" xfId="8198" xr:uid="{71D19540-111A-4DBF-A86E-8AF84D6F156A}"/>
    <cellStyle name="Comma 2 2 62" xfId="1374" xr:uid="{00000000-0005-0000-0000-0000AA080000}"/>
    <cellStyle name="Comma 2 2 62 2" xfId="6224" xr:uid="{00000000-0005-0000-0000-0000AB080000}"/>
    <cellStyle name="Comma 2 2 62 2 2" xfId="8199" xr:uid="{605CDDCA-C51E-4601-8ED9-2410F92B50F7}"/>
    <cellStyle name="Comma 2 2 620" xfId="1375" xr:uid="{00000000-0005-0000-0000-0000AC080000}"/>
    <cellStyle name="Comma 2 2 620 2" xfId="6225" xr:uid="{00000000-0005-0000-0000-0000AD080000}"/>
    <cellStyle name="Comma 2 2 620 2 2" xfId="8200" xr:uid="{F090F996-0F71-4E99-8B14-1C858E4733D3}"/>
    <cellStyle name="Comma 2 2 621" xfId="1376" xr:uid="{00000000-0005-0000-0000-0000AE080000}"/>
    <cellStyle name="Comma 2 2 621 2" xfId="6226" xr:uid="{00000000-0005-0000-0000-0000AF080000}"/>
    <cellStyle name="Comma 2 2 621 2 2" xfId="8201" xr:uid="{AD3017A4-5F2D-41A7-819E-A9C450D8A6C2}"/>
    <cellStyle name="Comma 2 2 622" xfId="1377" xr:uid="{00000000-0005-0000-0000-0000B0080000}"/>
    <cellStyle name="Comma 2 2 622 2" xfId="6227" xr:uid="{00000000-0005-0000-0000-0000B1080000}"/>
    <cellStyle name="Comma 2 2 622 2 2" xfId="8202" xr:uid="{8A18907A-8EAB-4328-83AF-3420BF28ED3B}"/>
    <cellStyle name="Comma 2 2 623" xfId="1378" xr:uid="{00000000-0005-0000-0000-0000B2080000}"/>
    <cellStyle name="Comma 2 2 623 2" xfId="6228" xr:uid="{00000000-0005-0000-0000-0000B3080000}"/>
    <cellStyle name="Comma 2 2 623 2 2" xfId="8203" xr:uid="{077D8773-87B9-407D-B226-E7CB41936E73}"/>
    <cellStyle name="Comma 2 2 624" xfId="1379" xr:uid="{00000000-0005-0000-0000-0000B4080000}"/>
    <cellStyle name="Comma 2 2 624 2" xfId="6229" xr:uid="{00000000-0005-0000-0000-0000B5080000}"/>
    <cellStyle name="Comma 2 2 624 2 2" xfId="8204" xr:uid="{06AD4495-9C78-4778-AC49-646BC2635F2D}"/>
    <cellStyle name="Comma 2 2 625" xfId="1380" xr:uid="{00000000-0005-0000-0000-0000B6080000}"/>
    <cellStyle name="Comma 2 2 625 2" xfId="6230" xr:uid="{00000000-0005-0000-0000-0000B7080000}"/>
    <cellStyle name="Comma 2 2 625 2 2" xfId="8205" xr:uid="{35C7F216-3381-4878-B6D3-3CF435B00EAC}"/>
    <cellStyle name="Comma 2 2 626" xfId="1381" xr:uid="{00000000-0005-0000-0000-0000B8080000}"/>
    <cellStyle name="Comma 2 2 626 2" xfId="6231" xr:uid="{00000000-0005-0000-0000-0000B9080000}"/>
    <cellStyle name="Comma 2 2 626 2 2" xfId="8206" xr:uid="{9C009B9D-F05A-4737-8FB7-833193881EFA}"/>
    <cellStyle name="Comma 2 2 627" xfId="1382" xr:uid="{00000000-0005-0000-0000-0000BA080000}"/>
    <cellStyle name="Comma 2 2 627 2" xfId="6232" xr:uid="{00000000-0005-0000-0000-0000BB080000}"/>
    <cellStyle name="Comma 2 2 627 2 2" xfId="8207" xr:uid="{C0B34447-54E0-463D-A43E-E99F92ED0225}"/>
    <cellStyle name="Comma 2 2 628" xfId="1383" xr:uid="{00000000-0005-0000-0000-0000BC080000}"/>
    <cellStyle name="Comma 2 2 628 2" xfId="6233" xr:uid="{00000000-0005-0000-0000-0000BD080000}"/>
    <cellStyle name="Comma 2 2 628 2 2" xfId="8208" xr:uid="{96BA3939-8D9A-41B5-8377-418B7B051AE6}"/>
    <cellStyle name="Comma 2 2 629" xfId="1384" xr:uid="{00000000-0005-0000-0000-0000BE080000}"/>
    <cellStyle name="Comma 2 2 629 2" xfId="6234" xr:uid="{00000000-0005-0000-0000-0000BF080000}"/>
    <cellStyle name="Comma 2 2 629 2 2" xfId="8209" xr:uid="{FF987844-7B71-4B64-A855-2751FEE3CD5B}"/>
    <cellStyle name="Comma 2 2 63" xfId="1385" xr:uid="{00000000-0005-0000-0000-0000C0080000}"/>
    <cellStyle name="Comma 2 2 63 2" xfId="6235" xr:uid="{00000000-0005-0000-0000-0000C1080000}"/>
    <cellStyle name="Comma 2 2 63 2 2" xfId="8210" xr:uid="{0E6AD45D-5577-4AD5-9402-9674714424D1}"/>
    <cellStyle name="Comma 2 2 630" xfId="1386" xr:uid="{00000000-0005-0000-0000-0000C2080000}"/>
    <cellStyle name="Comma 2 2 630 2" xfId="6236" xr:uid="{00000000-0005-0000-0000-0000C3080000}"/>
    <cellStyle name="Comma 2 2 630 2 2" xfId="8211" xr:uid="{9114CE13-0564-4F85-A8D7-C6D02E52EEFF}"/>
    <cellStyle name="Comma 2 2 631" xfId="1387" xr:uid="{00000000-0005-0000-0000-0000C4080000}"/>
    <cellStyle name="Comma 2 2 631 2" xfId="6237" xr:uid="{00000000-0005-0000-0000-0000C5080000}"/>
    <cellStyle name="Comma 2 2 631 2 2" xfId="8212" xr:uid="{63EA3FFE-4F25-4957-B4BA-B9BFF080866C}"/>
    <cellStyle name="Comma 2 2 632" xfId="1388" xr:uid="{00000000-0005-0000-0000-0000C6080000}"/>
    <cellStyle name="Comma 2 2 632 2" xfId="6238" xr:uid="{00000000-0005-0000-0000-0000C7080000}"/>
    <cellStyle name="Comma 2 2 632 2 2" xfId="8213" xr:uid="{3B16A3E7-EC76-4297-BD14-F95749E246DD}"/>
    <cellStyle name="Comma 2 2 633" xfId="1389" xr:uid="{00000000-0005-0000-0000-0000C8080000}"/>
    <cellStyle name="Comma 2 2 633 2" xfId="6239" xr:uid="{00000000-0005-0000-0000-0000C9080000}"/>
    <cellStyle name="Comma 2 2 633 2 2" xfId="8214" xr:uid="{83BAD62C-D6B5-426C-B659-93FF4654D36A}"/>
    <cellStyle name="Comma 2 2 634" xfId="1390" xr:uid="{00000000-0005-0000-0000-0000CA080000}"/>
    <cellStyle name="Comma 2 2 634 2" xfId="6240" xr:uid="{00000000-0005-0000-0000-0000CB080000}"/>
    <cellStyle name="Comma 2 2 634 2 2" xfId="8215" xr:uid="{40750A7B-EBD2-4573-8B56-ED07692EA28C}"/>
    <cellStyle name="Comma 2 2 635" xfId="1391" xr:uid="{00000000-0005-0000-0000-0000CC080000}"/>
    <cellStyle name="Comma 2 2 635 2" xfId="6241" xr:uid="{00000000-0005-0000-0000-0000CD080000}"/>
    <cellStyle name="Comma 2 2 635 2 2" xfId="8216" xr:uid="{C9F3EDAA-60B7-4199-9803-CA68681BF4CC}"/>
    <cellStyle name="Comma 2 2 636" xfId="1392" xr:uid="{00000000-0005-0000-0000-0000CE080000}"/>
    <cellStyle name="Comma 2 2 636 2" xfId="6242" xr:uid="{00000000-0005-0000-0000-0000CF080000}"/>
    <cellStyle name="Comma 2 2 636 2 2" xfId="8217" xr:uid="{D6D11A4D-5256-4DB7-BC01-9F699C0A40A3}"/>
    <cellStyle name="Comma 2 2 637" xfId="1393" xr:uid="{00000000-0005-0000-0000-0000D0080000}"/>
    <cellStyle name="Comma 2 2 637 2" xfId="6243" xr:uid="{00000000-0005-0000-0000-0000D1080000}"/>
    <cellStyle name="Comma 2 2 637 2 2" xfId="8218" xr:uid="{FA90048A-CBE1-4223-B2F8-21A1110DFA3A}"/>
    <cellStyle name="Comma 2 2 638" xfId="1394" xr:uid="{00000000-0005-0000-0000-0000D2080000}"/>
    <cellStyle name="Comma 2 2 638 2" xfId="6244" xr:uid="{00000000-0005-0000-0000-0000D3080000}"/>
    <cellStyle name="Comma 2 2 638 2 2" xfId="8219" xr:uid="{998AF244-D122-4CBC-87FD-35BE875ACB03}"/>
    <cellStyle name="Comma 2 2 639" xfId="1395" xr:uid="{00000000-0005-0000-0000-0000D4080000}"/>
    <cellStyle name="Comma 2 2 639 2" xfId="6245" xr:uid="{00000000-0005-0000-0000-0000D5080000}"/>
    <cellStyle name="Comma 2 2 639 2 2" xfId="8220" xr:uid="{B610BFDC-3394-48BB-996E-E5F28D94A556}"/>
    <cellStyle name="Comma 2 2 64" xfId="1396" xr:uid="{00000000-0005-0000-0000-0000D6080000}"/>
    <cellStyle name="Comma 2 2 64 2" xfId="6246" xr:uid="{00000000-0005-0000-0000-0000D7080000}"/>
    <cellStyle name="Comma 2 2 64 2 2" xfId="8221" xr:uid="{9B54A4EB-7F1B-4A07-86CF-FDB48572CB49}"/>
    <cellStyle name="Comma 2 2 640" xfId="1397" xr:uid="{00000000-0005-0000-0000-0000D8080000}"/>
    <cellStyle name="Comma 2 2 640 2" xfId="6247" xr:uid="{00000000-0005-0000-0000-0000D9080000}"/>
    <cellStyle name="Comma 2 2 640 2 2" xfId="8222" xr:uid="{C95A172E-8018-4F6E-B0BA-F13EBCCA5EA9}"/>
    <cellStyle name="Comma 2 2 641" xfId="1398" xr:uid="{00000000-0005-0000-0000-0000DA080000}"/>
    <cellStyle name="Comma 2 2 641 2" xfId="6248" xr:uid="{00000000-0005-0000-0000-0000DB080000}"/>
    <cellStyle name="Comma 2 2 641 2 2" xfId="8223" xr:uid="{7FA90BF1-D17C-4AB4-A505-B320C776557E}"/>
    <cellStyle name="Comma 2 2 642" xfId="1399" xr:uid="{00000000-0005-0000-0000-0000DC080000}"/>
    <cellStyle name="Comma 2 2 642 2" xfId="6249" xr:uid="{00000000-0005-0000-0000-0000DD080000}"/>
    <cellStyle name="Comma 2 2 642 2 2" xfId="8224" xr:uid="{852C24A5-EE48-439D-B19B-C43827A326E8}"/>
    <cellStyle name="Comma 2 2 643" xfId="1400" xr:uid="{00000000-0005-0000-0000-0000DE080000}"/>
    <cellStyle name="Comma 2 2 643 2" xfId="6250" xr:uid="{00000000-0005-0000-0000-0000DF080000}"/>
    <cellStyle name="Comma 2 2 643 2 2" xfId="8225" xr:uid="{B600D999-14EF-4D1B-946F-3D112D459451}"/>
    <cellStyle name="Comma 2 2 644" xfId="1401" xr:uid="{00000000-0005-0000-0000-0000E0080000}"/>
    <cellStyle name="Comma 2 2 644 2" xfId="6251" xr:uid="{00000000-0005-0000-0000-0000E1080000}"/>
    <cellStyle name="Comma 2 2 644 2 2" xfId="8226" xr:uid="{ED32B546-D077-44CF-B52C-331A1566A94D}"/>
    <cellStyle name="Comma 2 2 645" xfId="1402" xr:uid="{00000000-0005-0000-0000-0000E2080000}"/>
    <cellStyle name="Comma 2 2 645 2" xfId="6252" xr:uid="{00000000-0005-0000-0000-0000E3080000}"/>
    <cellStyle name="Comma 2 2 645 2 2" xfId="8227" xr:uid="{1ABBC1AF-EC41-4917-B051-77911289A82F}"/>
    <cellStyle name="Comma 2 2 646" xfId="1403" xr:uid="{00000000-0005-0000-0000-0000E4080000}"/>
    <cellStyle name="Comma 2 2 646 2" xfId="6253" xr:uid="{00000000-0005-0000-0000-0000E5080000}"/>
    <cellStyle name="Comma 2 2 646 2 2" xfId="8228" xr:uid="{F459B2F0-B8AF-418E-9528-52C4D3B0CFD1}"/>
    <cellStyle name="Comma 2 2 647" xfId="1404" xr:uid="{00000000-0005-0000-0000-0000E6080000}"/>
    <cellStyle name="Comma 2 2 647 2" xfId="6254" xr:uid="{00000000-0005-0000-0000-0000E7080000}"/>
    <cellStyle name="Comma 2 2 647 2 2" xfId="8229" xr:uid="{A2849632-F166-46B5-81B1-60620CAD4C8B}"/>
    <cellStyle name="Comma 2 2 648" xfId="1405" xr:uid="{00000000-0005-0000-0000-0000E8080000}"/>
    <cellStyle name="Comma 2 2 648 2" xfId="6255" xr:uid="{00000000-0005-0000-0000-0000E9080000}"/>
    <cellStyle name="Comma 2 2 648 2 2" xfId="8230" xr:uid="{20182D0E-AC6F-41CB-B2E3-9F3306129600}"/>
    <cellStyle name="Comma 2 2 649" xfId="1406" xr:uid="{00000000-0005-0000-0000-0000EA080000}"/>
    <cellStyle name="Comma 2 2 649 2" xfId="6256" xr:uid="{00000000-0005-0000-0000-0000EB080000}"/>
    <cellStyle name="Comma 2 2 649 2 2" xfId="8231" xr:uid="{8FDD1C51-A0A2-410B-A286-480D8B307A25}"/>
    <cellStyle name="Comma 2 2 65" xfId="1407" xr:uid="{00000000-0005-0000-0000-0000EC080000}"/>
    <cellStyle name="Comma 2 2 65 2" xfId="6257" xr:uid="{00000000-0005-0000-0000-0000ED080000}"/>
    <cellStyle name="Comma 2 2 65 2 2" xfId="8232" xr:uid="{22110487-4078-4D43-819B-F314CEC7DC28}"/>
    <cellStyle name="Comma 2 2 650" xfId="1408" xr:uid="{00000000-0005-0000-0000-0000EE080000}"/>
    <cellStyle name="Comma 2 2 650 2" xfId="6258" xr:uid="{00000000-0005-0000-0000-0000EF080000}"/>
    <cellStyle name="Comma 2 2 650 2 2" xfId="8233" xr:uid="{935E4A8B-C490-47A7-BF75-9FDA5D13EF28}"/>
    <cellStyle name="Comma 2 2 651" xfId="1409" xr:uid="{00000000-0005-0000-0000-0000F0080000}"/>
    <cellStyle name="Comma 2 2 651 2" xfId="6259" xr:uid="{00000000-0005-0000-0000-0000F1080000}"/>
    <cellStyle name="Comma 2 2 651 2 2" xfId="8234" xr:uid="{F1E1F14F-AE51-4F14-968B-2FCAAADE01E7}"/>
    <cellStyle name="Comma 2 2 652" xfId="1410" xr:uid="{00000000-0005-0000-0000-0000F2080000}"/>
    <cellStyle name="Comma 2 2 652 2" xfId="6260" xr:uid="{00000000-0005-0000-0000-0000F3080000}"/>
    <cellStyle name="Comma 2 2 652 2 2" xfId="8235" xr:uid="{BCF34C2C-D911-46F1-B2D0-887469F98390}"/>
    <cellStyle name="Comma 2 2 653" xfId="1411" xr:uid="{00000000-0005-0000-0000-0000F4080000}"/>
    <cellStyle name="Comma 2 2 653 2" xfId="6261" xr:uid="{00000000-0005-0000-0000-0000F5080000}"/>
    <cellStyle name="Comma 2 2 653 2 2" xfId="8236" xr:uid="{8479A29B-6B28-40FF-8A18-52CC5E4C2EB6}"/>
    <cellStyle name="Comma 2 2 654" xfId="1412" xr:uid="{00000000-0005-0000-0000-0000F6080000}"/>
    <cellStyle name="Comma 2 2 654 2" xfId="6262" xr:uid="{00000000-0005-0000-0000-0000F7080000}"/>
    <cellStyle name="Comma 2 2 654 2 2" xfId="8237" xr:uid="{21485C39-5B05-4E14-AC5A-960FE1B5A4D1}"/>
    <cellStyle name="Comma 2 2 655" xfId="1413" xr:uid="{00000000-0005-0000-0000-0000F8080000}"/>
    <cellStyle name="Comma 2 2 655 2" xfId="6263" xr:uid="{00000000-0005-0000-0000-0000F9080000}"/>
    <cellStyle name="Comma 2 2 655 2 2" xfId="8238" xr:uid="{4EB820B9-75A4-4533-BCE2-33BD9E17758B}"/>
    <cellStyle name="Comma 2 2 656" xfId="1414" xr:uid="{00000000-0005-0000-0000-0000FA080000}"/>
    <cellStyle name="Comma 2 2 656 2" xfId="6264" xr:uid="{00000000-0005-0000-0000-0000FB080000}"/>
    <cellStyle name="Comma 2 2 656 2 2" xfId="8239" xr:uid="{995E7D24-9550-478D-B202-BDFBE882E861}"/>
    <cellStyle name="Comma 2 2 657" xfId="1415" xr:uid="{00000000-0005-0000-0000-0000FC080000}"/>
    <cellStyle name="Comma 2 2 657 2" xfId="6265" xr:uid="{00000000-0005-0000-0000-0000FD080000}"/>
    <cellStyle name="Comma 2 2 657 2 2" xfId="8240" xr:uid="{1DE68724-24ED-4CB4-B590-5A1C84707142}"/>
    <cellStyle name="Comma 2 2 658" xfId="1416" xr:uid="{00000000-0005-0000-0000-0000FE080000}"/>
    <cellStyle name="Comma 2 2 658 2" xfId="6266" xr:uid="{00000000-0005-0000-0000-0000FF080000}"/>
    <cellStyle name="Comma 2 2 658 2 2" xfId="8241" xr:uid="{F1B82E3B-5733-4357-B3D4-9F6A3F5FB377}"/>
    <cellStyle name="Comma 2 2 659" xfId="1417" xr:uid="{00000000-0005-0000-0000-000000090000}"/>
    <cellStyle name="Comma 2 2 659 2" xfId="6267" xr:uid="{00000000-0005-0000-0000-000001090000}"/>
    <cellStyle name="Comma 2 2 659 2 2" xfId="8242" xr:uid="{B78A3412-885D-4E24-BE18-2F36769FBF60}"/>
    <cellStyle name="Comma 2 2 66" xfId="1418" xr:uid="{00000000-0005-0000-0000-000002090000}"/>
    <cellStyle name="Comma 2 2 66 2" xfId="6268" xr:uid="{00000000-0005-0000-0000-000003090000}"/>
    <cellStyle name="Comma 2 2 66 2 2" xfId="8243" xr:uid="{E34AB41C-DB80-4241-AAB1-30491B8FDABD}"/>
    <cellStyle name="Comma 2 2 660" xfId="1419" xr:uid="{00000000-0005-0000-0000-000004090000}"/>
    <cellStyle name="Comma 2 2 660 2" xfId="6269" xr:uid="{00000000-0005-0000-0000-000005090000}"/>
    <cellStyle name="Comma 2 2 660 2 2" xfId="8244" xr:uid="{DA4A2F46-D78C-4DCB-BF05-4096BB5AAC16}"/>
    <cellStyle name="Comma 2 2 661" xfId="1420" xr:uid="{00000000-0005-0000-0000-000006090000}"/>
    <cellStyle name="Comma 2 2 661 2" xfId="6270" xr:uid="{00000000-0005-0000-0000-000007090000}"/>
    <cellStyle name="Comma 2 2 661 2 2" xfId="8245" xr:uid="{61F4E561-1F4C-4C7A-B63A-627B9BE8B176}"/>
    <cellStyle name="Comma 2 2 662" xfId="1421" xr:uid="{00000000-0005-0000-0000-000008090000}"/>
    <cellStyle name="Comma 2 2 662 2" xfId="6271" xr:uid="{00000000-0005-0000-0000-000009090000}"/>
    <cellStyle name="Comma 2 2 662 2 2" xfId="8246" xr:uid="{51C89016-BEEE-4546-B3DD-5D9050834E91}"/>
    <cellStyle name="Comma 2 2 663" xfId="1422" xr:uid="{00000000-0005-0000-0000-00000A090000}"/>
    <cellStyle name="Comma 2 2 663 2" xfId="6272" xr:uid="{00000000-0005-0000-0000-00000B090000}"/>
    <cellStyle name="Comma 2 2 663 2 2" xfId="8247" xr:uid="{701BCBC9-622A-4491-8E06-CBAB3E03C7DF}"/>
    <cellStyle name="Comma 2 2 664" xfId="1423" xr:uid="{00000000-0005-0000-0000-00000C090000}"/>
    <cellStyle name="Comma 2 2 664 2" xfId="6273" xr:uid="{00000000-0005-0000-0000-00000D090000}"/>
    <cellStyle name="Comma 2 2 664 2 2" xfId="8248" xr:uid="{DF9BF53C-9A29-4257-A388-777BAB78CA50}"/>
    <cellStyle name="Comma 2 2 665" xfId="1424" xr:uid="{00000000-0005-0000-0000-00000E090000}"/>
    <cellStyle name="Comma 2 2 665 2" xfId="6274" xr:uid="{00000000-0005-0000-0000-00000F090000}"/>
    <cellStyle name="Comma 2 2 665 2 2" xfId="8249" xr:uid="{865D83E3-0944-4555-B0B9-5D581CE278E4}"/>
    <cellStyle name="Comma 2 2 666" xfId="1425" xr:uid="{00000000-0005-0000-0000-000010090000}"/>
    <cellStyle name="Comma 2 2 666 2" xfId="6275" xr:uid="{00000000-0005-0000-0000-000011090000}"/>
    <cellStyle name="Comma 2 2 666 2 2" xfId="8250" xr:uid="{8115B157-3023-4A8F-8E07-ECDD1FA754FD}"/>
    <cellStyle name="Comma 2 2 667" xfId="1426" xr:uid="{00000000-0005-0000-0000-000012090000}"/>
    <cellStyle name="Comma 2 2 667 2" xfId="6276" xr:uid="{00000000-0005-0000-0000-000013090000}"/>
    <cellStyle name="Comma 2 2 667 2 2" xfId="8251" xr:uid="{CC0CF951-5BF4-4A7C-B018-D4B2AA072970}"/>
    <cellStyle name="Comma 2 2 668" xfId="1427" xr:uid="{00000000-0005-0000-0000-000014090000}"/>
    <cellStyle name="Comma 2 2 668 2" xfId="6277" xr:uid="{00000000-0005-0000-0000-000015090000}"/>
    <cellStyle name="Comma 2 2 668 2 2" xfId="8252" xr:uid="{653998A8-B724-4D18-9608-6AA46077899E}"/>
    <cellStyle name="Comma 2 2 669" xfId="1428" xr:uid="{00000000-0005-0000-0000-000016090000}"/>
    <cellStyle name="Comma 2 2 669 2" xfId="6278" xr:uid="{00000000-0005-0000-0000-000017090000}"/>
    <cellStyle name="Comma 2 2 669 2 2" xfId="8253" xr:uid="{5D18519D-F895-4E70-9C8F-BEDCB1B7B173}"/>
    <cellStyle name="Comma 2 2 67" xfId="1429" xr:uid="{00000000-0005-0000-0000-000018090000}"/>
    <cellStyle name="Comma 2 2 67 2" xfId="6279" xr:uid="{00000000-0005-0000-0000-000019090000}"/>
    <cellStyle name="Comma 2 2 67 2 2" xfId="8254" xr:uid="{C9B9C628-3BD7-4F5D-9C63-3233C00E78F9}"/>
    <cellStyle name="Comma 2 2 670" xfId="1430" xr:uid="{00000000-0005-0000-0000-00001A090000}"/>
    <cellStyle name="Comma 2 2 670 2" xfId="6280" xr:uid="{00000000-0005-0000-0000-00001B090000}"/>
    <cellStyle name="Comma 2 2 670 2 2" xfId="8255" xr:uid="{73DB45E1-B315-4A51-A299-2684E7A9BABE}"/>
    <cellStyle name="Comma 2 2 671" xfId="1431" xr:uid="{00000000-0005-0000-0000-00001C090000}"/>
    <cellStyle name="Comma 2 2 671 2" xfId="6281" xr:uid="{00000000-0005-0000-0000-00001D090000}"/>
    <cellStyle name="Comma 2 2 671 2 2" xfId="8256" xr:uid="{EF935517-2506-4C53-AA81-EBE386DA658F}"/>
    <cellStyle name="Comma 2 2 672" xfId="1432" xr:uid="{00000000-0005-0000-0000-00001E090000}"/>
    <cellStyle name="Comma 2 2 672 2" xfId="6282" xr:uid="{00000000-0005-0000-0000-00001F090000}"/>
    <cellStyle name="Comma 2 2 672 2 2" xfId="8257" xr:uid="{120AEA2E-43CF-4718-9476-650AC3EB24C1}"/>
    <cellStyle name="Comma 2 2 673" xfId="1433" xr:uid="{00000000-0005-0000-0000-000020090000}"/>
    <cellStyle name="Comma 2 2 673 2" xfId="6283" xr:uid="{00000000-0005-0000-0000-000021090000}"/>
    <cellStyle name="Comma 2 2 673 2 2" xfId="8258" xr:uid="{1AEF0E32-06E6-45A4-A3BF-147D7E72C6DE}"/>
    <cellStyle name="Comma 2 2 674" xfId="1434" xr:uid="{00000000-0005-0000-0000-000022090000}"/>
    <cellStyle name="Comma 2 2 674 2" xfId="6284" xr:uid="{00000000-0005-0000-0000-000023090000}"/>
    <cellStyle name="Comma 2 2 674 2 2" xfId="8259" xr:uid="{EA0EB701-ED40-47C1-B7A2-38DB9CED9FC7}"/>
    <cellStyle name="Comma 2 2 675" xfId="1435" xr:uid="{00000000-0005-0000-0000-000024090000}"/>
    <cellStyle name="Comma 2 2 675 2" xfId="6285" xr:uid="{00000000-0005-0000-0000-000025090000}"/>
    <cellStyle name="Comma 2 2 675 2 2" xfId="8260" xr:uid="{E86A82F1-30CA-4545-8D3B-9B2418BBF0D8}"/>
    <cellStyle name="Comma 2 2 676" xfId="1436" xr:uid="{00000000-0005-0000-0000-000026090000}"/>
    <cellStyle name="Comma 2 2 676 2" xfId="6286" xr:uid="{00000000-0005-0000-0000-000027090000}"/>
    <cellStyle name="Comma 2 2 676 2 2" xfId="8261" xr:uid="{E8A6CF52-F935-4EB0-A605-839F53B4647D}"/>
    <cellStyle name="Comma 2 2 677" xfId="1437" xr:uid="{00000000-0005-0000-0000-000028090000}"/>
    <cellStyle name="Comma 2 2 677 2" xfId="6287" xr:uid="{00000000-0005-0000-0000-000029090000}"/>
    <cellStyle name="Comma 2 2 677 2 2" xfId="8262" xr:uid="{2AB37E0C-098F-4109-B9B3-E914E4BDE20A}"/>
    <cellStyle name="Comma 2 2 678" xfId="1438" xr:uid="{00000000-0005-0000-0000-00002A090000}"/>
    <cellStyle name="Comma 2 2 678 2" xfId="6288" xr:uid="{00000000-0005-0000-0000-00002B090000}"/>
    <cellStyle name="Comma 2 2 678 2 2" xfId="8263" xr:uid="{93C80689-D8EB-433B-A997-E233F813BA53}"/>
    <cellStyle name="Comma 2 2 679" xfId="1439" xr:uid="{00000000-0005-0000-0000-00002C090000}"/>
    <cellStyle name="Comma 2 2 679 2" xfId="6289" xr:uid="{00000000-0005-0000-0000-00002D090000}"/>
    <cellStyle name="Comma 2 2 679 2 2" xfId="8264" xr:uid="{C7292251-63C9-4B6A-8F2A-B2059BC8CB1E}"/>
    <cellStyle name="Comma 2 2 68" xfId="1440" xr:uid="{00000000-0005-0000-0000-00002E090000}"/>
    <cellStyle name="Comma 2 2 68 2" xfId="6290" xr:uid="{00000000-0005-0000-0000-00002F090000}"/>
    <cellStyle name="Comma 2 2 68 2 2" xfId="8265" xr:uid="{D7C317F3-93EB-4916-B463-51B90CA00C6D}"/>
    <cellStyle name="Comma 2 2 680" xfId="1441" xr:uid="{00000000-0005-0000-0000-000030090000}"/>
    <cellStyle name="Comma 2 2 680 2" xfId="6291" xr:uid="{00000000-0005-0000-0000-000031090000}"/>
    <cellStyle name="Comma 2 2 680 2 2" xfId="8266" xr:uid="{EDD5268B-BC8C-4A5D-BE72-459FB51880E4}"/>
    <cellStyle name="Comma 2 2 681" xfId="1442" xr:uid="{00000000-0005-0000-0000-000032090000}"/>
    <cellStyle name="Comma 2 2 681 2" xfId="6292" xr:uid="{00000000-0005-0000-0000-000033090000}"/>
    <cellStyle name="Comma 2 2 681 2 2" xfId="8267" xr:uid="{263D4EBA-3FD6-4251-957B-666717A2A369}"/>
    <cellStyle name="Comma 2 2 682" xfId="1443" xr:uid="{00000000-0005-0000-0000-000034090000}"/>
    <cellStyle name="Comma 2 2 682 2" xfId="6293" xr:uid="{00000000-0005-0000-0000-000035090000}"/>
    <cellStyle name="Comma 2 2 682 2 2" xfId="8268" xr:uid="{1702ECE9-83A8-4C7C-8094-C682108CC238}"/>
    <cellStyle name="Comma 2 2 683" xfId="1444" xr:uid="{00000000-0005-0000-0000-000036090000}"/>
    <cellStyle name="Comma 2 2 683 2" xfId="6294" xr:uid="{00000000-0005-0000-0000-000037090000}"/>
    <cellStyle name="Comma 2 2 683 2 2" xfId="8269" xr:uid="{EA84B916-8D9D-4404-89EF-7ABBC9B19186}"/>
    <cellStyle name="Comma 2 2 684" xfId="1445" xr:uid="{00000000-0005-0000-0000-000038090000}"/>
    <cellStyle name="Comma 2 2 684 2" xfId="6295" xr:uid="{00000000-0005-0000-0000-000039090000}"/>
    <cellStyle name="Comma 2 2 684 2 2" xfId="8270" xr:uid="{3C5B326B-8619-4360-A975-77D169F002AF}"/>
    <cellStyle name="Comma 2 2 685" xfId="1446" xr:uid="{00000000-0005-0000-0000-00003A090000}"/>
    <cellStyle name="Comma 2 2 685 2" xfId="6296" xr:uid="{00000000-0005-0000-0000-00003B090000}"/>
    <cellStyle name="Comma 2 2 685 2 2" xfId="8271" xr:uid="{102A9453-95BD-4BD3-BFD9-F65DD031E123}"/>
    <cellStyle name="Comma 2 2 686" xfId="1447" xr:uid="{00000000-0005-0000-0000-00003C090000}"/>
    <cellStyle name="Comma 2 2 686 2" xfId="6297" xr:uid="{00000000-0005-0000-0000-00003D090000}"/>
    <cellStyle name="Comma 2 2 686 2 2" xfId="8272" xr:uid="{696F5DFA-0A49-4E79-887E-5FA46F416FE5}"/>
    <cellStyle name="Comma 2 2 687" xfId="1448" xr:uid="{00000000-0005-0000-0000-00003E090000}"/>
    <cellStyle name="Comma 2 2 687 2" xfId="6298" xr:uid="{00000000-0005-0000-0000-00003F090000}"/>
    <cellStyle name="Comma 2 2 687 2 2" xfId="8273" xr:uid="{733BD3E2-BA13-4EE9-9648-7FF4819C6332}"/>
    <cellStyle name="Comma 2 2 688" xfId="1449" xr:uid="{00000000-0005-0000-0000-000040090000}"/>
    <cellStyle name="Comma 2 2 688 2" xfId="6299" xr:uid="{00000000-0005-0000-0000-000041090000}"/>
    <cellStyle name="Comma 2 2 688 2 2" xfId="8274" xr:uid="{F8CB52C1-EA03-4469-8348-6B68B12E8FB7}"/>
    <cellStyle name="Comma 2 2 689" xfId="1450" xr:uid="{00000000-0005-0000-0000-000042090000}"/>
    <cellStyle name="Comma 2 2 689 2" xfId="6300" xr:uid="{00000000-0005-0000-0000-000043090000}"/>
    <cellStyle name="Comma 2 2 689 2 2" xfId="8275" xr:uid="{46473C12-4554-46B9-9F30-C5D435AF89DA}"/>
    <cellStyle name="Comma 2 2 69" xfId="1451" xr:uid="{00000000-0005-0000-0000-000044090000}"/>
    <cellStyle name="Comma 2 2 69 2" xfId="6301" xr:uid="{00000000-0005-0000-0000-000045090000}"/>
    <cellStyle name="Comma 2 2 69 2 2" xfId="8276" xr:uid="{7A13809B-5BFB-419C-86BD-B47A75A4B459}"/>
    <cellStyle name="Comma 2 2 690" xfId="1452" xr:uid="{00000000-0005-0000-0000-000046090000}"/>
    <cellStyle name="Comma 2 2 690 2" xfId="6302" xr:uid="{00000000-0005-0000-0000-000047090000}"/>
    <cellStyle name="Comma 2 2 690 2 2" xfId="8277" xr:uid="{07DA1A04-AC7C-4B68-AA23-87FC640D98AC}"/>
    <cellStyle name="Comma 2 2 691" xfId="1453" xr:uid="{00000000-0005-0000-0000-000048090000}"/>
    <cellStyle name="Comma 2 2 691 2" xfId="6303" xr:uid="{00000000-0005-0000-0000-000049090000}"/>
    <cellStyle name="Comma 2 2 691 2 2" xfId="8278" xr:uid="{DF050CAF-BA1B-43DF-A73F-3E68D02AA796}"/>
    <cellStyle name="Comma 2 2 692" xfId="1454" xr:uid="{00000000-0005-0000-0000-00004A090000}"/>
    <cellStyle name="Comma 2 2 692 2" xfId="6304" xr:uid="{00000000-0005-0000-0000-00004B090000}"/>
    <cellStyle name="Comma 2 2 692 2 2" xfId="8279" xr:uid="{959250B8-EC18-4C31-8505-9133B931A3BA}"/>
    <cellStyle name="Comma 2 2 693" xfId="1455" xr:uid="{00000000-0005-0000-0000-00004C090000}"/>
    <cellStyle name="Comma 2 2 693 2" xfId="6305" xr:uid="{00000000-0005-0000-0000-00004D090000}"/>
    <cellStyle name="Comma 2 2 693 2 2" xfId="8280" xr:uid="{3144FCF2-3033-42CA-A970-93E8ECAC682E}"/>
    <cellStyle name="Comma 2 2 694" xfId="1456" xr:uid="{00000000-0005-0000-0000-00004E090000}"/>
    <cellStyle name="Comma 2 2 694 2" xfId="6306" xr:uid="{00000000-0005-0000-0000-00004F090000}"/>
    <cellStyle name="Comma 2 2 694 2 2" xfId="8281" xr:uid="{0BC2797C-50FE-4607-848A-F2F254C9D31C}"/>
    <cellStyle name="Comma 2 2 695" xfId="1457" xr:uid="{00000000-0005-0000-0000-000050090000}"/>
    <cellStyle name="Comma 2 2 695 2" xfId="6307" xr:uid="{00000000-0005-0000-0000-000051090000}"/>
    <cellStyle name="Comma 2 2 695 2 2" xfId="8282" xr:uid="{40208948-30AA-4D7C-8097-9B3B77206BBC}"/>
    <cellStyle name="Comma 2 2 696" xfId="1458" xr:uid="{00000000-0005-0000-0000-000052090000}"/>
    <cellStyle name="Comma 2 2 696 2" xfId="6308" xr:uid="{00000000-0005-0000-0000-000053090000}"/>
    <cellStyle name="Comma 2 2 696 2 2" xfId="8283" xr:uid="{91C5ED8F-CC46-457A-8066-FB3A1EF136FF}"/>
    <cellStyle name="Comma 2 2 697" xfId="1459" xr:uid="{00000000-0005-0000-0000-000054090000}"/>
    <cellStyle name="Comma 2 2 697 2" xfId="6309" xr:uid="{00000000-0005-0000-0000-000055090000}"/>
    <cellStyle name="Comma 2 2 697 2 2" xfId="8284" xr:uid="{38A9DE7D-2E34-4E42-B6FF-6FCE07DEB016}"/>
    <cellStyle name="Comma 2 2 698" xfId="1460" xr:uid="{00000000-0005-0000-0000-000056090000}"/>
    <cellStyle name="Comma 2 2 698 2" xfId="6310" xr:uid="{00000000-0005-0000-0000-000057090000}"/>
    <cellStyle name="Comma 2 2 698 2 2" xfId="8285" xr:uid="{9576E417-9F5D-4648-B55C-EF4482560355}"/>
    <cellStyle name="Comma 2 2 699" xfId="1461" xr:uid="{00000000-0005-0000-0000-000058090000}"/>
    <cellStyle name="Comma 2 2 699 2" xfId="6311" xr:uid="{00000000-0005-0000-0000-000059090000}"/>
    <cellStyle name="Comma 2 2 699 2 2" xfId="8286" xr:uid="{C9B1B3D7-0BF7-486B-B963-3354BC691C27}"/>
    <cellStyle name="Comma 2 2 7" xfId="1462" xr:uid="{00000000-0005-0000-0000-00005A090000}"/>
    <cellStyle name="Comma 2 2 7 2" xfId="6312" xr:uid="{00000000-0005-0000-0000-00005B090000}"/>
    <cellStyle name="Comma 2 2 7 2 2" xfId="8287" xr:uid="{DB9AD8EA-2A0F-4017-BA67-788A0FEDD984}"/>
    <cellStyle name="Comma 2 2 70" xfId="1463" xr:uid="{00000000-0005-0000-0000-00005C090000}"/>
    <cellStyle name="Comma 2 2 70 2" xfId="6313" xr:uid="{00000000-0005-0000-0000-00005D090000}"/>
    <cellStyle name="Comma 2 2 70 2 2" xfId="8288" xr:uid="{0AC1B712-587A-42D7-B2E9-6E37AD3FED0F}"/>
    <cellStyle name="Comma 2 2 700" xfId="1464" xr:uid="{00000000-0005-0000-0000-00005E090000}"/>
    <cellStyle name="Comma 2 2 700 2" xfId="6314" xr:uid="{00000000-0005-0000-0000-00005F090000}"/>
    <cellStyle name="Comma 2 2 700 2 2" xfId="8289" xr:uid="{2AAFC9F2-FE91-4174-9356-1ECEC4CCCA6E}"/>
    <cellStyle name="Comma 2 2 701" xfId="1465" xr:uid="{00000000-0005-0000-0000-000060090000}"/>
    <cellStyle name="Comma 2 2 701 2" xfId="6315" xr:uid="{00000000-0005-0000-0000-000061090000}"/>
    <cellStyle name="Comma 2 2 701 2 2" xfId="8290" xr:uid="{676C0A70-7849-40FF-A2F9-F6B7A84A4646}"/>
    <cellStyle name="Comma 2 2 702" xfId="1466" xr:uid="{00000000-0005-0000-0000-000062090000}"/>
    <cellStyle name="Comma 2 2 702 2" xfId="6316" xr:uid="{00000000-0005-0000-0000-000063090000}"/>
    <cellStyle name="Comma 2 2 702 2 2" xfId="8291" xr:uid="{ABA20B38-2B28-4523-A12F-7984004B0463}"/>
    <cellStyle name="Comma 2 2 703" xfId="1467" xr:uid="{00000000-0005-0000-0000-000064090000}"/>
    <cellStyle name="Comma 2 2 703 2" xfId="6317" xr:uid="{00000000-0005-0000-0000-000065090000}"/>
    <cellStyle name="Comma 2 2 703 2 2" xfId="8292" xr:uid="{8A9E1A7E-293B-4E06-A96B-967E21EF0AB7}"/>
    <cellStyle name="Comma 2 2 704" xfId="1468" xr:uid="{00000000-0005-0000-0000-000066090000}"/>
    <cellStyle name="Comma 2 2 704 2" xfId="6318" xr:uid="{00000000-0005-0000-0000-000067090000}"/>
    <cellStyle name="Comma 2 2 704 2 2" xfId="8293" xr:uid="{834C9EBC-71B0-4029-8F9E-948F6D547BC8}"/>
    <cellStyle name="Comma 2 2 705" xfId="1469" xr:uid="{00000000-0005-0000-0000-000068090000}"/>
    <cellStyle name="Comma 2 2 705 2" xfId="6319" xr:uid="{00000000-0005-0000-0000-000069090000}"/>
    <cellStyle name="Comma 2 2 705 2 2" xfId="8294" xr:uid="{7A28054E-4378-45BB-B8A7-7651C000383C}"/>
    <cellStyle name="Comma 2 2 706" xfId="1470" xr:uid="{00000000-0005-0000-0000-00006A090000}"/>
    <cellStyle name="Comma 2 2 706 2" xfId="6320" xr:uid="{00000000-0005-0000-0000-00006B090000}"/>
    <cellStyle name="Comma 2 2 706 2 2" xfId="8295" xr:uid="{A60756F2-C8B2-44CD-B3E7-40DDE08FD7D4}"/>
    <cellStyle name="Comma 2 2 707" xfId="1471" xr:uid="{00000000-0005-0000-0000-00006C090000}"/>
    <cellStyle name="Comma 2 2 707 2" xfId="6321" xr:uid="{00000000-0005-0000-0000-00006D090000}"/>
    <cellStyle name="Comma 2 2 707 2 2" xfId="8296" xr:uid="{F420E308-269B-4ABF-93CA-8609A2ED90A3}"/>
    <cellStyle name="Comma 2 2 708" xfId="1472" xr:uid="{00000000-0005-0000-0000-00006E090000}"/>
    <cellStyle name="Comma 2 2 708 2" xfId="6322" xr:uid="{00000000-0005-0000-0000-00006F090000}"/>
    <cellStyle name="Comma 2 2 708 2 2" xfId="8297" xr:uid="{BA68D261-5121-40F2-8D0C-BD80C65BBAC0}"/>
    <cellStyle name="Comma 2 2 709" xfId="1473" xr:uid="{00000000-0005-0000-0000-000070090000}"/>
    <cellStyle name="Comma 2 2 709 2" xfId="6323" xr:uid="{00000000-0005-0000-0000-000071090000}"/>
    <cellStyle name="Comma 2 2 709 2 2" xfId="8298" xr:uid="{7B495C62-2C20-4D36-A3DA-1FDA352F0496}"/>
    <cellStyle name="Comma 2 2 71" xfId="1474" xr:uid="{00000000-0005-0000-0000-000072090000}"/>
    <cellStyle name="Comma 2 2 71 2" xfId="6324" xr:uid="{00000000-0005-0000-0000-000073090000}"/>
    <cellStyle name="Comma 2 2 71 2 2" xfId="8299" xr:uid="{14FC6995-30BF-4F8B-9469-DC505141B749}"/>
    <cellStyle name="Comma 2 2 710" xfId="1475" xr:uid="{00000000-0005-0000-0000-000074090000}"/>
    <cellStyle name="Comma 2 2 710 2" xfId="6325" xr:uid="{00000000-0005-0000-0000-000075090000}"/>
    <cellStyle name="Comma 2 2 710 2 2" xfId="8300" xr:uid="{080CDED0-EEC3-497F-91C0-2EAC0855746A}"/>
    <cellStyle name="Comma 2 2 711" xfId="1476" xr:uid="{00000000-0005-0000-0000-000076090000}"/>
    <cellStyle name="Comma 2 2 711 2" xfId="6326" xr:uid="{00000000-0005-0000-0000-000077090000}"/>
    <cellStyle name="Comma 2 2 711 2 2" xfId="8301" xr:uid="{18D3AB48-0E43-433A-B83C-2101A91B1901}"/>
    <cellStyle name="Comma 2 2 712" xfId="1477" xr:uid="{00000000-0005-0000-0000-000078090000}"/>
    <cellStyle name="Comma 2 2 712 2" xfId="6327" xr:uid="{00000000-0005-0000-0000-000079090000}"/>
    <cellStyle name="Comma 2 2 712 2 2" xfId="8302" xr:uid="{2B0D37DD-F805-405C-81FF-93E0C6F9B741}"/>
    <cellStyle name="Comma 2 2 713" xfId="1478" xr:uid="{00000000-0005-0000-0000-00007A090000}"/>
    <cellStyle name="Comma 2 2 713 2" xfId="6328" xr:uid="{00000000-0005-0000-0000-00007B090000}"/>
    <cellStyle name="Comma 2 2 713 2 2" xfId="8303" xr:uid="{E0F5F137-D707-4B31-8C59-0EF107A07E85}"/>
    <cellStyle name="Comma 2 2 714" xfId="1479" xr:uid="{00000000-0005-0000-0000-00007C090000}"/>
    <cellStyle name="Comma 2 2 714 2" xfId="6329" xr:uid="{00000000-0005-0000-0000-00007D090000}"/>
    <cellStyle name="Comma 2 2 714 2 2" xfId="8304" xr:uid="{152050CF-2E47-422B-8D7A-CA08FD77BA46}"/>
    <cellStyle name="Comma 2 2 715" xfId="1480" xr:uid="{00000000-0005-0000-0000-00007E090000}"/>
    <cellStyle name="Comma 2 2 715 2" xfId="6330" xr:uid="{00000000-0005-0000-0000-00007F090000}"/>
    <cellStyle name="Comma 2 2 715 2 2" xfId="8305" xr:uid="{70BBBCB4-F16C-4F9E-82DA-7E96CDFA3C5A}"/>
    <cellStyle name="Comma 2 2 716" xfId="1481" xr:uid="{00000000-0005-0000-0000-000080090000}"/>
    <cellStyle name="Comma 2 2 716 2" xfId="6331" xr:uid="{00000000-0005-0000-0000-000081090000}"/>
    <cellStyle name="Comma 2 2 716 2 2" xfId="8306" xr:uid="{A1F0230D-7464-4384-8B1D-658F2471E964}"/>
    <cellStyle name="Comma 2 2 717" xfId="1482" xr:uid="{00000000-0005-0000-0000-000082090000}"/>
    <cellStyle name="Comma 2 2 717 2" xfId="6332" xr:uid="{00000000-0005-0000-0000-000083090000}"/>
    <cellStyle name="Comma 2 2 717 2 2" xfId="8307" xr:uid="{6F42AEC1-9F67-4DF2-8057-ACB49BBCAD1D}"/>
    <cellStyle name="Comma 2 2 718" xfId="1483" xr:uid="{00000000-0005-0000-0000-000084090000}"/>
    <cellStyle name="Comma 2 2 718 2" xfId="6333" xr:uid="{00000000-0005-0000-0000-000085090000}"/>
    <cellStyle name="Comma 2 2 718 2 2" xfId="8308" xr:uid="{6F9786B5-095D-41DF-B1AE-5D0C217E245C}"/>
    <cellStyle name="Comma 2 2 719" xfId="1484" xr:uid="{00000000-0005-0000-0000-000086090000}"/>
    <cellStyle name="Comma 2 2 719 2" xfId="6334" xr:uid="{00000000-0005-0000-0000-000087090000}"/>
    <cellStyle name="Comma 2 2 719 2 2" xfId="8309" xr:uid="{87961F78-8BBF-4000-80A6-7290E0A24FEF}"/>
    <cellStyle name="Comma 2 2 72" xfId="1485" xr:uid="{00000000-0005-0000-0000-000088090000}"/>
    <cellStyle name="Comma 2 2 72 2" xfId="6335" xr:uid="{00000000-0005-0000-0000-000089090000}"/>
    <cellStyle name="Comma 2 2 72 2 2" xfId="8310" xr:uid="{CCDCC813-D481-4F1A-A996-07E265DCC51E}"/>
    <cellStyle name="Comma 2 2 720" xfId="1486" xr:uid="{00000000-0005-0000-0000-00008A090000}"/>
    <cellStyle name="Comma 2 2 720 2" xfId="6336" xr:uid="{00000000-0005-0000-0000-00008B090000}"/>
    <cellStyle name="Comma 2 2 720 2 2" xfId="8311" xr:uid="{738C19CE-343E-4F2D-A476-21FF229FD33F}"/>
    <cellStyle name="Comma 2 2 721" xfId="1487" xr:uid="{00000000-0005-0000-0000-00008C090000}"/>
    <cellStyle name="Comma 2 2 721 2" xfId="6337" xr:uid="{00000000-0005-0000-0000-00008D090000}"/>
    <cellStyle name="Comma 2 2 721 2 2" xfId="8312" xr:uid="{EC54055E-00F3-41FC-BF3A-3999C967C750}"/>
    <cellStyle name="Comma 2 2 722" xfId="1488" xr:uid="{00000000-0005-0000-0000-00008E090000}"/>
    <cellStyle name="Comma 2 2 722 2" xfId="6338" xr:uid="{00000000-0005-0000-0000-00008F090000}"/>
    <cellStyle name="Comma 2 2 722 2 2" xfId="8313" xr:uid="{4D6AA3F0-69C6-4F3E-801C-17FEFE80E725}"/>
    <cellStyle name="Comma 2 2 723" xfId="1489" xr:uid="{00000000-0005-0000-0000-000090090000}"/>
    <cellStyle name="Comma 2 2 723 2" xfId="6339" xr:uid="{00000000-0005-0000-0000-000091090000}"/>
    <cellStyle name="Comma 2 2 723 2 2" xfId="8314" xr:uid="{19728E06-0F2E-428D-939A-C017E7176712}"/>
    <cellStyle name="Comma 2 2 724" xfId="1490" xr:uid="{00000000-0005-0000-0000-000092090000}"/>
    <cellStyle name="Comma 2 2 724 2" xfId="6340" xr:uid="{00000000-0005-0000-0000-000093090000}"/>
    <cellStyle name="Comma 2 2 724 2 2" xfId="8315" xr:uid="{1751A968-B943-429F-8D28-07580EEA9162}"/>
    <cellStyle name="Comma 2 2 725" xfId="1491" xr:uid="{00000000-0005-0000-0000-000094090000}"/>
    <cellStyle name="Comma 2 2 725 2" xfId="6341" xr:uid="{00000000-0005-0000-0000-000095090000}"/>
    <cellStyle name="Comma 2 2 725 2 2" xfId="8316" xr:uid="{2425044B-8F7C-4FCC-98BC-7ACF23AE7189}"/>
    <cellStyle name="Comma 2 2 726" xfId="1492" xr:uid="{00000000-0005-0000-0000-000096090000}"/>
    <cellStyle name="Comma 2 2 726 2" xfId="6342" xr:uid="{00000000-0005-0000-0000-000097090000}"/>
    <cellStyle name="Comma 2 2 726 2 2" xfId="8317" xr:uid="{E1F0C636-5ABC-46D8-82A5-D7639CF13142}"/>
    <cellStyle name="Comma 2 2 727" xfId="1493" xr:uid="{00000000-0005-0000-0000-000098090000}"/>
    <cellStyle name="Comma 2 2 727 2" xfId="6343" xr:uid="{00000000-0005-0000-0000-000099090000}"/>
    <cellStyle name="Comma 2 2 727 2 2" xfId="8318" xr:uid="{B902BCA9-3ADB-475A-8929-844E03777108}"/>
    <cellStyle name="Comma 2 2 728" xfId="1494" xr:uid="{00000000-0005-0000-0000-00009A090000}"/>
    <cellStyle name="Comma 2 2 728 2" xfId="6344" xr:uid="{00000000-0005-0000-0000-00009B090000}"/>
    <cellStyle name="Comma 2 2 728 2 2" xfId="8319" xr:uid="{8D2E1D1D-C1C5-4D26-BAD0-0C7E8E2DC4E8}"/>
    <cellStyle name="Comma 2 2 729" xfId="1495" xr:uid="{00000000-0005-0000-0000-00009C090000}"/>
    <cellStyle name="Comma 2 2 729 2" xfId="6345" xr:uid="{00000000-0005-0000-0000-00009D090000}"/>
    <cellStyle name="Comma 2 2 729 2 2" xfId="8320" xr:uid="{9423F954-5563-4792-A4F2-8B454BB90B09}"/>
    <cellStyle name="Comma 2 2 73" xfId="1496" xr:uid="{00000000-0005-0000-0000-00009E090000}"/>
    <cellStyle name="Comma 2 2 73 2" xfId="6346" xr:uid="{00000000-0005-0000-0000-00009F090000}"/>
    <cellStyle name="Comma 2 2 73 2 2" xfId="8321" xr:uid="{0721861B-367B-4E74-994F-42707A5D4E8D}"/>
    <cellStyle name="Comma 2 2 730" xfId="1497" xr:uid="{00000000-0005-0000-0000-0000A0090000}"/>
    <cellStyle name="Comma 2 2 730 2" xfId="6347" xr:uid="{00000000-0005-0000-0000-0000A1090000}"/>
    <cellStyle name="Comma 2 2 730 2 2" xfId="8322" xr:uid="{7DD106F8-BF0B-4FCC-BC14-F69304BE13E6}"/>
    <cellStyle name="Comma 2 2 731" xfId="1498" xr:uid="{00000000-0005-0000-0000-0000A2090000}"/>
    <cellStyle name="Comma 2 2 731 2" xfId="6348" xr:uid="{00000000-0005-0000-0000-0000A3090000}"/>
    <cellStyle name="Comma 2 2 731 2 2" xfId="8323" xr:uid="{AA0731AD-0953-4D20-91CB-4B209FE18A40}"/>
    <cellStyle name="Comma 2 2 732" xfId="1499" xr:uid="{00000000-0005-0000-0000-0000A4090000}"/>
    <cellStyle name="Comma 2 2 732 2" xfId="6349" xr:uid="{00000000-0005-0000-0000-0000A5090000}"/>
    <cellStyle name="Comma 2 2 732 2 2" xfId="8324" xr:uid="{7B085F26-063A-4377-8227-83E19849546C}"/>
    <cellStyle name="Comma 2 2 733" xfId="1500" xr:uid="{00000000-0005-0000-0000-0000A6090000}"/>
    <cellStyle name="Comma 2 2 733 2" xfId="6350" xr:uid="{00000000-0005-0000-0000-0000A7090000}"/>
    <cellStyle name="Comma 2 2 733 2 2" xfId="8325" xr:uid="{FBB85A3D-B144-4869-9009-47DC678AE43C}"/>
    <cellStyle name="Comma 2 2 734" xfId="1501" xr:uid="{00000000-0005-0000-0000-0000A8090000}"/>
    <cellStyle name="Comma 2 2 734 2" xfId="6351" xr:uid="{00000000-0005-0000-0000-0000A9090000}"/>
    <cellStyle name="Comma 2 2 734 2 2" xfId="8326" xr:uid="{BB1B9E88-24BC-4803-941A-BFD990D105D8}"/>
    <cellStyle name="Comma 2 2 735" xfId="1502" xr:uid="{00000000-0005-0000-0000-0000AA090000}"/>
    <cellStyle name="Comma 2 2 735 2" xfId="6352" xr:uid="{00000000-0005-0000-0000-0000AB090000}"/>
    <cellStyle name="Comma 2 2 735 2 2" xfId="8327" xr:uid="{59B00BF9-ECDC-40FE-BE19-2D49BD1DF2F0}"/>
    <cellStyle name="Comma 2 2 736" xfId="1503" xr:uid="{00000000-0005-0000-0000-0000AC090000}"/>
    <cellStyle name="Comma 2 2 736 2" xfId="6353" xr:uid="{00000000-0005-0000-0000-0000AD090000}"/>
    <cellStyle name="Comma 2 2 736 2 2" xfId="8328" xr:uid="{64E5F2FD-E482-419D-B460-87D8B00E2C76}"/>
    <cellStyle name="Comma 2 2 737" xfId="1504" xr:uid="{00000000-0005-0000-0000-0000AE090000}"/>
    <cellStyle name="Comma 2 2 737 2" xfId="6354" xr:uid="{00000000-0005-0000-0000-0000AF090000}"/>
    <cellStyle name="Comma 2 2 737 2 2" xfId="8329" xr:uid="{9ADC39C3-0317-4A8F-B33B-A33596506AC0}"/>
    <cellStyle name="Comma 2 2 738" xfId="1505" xr:uid="{00000000-0005-0000-0000-0000B0090000}"/>
    <cellStyle name="Comma 2 2 738 2" xfId="6355" xr:uid="{00000000-0005-0000-0000-0000B1090000}"/>
    <cellStyle name="Comma 2 2 738 2 2" xfId="8330" xr:uid="{E01606B0-9E6C-41BC-9807-BC71592B0C7F}"/>
    <cellStyle name="Comma 2 2 739" xfId="1506" xr:uid="{00000000-0005-0000-0000-0000B2090000}"/>
    <cellStyle name="Comma 2 2 739 2" xfId="6356" xr:uid="{00000000-0005-0000-0000-0000B3090000}"/>
    <cellStyle name="Comma 2 2 739 2 2" xfId="8331" xr:uid="{E8BFFA18-68FA-475E-A1D0-EE4DB9B4D520}"/>
    <cellStyle name="Comma 2 2 74" xfId="1507" xr:uid="{00000000-0005-0000-0000-0000B4090000}"/>
    <cellStyle name="Comma 2 2 74 2" xfId="6357" xr:uid="{00000000-0005-0000-0000-0000B5090000}"/>
    <cellStyle name="Comma 2 2 74 2 2" xfId="8332" xr:uid="{955E51D1-51BA-45F0-9253-E95A799F5A67}"/>
    <cellStyle name="Comma 2 2 740" xfId="1508" xr:uid="{00000000-0005-0000-0000-0000B6090000}"/>
    <cellStyle name="Comma 2 2 740 2" xfId="6358" xr:uid="{00000000-0005-0000-0000-0000B7090000}"/>
    <cellStyle name="Comma 2 2 740 2 2" xfId="8333" xr:uid="{67E592AA-D681-4EC5-8CE8-DF83376EC6C4}"/>
    <cellStyle name="Comma 2 2 741" xfId="1509" xr:uid="{00000000-0005-0000-0000-0000B8090000}"/>
    <cellStyle name="Comma 2 2 741 2" xfId="6359" xr:uid="{00000000-0005-0000-0000-0000B9090000}"/>
    <cellStyle name="Comma 2 2 741 2 2" xfId="8334" xr:uid="{93CFE813-B2A0-4DA2-B876-5102CC85D596}"/>
    <cellStyle name="Comma 2 2 742" xfId="1510" xr:uid="{00000000-0005-0000-0000-0000BA090000}"/>
    <cellStyle name="Comma 2 2 742 2" xfId="6360" xr:uid="{00000000-0005-0000-0000-0000BB090000}"/>
    <cellStyle name="Comma 2 2 742 2 2" xfId="8335" xr:uid="{FB25620B-2840-411E-A1CB-BD4E3CAF04CD}"/>
    <cellStyle name="Comma 2 2 743" xfId="1511" xr:uid="{00000000-0005-0000-0000-0000BC090000}"/>
    <cellStyle name="Comma 2 2 743 2" xfId="6361" xr:uid="{00000000-0005-0000-0000-0000BD090000}"/>
    <cellStyle name="Comma 2 2 743 2 2" xfId="8336" xr:uid="{0DECC93C-AFAA-4CA4-A634-AB72436E2077}"/>
    <cellStyle name="Comma 2 2 744" xfId="1512" xr:uid="{00000000-0005-0000-0000-0000BE090000}"/>
    <cellStyle name="Comma 2 2 744 2" xfId="6362" xr:uid="{00000000-0005-0000-0000-0000BF090000}"/>
    <cellStyle name="Comma 2 2 744 2 2" xfId="8337" xr:uid="{9481683B-686D-4894-9B97-77F50D5907A1}"/>
    <cellStyle name="Comma 2 2 745" xfId="1513" xr:uid="{00000000-0005-0000-0000-0000C0090000}"/>
    <cellStyle name="Comma 2 2 745 2" xfId="6363" xr:uid="{00000000-0005-0000-0000-0000C1090000}"/>
    <cellStyle name="Comma 2 2 745 2 2" xfId="8338" xr:uid="{E6802B85-20D0-449A-8C17-EAA73714D040}"/>
    <cellStyle name="Comma 2 2 746" xfId="1514" xr:uid="{00000000-0005-0000-0000-0000C2090000}"/>
    <cellStyle name="Comma 2 2 746 2" xfId="6364" xr:uid="{00000000-0005-0000-0000-0000C3090000}"/>
    <cellStyle name="Comma 2 2 746 2 2" xfId="8339" xr:uid="{91F9ADAF-6D44-4AAF-8AB0-630DB6FBCAE2}"/>
    <cellStyle name="Comma 2 2 747" xfId="1515" xr:uid="{00000000-0005-0000-0000-0000C4090000}"/>
    <cellStyle name="Comma 2 2 747 2" xfId="6365" xr:uid="{00000000-0005-0000-0000-0000C5090000}"/>
    <cellStyle name="Comma 2 2 747 2 2" xfId="8340" xr:uid="{9E1E884A-55E6-49B3-98A2-B52A724D752E}"/>
    <cellStyle name="Comma 2 2 748" xfId="1516" xr:uid="{00000000-0005-0000-0000-0000C6090000}"/>
    <cellStyle name="Comma 2 2 748 2" xfId="6366" xr:uid="{00000000-0005-0000-0000-0000C7090000}"/>
    <cellStyle name="Comma 2 2 748 2 2" xfId="8341" xr:uid="{15EE684C-0DDB-47BA-AE2C-53991B3DBE57}"/>
    <cellStyle name="Comma 2 2 749" xfId="1517" xr:uid="{00000000-0005-0000-0000-0000C8090000}"/>
    <cellStyle name="Comma 2 2 749 2" xfId="6367" xr:uid="{00000000-0005-0000-0000-0000C9090000}"/>
    <cellStyle name="Comma 2 2 749 2 2" xfId="8342" xr:uid="{BF9C6CA3-6644-48AE-8A61-F5CF44E68CCA}"/>
    <cellStyle name="Comma 2 2 75" xfId="1518" xr:uid="{00000000-0005-0000-0000-0000CA090000}"/>
    <cellStyle name="Comma 2 2 75 2" xfId="6368" xr:uid="{00000000-0005-0000-0000-0000CB090000}"/>
    <cellStyle name="Comma 2 2 75 2 2" xfId="8343" xr:uid="{CFEBF57F-2A85-4902-9CE2-F7BDA768D442}"/>
    <cellStyle name="Comma 2 2 750" xfId="1519" xr:uid="{00000000-0005-0000-0000-0000CC090000}"/>
    <cellStyle name="Comma 2 2 750 2" xfId="6369" xr:uid="{00000000-0005-0000-0000-0000CD090000}"/>
    <cellStyle name="Comma 2 2 750 2 2" xfId="8344" xr:uid="{972436AA-0EAE-4084-913D-DE380A230ABE}"/>
    <cellStyle name="Comma 2 2 751" xfId="1520" xr:uid="{00000000-0005-0000-0000-0000CE090000}"/>
    <cellStyle name="Comma 2 2 751 2" xfId="6370" xr:uid="{00000000-0005-0000-0000-0000CF090000}"/>
    <cellStyle name="Comma 2 2 751 2 2" xfId="8345" xr:uid="{B4EC8A4D-02B9-46D3-A7DB-E0E31E38BF43}"/>
    <cellStyle name="Comma 2 2 752" xfId="1521" xr:uid="{00000000-0005-0000-0000-0000D0090000}"/>
    <cellStyle name="Comma 2 2 752 2" xfId="6371" xr:uid="{00000000-0005-0000-0000-0000D1090000}"/>
    <cellStyle name="Comma 2 2 752 2 2" xfId="8346" xr:uid="{745B1FEC-73E2-4C50-8DA5-8F241B7C12A8}"/>
    <cellStyle name="Comma 2 2 753" xfId="1522" xr:uid="{00000000-0005-0000-0000-0000D2090000}"/>
    <cellStyle name="Comma 2 2 753 2" xfId="6372" xr:uid="{00000000-0005-0000-0000-0000D3090000}"/>
    <cellStyle name="Comma 2 2 753 2 2" xfId="8347" xr:uid="{35A2B6C3-B125-448C-ABC2-C0FC6337DE2A}"/>
    <cellStyle name="Comma 2 2 754" xfId="1523" xr:uid="{00000000-0005-0000-0000-0000D4090000}"/>
    <cellStyle name="Comma 2 2 754 2" xfId="6373" xr:uid="{00000000-0005-0000-0000-0000D5090000}"/>
    <cellStyle name="Comma 2 2 754 2 2" xfId="8348" xr:uid="{ECDE7F0E-3BAE-4C98-BA8D-09B45D7B431B}"/>
    <cellStyle name="Comma 2 2 755" xfId="1524" xr:uid="{00000000-0005-0000-0000-0000D6090000}"/>
    <cellStyle name="Comma 2 2 755 2" xfId="6374" xr:uid="{00000000-0005-0000-0000-0000D7090000}"/>
    <cellStyle name="Comma 2 2 755 2 2" xfId="8349" xr:uid="{51375E1C-0D09-42A6-A7CC-BD581146E96A}"/>
    <cellStyle name="Comma 2 2 756" xfId="1525" xr:uid="{00000000-0005-0000-0000-0000D8090000}"/>
    <cellStyle name="Comma 2 2 756 2" xfId="6375" xr:uid="{00000000-0005-0000-0000-0000D9090000}"/>
    <cellStyle name="Comma 2 2 756 2 2" xfId="8350" xr:uid="{C73105C2-AF8D-457F-98D8-F45C83E7846D}"/>
    <cellStyle name="Comma 2 2 757" xfId="1526" xr:uid="{00000000-0005-0000-0000-0000DA090000}"/>
    <cellStyle name="Comma 2 2 757 2" xfId="6376" xr:uid="{00000000-0005-0000-0000-0000DB090000}"/>
    <cellStyle name="Comma 2 2 757 2 2" xfId="8351" xr:uid="{77382185-75BB-4FD4-BABB-C2E36DDB2BCB}"/>
    <cellStyle name="Comma 2 2 758" xfId="1527" xr:uid="{00000000-0005-0000-0000-0000DC090000}"/>
    <cellStyle name="Comma 2 2 758 2" xfId="6377" xr:uid="{00000000-0005-0000-0000-0000DD090000}"/>
    <cellStyle name="Comma 2 2 758 2 2" xfId="8352" xr:uid="{770912C6-A1ED-4722-9E0B-5CD2BFE0B605}"/>
    <cellStyle name="Comma 2 2 759" xfId="1528" xr:uid="{00000000-0005-0000-0000-0000DE090000}"/>
    <cellStyle name="Comma 2 2 759 2" xfId="6378" xr:uid="{00000000-0005-0000-0000-0000DF090000}"/>
    <cellStyle name="Comma 2 2 759 2 2" xfId="8353" xr:uid="{8D891138-6539-44D3-A27A-0F9E078E4DEE}"/>
    <cellStyle name="Comma 2 2 76" xfId="1529" xr:uid="{00000000-0005-0000-0000-0000E0090000}"/>
    <cellStyle name="Comma 2 2 76 2" xfId="6379" xr:uid="{00000000-0005-0000-0000-0000E1090000}"/>
    <cellStyle name="Comma 2 2 76 2 2" xfId="8354" xr:uid="{30AE7188-EA51-4578-8A05-FE5B0153DCB3}"/>
    <cellStyle name="Comma 2 2 760" xfId="1530" xr:uid="{00000000-0005-0000-0000-0000E2090000}"/>
    <cellStyle name="Comma 2 2 760 2" xfId="6380" xr:uid="{00000000-0005-0000-0000-0000E3090000}"/>
    <cellStyle name="Comma 2 2 760 2 2" xfId="8355" xr:uid="{257E834F-4864-4D80-B4D2-3C6DCD2106E5}"/>
    <cellStyle name="Comma 2 2 761" xfId="1531" xr:uid="{00000000-0005-0000-0000-0000E4090000}"/>
    <cellStyle name="Comma 2 2 761 2" xfId="6381" xr:uid="{00000000-0005-0000-0000-0000E5090000}"/>
    <cellStyle name="Comma 2 2 761 2 2" xfId="8356" xr:uid="{02D5DDF8-2768-4750-869F-FE67FA4F6218}"/>
    <cellStyle name="Comma 2 2 762" xfId="1532" xr:uid="{00000000-0005-0000-0000-0000E6090000}"/>
    <cellStyle name="Comma 2 2 762 2" xfId="6382" xr:uid="{00000000-0005-0000-0000-0000E7090000}"/>
    <cellStyle name="Comma 2 2 762 2 2" xfId="8357" xr:uid="{9352FC1A-BFFB-4343-B549-E1DAA2A4E7A8}"/>
    <cellStyle name="Comma 2 2 763" xfId="1533" xr:uid="{00000000-0005-0000-0000-0000E8090000}"/>
    <cellStyle name="Comma 2 2 763 2" xfId="6383" xr:uid="{00000000-0005-0000-0000-0000E9090000}"/>
    <cellStyle name="Comma 2 2 763 2 2" xfId="8358" xr:uid="{33C5D10E-FC82-4269-8781-BE3C068AC03C}"/>
    <cellStyle name="Comma 2 2 764" xfId="1534" xr:uid="{00000000-0005-0000-0000-0000EA090000}"/>
    <cellStyle name="Comma 2 2 764 2" xfId="6384" xr:uid="{00000000-0005-0000-0000-0000EB090000}"/>
    <cellStyle name="Comma 2 2 764 2 2" xfId="8359" xr:uid="{4659F508-8FE4-4F31-9624-7D0F3033592E}"/>
    <cellStyle name="Comma 2 2 765" xfId="1535" xr:uid="{00000000-0005-0000-0000-0000EC090000}"/>
    <cellStyle name="Comma 2 2 765 2" xfId="6385" xr:uid="{00000000-0005-0000-0000-0000ED090000}"/>
    <cellStyle name="Comma 2 2 765 2 2" xfId="8360" xr:uid="{5BAE643D-8662-42A3-906B-A2B1866CB0FD}"/>
    <cellStyle name="Comma 2 2 766" xfId="1536" xr:uid="{00000000-0005-0000-0000-0000EE090000}"/>
    <cellStyle name="Comma 2 2 766 2" xfId="6386" xr:uid="{00000000-0005-0000-0000-0000EF090000}"/>
    <cellStyle name="Comma 2 2 766 2 2" xfId="8361" xr:uid="{311E92E2-1343-410B-A1BF-E15D977B95C0}"/>
    <cellStyle name="Comma 2 2 767" xfId="1537" xr:uid="{00000000-0005-0000-0000-0000F0090000}"/>
    <cellStyle name="Comma 2 2 767 2" xfId="6387" xr:uid="{00000000-0005-0000-0000-0000F1090000}"/>
    <cellStyle name="Comma 2 2 767 2 2" xfId="8362" xr:uid="{74773C21-0044-40F1-8397-4C4FD54FFB01}"/>
    <cellStyle name="Comma 2 2 768" xfId="1538" xr:uid="{00000000-0005-0000-0000-0000F2090000}"/>
    <cellStyle name="Comma 2 2 768 2" xfId="6388" xr:uid="{00000000-0005-0000-0000-0000F3090000}"/>
    <cellStyle name="Comma 2 2 768 2 2" xfId="8363" xr:uid="{88B9829A-BD09-463B-9320-A94C717054F0}"/>
    <cellStyle name="Comma 2 2 769" xfId="1539" xr:uid="{00000000-0005-0000-0000-0000F4090000}"/>
    <cellStyle name="Comma 2 2 769 2" xfId="6389" xr:uid="{00000000-0005-0000-0000-0000F5090000}"/>
    <cellStyle name="Comma 2 2 769 2 2" xfId="8364" xr:uid="{2A976590-6C56-41D1-9873-11B00D772BD1}"/>
    <cellStyle name="Comma 2 2 77" xfId="1540" xr:uid="{00000000-0005-0000-0000-0000F6090000}"/>
    <cellStyle name="Comma 2 2 77 2" xfId="6390" xr:uid="{00000000-0005-0000-0000-0000F7090000}"/>
    <cellStyle name="Comma 2 2 77 2 2" xfId="8365" xr:uid="{884BBAD2-9B0D-4D89-9A4F-92F1B82AAD7B}"/>
    <cellStyle name="Comma 2 2 770" xfId="1541" xr:uid="{00000000-0005-0000-0000-0000F8090000}"/>
    <cellStyle name="Comma 2 2 770 2" xfId="6391" xr:uid="{00000000-0005-0000-0000-0000F9090000}"/>
    <cellStyle name="Comma 2 2 770 2 2" xfId="8366" xr:uid="{AC582778-F6FD-4DA2-8C57-D7EFF50D811D}"/>
    <cellStyle name="Comma 2 2 771" xfId="1542" xr:uid="{00000000-0005-0000-0000-0000FA090000}"/>
    <cellStyle name="Comma 2 2 771 2" xfId="6392" xr:uid="{00000000-0005-0000-0000-0000FB090000}"/>
    <cellStyle name="Comma 2 2 771 2 2" xfId="8367" xr:uid="{777244DD-498D-4996-9897-FF7C9356C0EC}"/>
    <cellStyle name="Comma 2 2 772" xfId="1543" xr:uid="{00000000-0005-0000-0000-0000FC090000}"/>
    <cellStyle name="Comma 2 2 772 2" xfId="6393" xr:uid="{00000000-0005-0000-0000-0000FD090000}"/>
    <cellStyle name="Comma 2 2 772 2 2" xfId="8368" xr:uid="{94722A02-E28B-439E-B85E-1F5199E32049}"/>
    <cellStyle name="Comma 2 2 773" xfId="1544" xr:uid="{00000000-0005-0000-0000-0000FE090000}"/>
    <cellStyle name="Comma 2 2 773 2" xfId="6394" xr:uid="{00000000-0005-0000-0000-0000FF090000}"/>
    <cellStyle name="Comma 2 2 773 2 2" xfId="8369" xr:uid="{6F107241-7A07-4084-96A2-09855E6F2BED}"/>
    <cellStyle name="Comma 2 2 774" xfId="1545" xr:uid="{00000000-0005-0000-0000-0000000A0000}"/>
    <cellStyle name="Comma 2 2 774 2" xfId="6395" xr:uid="{00000000-0005-0000-0000-0000010A0000}"/>
    <cellStyle name="Comma 2 2 774 2 2" xfId="8370" xr:uid="{9292D8B3-464A-47DF-9596-4FE3C98894AD}"/>
    <cellStyle name="Comma 2 2 775" xfId="1546" xr:uid="{00000000-0005-0000-0000-0000020A0000}"/>
    <cellStyle name="Comma 2 2 775 2" xfId="6396" xr:uid="{00000000-0005-0000-0000-0000030A0000}"/>
    <cellStyle name="Comma 2 2 775 2 2" xfId="8371" xr:uid="{4F18AC52-08E5-40DC-8DF5-7392DACFACBB}"/>
    <cellStyle name="Comma 2 2 776" xfId="1547" xr:uid="{00000000-0005-0000-0000-0000040A0000}"/>
    <cellStyle name="Comma 2 2 776 2" xfId="6397" xr:uid="{00000000-0005-0000-0000-0000050A0000}"/>
    <cellStyle name="Comma 2 2 776 2 2" xfId="8372" xr:uid="{A391EED2-8B2C-4D69-AD32-67D6AA037D9D}"/>
    <cellStyle name="Comma 2 2 777" xfId="1548" xr:uid="{00000000-0005-0000-0000-0000060A0000}"/>
    <cellStyle name="Comma 2 2 777 2" xfId="6398" xr:uid="{00000000-0005-0000-0000-0000070A0000}"/>
    <cellStyle name="Comma 2 2 777 2 2" xfId="8373" xr:uid="{482FD8D3-E41C-47AD-B5DC-8305664438AE}"/>
    <cellStyle name="Comma 2 2 778" xfId="1549" xr:uid="{00000000-0005-0000-0000-0000080A0000}"/>
    <cellStyle name="Comma 2 2 778 2" xfId="6399" xr:uid="{00000000-0005-0000-0000-0000090A0000}"/>
    <cellStyle name="Comma 2 2 778 2 2" xfId="8374" xr:uid="{9C451D88-B7A2-4C7D-8CC5-1A151E09F242}"/>
    <cellStyle name="Comma 2 2 779" xfId="1550" xr:uid="{00000000-0005-0000-0000-00000A0A0000}"/>
    <cellStyle name="Comma 2 2 779 2" xfId="6400" xr:uid="{00000000-0005-0000-0000-00000B0A0000}"/>
    <cellStyle name="Comma 2 2 779 2 2" xfId="8375" xr:uid="{4017D65A-F63B-42CC-B4CD-EEE476FF8528}"/>
    <cellStyle name="Comma 2 2 78" xfId="1551" xr:uid="{00000000-0005-0000-0000-00000C0A0000}"/>
    <cellStyle name="Comma 2 2 78 2" xfId="6401" xr:uid="{00000000-0005-0000-0000-00000D0A0000}"/>
    <cellStyle name="Comma 2 2 78 2 2" xfId="8376" xr:uid="{1EE93A9F-5EE1-417F-A31E-B7266B463E15}"/>
    <cellStyle name="Comma 2 2 780" xfId="1552" xr:uid="{00000000-0005-0000-0000-00000E0A0000}"/>
    <cellStyle name="Comma 2 2 780 2" xfId="6402" xr:uid="{00000000-0005-0000-0000-00000F0A0000}"/>
    <cellStyle name="Comma 2 2 780 2 2" xfId="8377" xr:uid="{F87A5AE5-040C-4951-B688-AF3DA2A96B0D}"/>
    <cellStyle name="Comma 2 2 781" xfId="1553" xr:uid="{00000000-0005-0000-0000-0000100A0000}"/>
    <cellStyle name="Comma 2 2 781 2" xfId="6403" xr:uid="{00000000-0005-0000-0000-0000110A0000}"/>
    <cellStyle name="Comma 2 2 781 2 2" xfId="8378" xr:uid="{1A72A973-F750-401E-ACA1-A519153F654D}"/>
    <cellStyle name="Comma 2 2 782" xfId="1554" xr:uid="{00000000-0005-0000-0000-0000120A0000}"/>
    <cellStyle name="Comma 2 2 782 2" xfId="6404" xr:uid="{00000000-0005-0000-0000-0000130A0000}"/>
    <cellStyle name="Comma 2 2 782 2 2" xfId="8379" xr:uid="{E1834BE2-8424-411A-80F9-23DF107FD9A1}"/>
    <cellStyle name="Comma 2 2 783" xfId="1555" xr:uid="{00000000-0005-0000-0000-0000140A0000}"/>
    <cellStyle name="Comma 2 2 783 2" xfId="6405" xr:uid="{00000000-0005-0000-0000-0000150A0000}"/>
    <cellStyle name="Comma 2 2 783 2 2" xfId="8380" xr:uid="{743C4D8B-9156-4F79-B279-18A881AC87AE}"/>
    <cellStyle name="Comma 2 2 784" xfId="1556" xr:uid="{00000000-0005-0000-0000-0000160A0000}"/>
    <cellStyle name="Comma 2 2 784 2" xfId="6406" xr:uid="{00000000-0005-0000-0000-0000170A0000}"/>
    <cellStyle name="Comma 2 2 784 2 2" xfId="8381" xr:uid="{434D03A4-5402-4182-9F29-7601BD7CF7FE}"/>
    <cellStyle name="Comma 2 2 785" xfId="1557" xr:uid="{00000000-0005-0000-0000-0000180A0000}"/>
    <cellStyle name="Comma 2 2 785 2" xfId="6407" xr:uid="{00000000-0005-0000-0000-0000190A0000}"/>
    <cellStyle name="Comma 2 2 785 2 2" xfId="8382" xr:uid="{E177A992-CE83-4048-B285-324DC6465EF6}"/>
    <cellStyle name="Comma 2 2 786" xfId="1558" xr:uid="{00000000-0005-0000-0000-00001A0A0000}"/>
    <cellStyle name="Comma 2 2 786 2" xfId="6408" xr:uid="{00000000-0005-0000-0000-00001B0A0000}"/>
    <cellStyle name="Comma 2 2 786 2 2" xfId="8383" xr:uid="{DF76954B-410D-45F9-9EEB-75DE35AA1BE6}"/>
    <cellStyle name="Comma 2 2 787" xfId="1559" xr:uid="{00000000-0005-0000-0000-00001C0A0000}"/>
    <cellStyle name="Comma 2 2 787 2" xfId="6409" xr:uid="{00000000-0005-0000-0000-00001D0A0000}"/>
    <cellStyle name="Comma 2 2 787 2 2" xfId="8384" xr:uid="{2B3118E4-9C27-4D9E-B2C2-287C6A27FDE5}"/>
    <cellStyle name="Comma 2 2 788" xfId="1560" xr:uid="{00000000-0005-0000-0000-00001E0A0000}"/>
    <cellStyle name="Comma 2 2 788 2" xfId="6410" xr:uid="{00000000-0005-0000-0000-00001F0A0000}"/>
    <cellStyle name="Comma 2 2 788 2 2" xfId="8385" xr:uid="{3424F9B7-DE2A-437F-83E7-CBA28D309FBB}"/>
    <cellStyle name="Comma 2 2 789" xfId="1561" xr:uid="{00000000-0005-0000-0000-0000200A0000}"/>
    <cellStyle name="Comma 2 2 789 2" xfId="6411" xr:uid="{00000000-0005-0000-0000-0000210A0000}"/>
    <cellStyle name="Comma 2 2 789 2 2" xfId="8386" xr:uid="{C58F9D61-CA99-4914-8796-8053741F1ADE}"/>
    <cellStyle name="Comma 2 2 79" xfId="1562" xr:uid="{00000000-0005-0000-0000-0000220A0000}"/>
    <cellStyle name="Comma 2 2 79 2" xfId="6412" xr:uid="{00000000-0005-0000-0000-0000230A0000}"/>
    <cellStyle name="Comma 2 2 79 2 2" xfId="8387" xr:uid="{CDB836C8-081A-4717-B112-594B920878C2}"/>
    <cellStyle name="Comma 2 2 790" xfId="1563" xr:uid="{00000000-0005-0000-0000-0000240A0000}"/>
    <cellStyle name="Comma 2 2 790 2" xfId="6413" xr:uid="{00000000-0005-0000-0000-0000250A0000}"/>
    <cellStyle name="Comma 2 2 790 2 2" xfId="8388" xr:uid="{4CFC8D0A-E2AE-45F9-9312-89E7258A9BCA}"/>
    <cellStyle name="Comma 2 2 791" xfId="1564" xr:uid="{00000000-0005-0000-0000-0000260A0000}"/>
    <cellStyle name="Comma 2 2 791 2" xfId="6414" xr:uid="{00000000-0005-0000-0000-0000270A0000}"/>
    <cellStyle name="Comma 2 2 791 2 2" xfId="8389" xr:uid="{4491CD32-D407-458B-9414-CEFAE2B8C9D2}"/>
    <cellStyle name="Comma 2 2 792" xfId="1565" xr:uid="{00000000-0005-0000-0000-0000280A0000}"/>
    <cellStyle name="Comma 2 2 792 2" xfId="6415" xr:uid="{00000000-0005-0000-0000-0000290A0000}"/>
    <cellStyle name="Comma 2 2 792 2 2" xfId="8390" xr:uid="{FA167D43-9E15-4900-9100-10CABD050156}"/>
    <cellStyle name="Comma 2 2 793" xfId="1566" xr:uid="{00000000-0005-0000-0000-00002A0A0000}"/>
    <cellStyle name="Comma 2 2 793 2" xfId="6416" xr:uid="{00000000-0005-0000-0000-00002B0A0000}"/>
    <cellStyle name="Comma 2 2 793 2 2" xfId="8391" xr:uid="{55DA3B9B-A8EA-4EDC-BEFD-9BFEC98847E3}"/>
    <cellStyle name="Comma 2 2 794" xfId="1567" xr:uid="{00000000-0005-0000-0000-00002C0A0000}"/>
    <cellStyle name="Comma 2 2 794 2" xfId="6417" xr:uid="{00000000-0005-0000-0000-00002D0A0000}"/>
    <cellStyle name="Comma 2 2 794 2 2" xfId="8392" xr:uid="{E5B32C8E-CD11-434A-8238-B9A500436BAF}"/>
    <cellStyle name="Comma 2 2 795" xfId="1568" xr:uid="{00000000-0005-0000-0000-00002E0A0000}"/>
    <cellStyle name="Comma 2 2 795 2" xfId="6418" xr:uid="{00000000-0005-0000-0000-00002F0A0000}"/>
    <cellStyle name="Comma 2 2 795 2 2" xfId="8393" xr:uid="{2A220698-C887-4D4D-8D53-DD1570629E05}"/>
    <cellStyle name="Comma 2 2 796" xfId="1569" xr:uid="{00000000-0005-0000-0000-0000300A0000}"/>
    <cellStyle name="Comma 2 2 796 2" xfId="6419" xr:uid="{00000000-0005-0000-0000-0000310A0000}"/>
    <cellStyle name="Comma 2 2 796 2 2" xfId="8394" xr:uid="{75967FB5-385F-4A80-8E8C-89269BDF2C7E}"/>
    <cellStyle name="Comma 2 2 797" xfId="1570" xr:uid="{00000000-0005-0000-0000-0000320A0000}"/>
    <cellStyle name="Comma 2 2 797 2" xfId="6420" xr:uid="{00000000-0005-0000-0000-0000330A0000}"/>
    <cellStyle name="Comma 2 2 797 2 2" xfId="8395" xr:uid="{E9F7F367-E7BB-415A-A68F-5EFC292B06C6}"/>
    <cellStyle name="Comma 2 2 798" xfId="1571" xr:uid="{00000000-0005-0000-0000-0000340A0000}"/>
    <cellStyle name="Comma 2 2 798 2" xfId="6421" xr:uid="{00000000-0005-0000-0000-0000350A0000}"/>
    <cellStyle name="Comma 2 2 798 2 2" xfId="8396" xr:uid="{514807E1-72CE-4A17-B081-EC8BACADF82B}"/>
    <cellStyle name="Comma 2 2 799" xfId="1572" xr:uid="{00000000-0005-0000-0000-0000360A0000}"/>
    <cellStyle name="Comma 2 2 799 2" xfId="6422" xr:uid="{00000000-0005-0000-0000-0000370A0000}"/>
    <cellStyle name="Comma 2 2 799 2 2" xfId="8397" xr:uid="{31A4E68B-3A30-4A6F-B4B0-61E1B67732D6}"/>
    <cellStyle name="Comma 2 2 8" xfId="1573" xr:uid="{00000000-0005-0000-0000-0000380A0000}"/>
    <cellStyle name="Comma 2 2 8 2" xfId="6423" xr:uid="{00000000-0005-0000-0000-0000390A0000}"/>
    <cellStyle name="Comma 2 2 8 2 2" xfId="8398" xr:uid="{A4D86C7B-11BF-4455-9D3E-2B42A95A112B}"/>
    <cellStyle name="Comma 2 2 80" xfId="1574" xr:uid="{00000000-0005-0000-0000-00003A0A0000}"/>
    <cellStyle name="Comma 2 2 80 2" xfId="6424" xr:uid="{00000000-0005-0000-0000-00003B0A0000}"/>
    <cellStyle name="Comma 2 2 80 2 2" xfId="8399" xr:uid="{17F873A8-5D17-4EC7-8590-FEDA380181C3}"/>
    <cellStyle name="Comma 2 2 800" xfId="1575" xr:uid="{00000000-0005-0000-0000-00003C0A0000}"/>
    <cellStyle name="Comma 2 2 800 2" xfId="6425" xr:uid="{00000000-0005-0000-0000-00003D0A0000}"/>
    <cellStyle name="Comma 2 2 800 2 2" xfId="8400" xr:uid="{881720BB-05F7-406F-8D3D-EC7DF263961B}"/>
    <cellStyle name="Comma 2 2 801" xfId="1576" xr:uid="{00000000-0005-0000-0000-00003E0A0000}"/>
    <cellStyle name="Comma 2 2 801 2" xfId="6426" xr:uid="{00000000-0005-0000-0000-00003F0A0000}"/>
    <cellStyle name="Comma 2 2 801 2 2" xfId="8401" xr:uid="{78769638-6BB3-44A4-B028-894582228716}"/>
    <cellStyle name="Comma 2 2 802" xfId="1577" xr:uid="{00000000-0005-0000-0000-0000400A0000}"/>
    <cellStyle name="Comma 2 2 802 2" xfId="6427" xr:uid="{00000000-0005-0000-0000-0000410A0000}"/>
    <cellStyle name="Comma 2 2 802 2 2" xfId="8402" xr:uid="{A80E4506-AE60-4233-95D0-95FEE5770E95}"/>
    <cellStyle name="Comma 2 2 803" xfId="1578" xr:uid="{00000000-0005-0000-0000-0000420A0000}"/>
    <cellStyle name="Comma 2 2 803 2" xfId="6428" xr:uid="{00000000-0005-0000-0000-0000430A0000}"/>
    <cellStyle name="Comma 2 2 803 2 2" xfId="8403" xr:uid="{F7501D5B-B108-4851-9F18-9C0C9E6D6EE2}"/>
    <cellStyle name="Comma 2 2 804" xfId="1579" xr:uid="{00000000-0005-0000-0000-0000440A0000}"/>
    <cellStyle name="Comma 2 2 804 2" xfId="6429" xr:uid="{00000000-0005-0000-0000-0000450A0000}"/>
    <cellStyle name="Comma 2 2 804 2 2" xfId="8404" xr:uid="{6EBA014F-E14D-4523-AFC6-D80D21976BD9}"/>
    <cellStyle name="Comma 2 2 805" xfId="1580" xr:uid="{00000000-0005-0000-0000-0000460A0000}"/>
    <cellStyle name="Comma 2 2 805 2" xfId="6430" xr:uid="{00000000-0005-0000-0000-0000470A0000}"/>
    <cellStyle name="Comma 2 2 805 2 2" xfId="8405" xr:uid="{5317CB3C-1126-4DE9-8587-01DA2D411AA8}"/>
    <cellStyle name="Comma 2 2 806" xfId="1581" xr:uid="{00000000-0005-0000-0000-0000480A0000}"/>
    <cellStyle name="Comma 2 2 806 2" xfId="6431" xr:uid="{00000000-0005-0000-0000-0000490A0000}"/>
    <cellStyle name="Comma 2 2 806 2 2" xfId="8406" xr:uid="{2C66405B-B85F-4B91-9C15-41C06CE64192}"/>
    <cellStyle name="Comma 2 2 807" xfId="1582" xr:uid="{00000000-0005-0000-0000-00004A0A0000}"/>
    <cellStyle name="Comma 2 2 807 2" xfId="6432" xr:uid="{00000000-0005-0000-0000-00004B0A0000}"/>
    <cellStyle name="Comma 2 2 807 2 2" xfId="8407" xr:uid="{C7C3D18F-BFDD-44BC-888C-D4CA236AF7AE}"/>
    <cellStyle name="Comma 2 2 808" xfId="1583" xr:uid="{00000000-0005-0000-0000-00004C0A0000}"/>
    <cellStyle name="Comma 2 2 808 2" xfId="6433" xr:uid="{00000000-0005-0000-0000-00004D0A0000}"/>
    <cellStyle name="Comma 2 2 808 2 2" xfId="8408" xr:uid="{2C87D506-D1B9-493B-8F59-BEA58EEF3C3F}"/>
    <cellStyle name="Comma 2 2 809" xfId="1584" xr:uid="{00000000-0005-0000-0000-00004E0A0000}"/>
    <cellStyle name="Comma 2 2 809 2" xfId="6434" xr:uid="{00000000-0005-0000-0000-00004F0A0000}"/>
    <cellStyle name="Comma 2 2 809 2 2" xfId="8409" xr:uid="{F29E55B7-2BC5-47ED-9BA6-5DA3741B5CA3}"/>
    <cellStyle name="Comma 2 2 81" xfId="1585" xr:uid="{00000000-0005-0000-0000-0000500A0000}"/>
    <cellStyle name="Comma 2 2 81 2" xfId="6435" xr:uid="{00000000-0005-0000-0000-0000510A0000}"/>
    <cellStyle name="Comma 2 2 81 2 2" xfId="8410" xr:uid="{684A2B64-D17B-4451-8B90-65B5FD1F995C}"/>
    <cellStyle name="Comma 2 2 810" xfId="1586" xr:uid="{00000000-0005-0000-0000-0000520A0000}"/>
    <cellStyle name="Comma 2 2 810 2" xfId="6436" xr:uid="{00000000-0005-0000-0000-0000530A0000}"/>
    <cellStyle name="Comma 2 2 810 2 2" xfId="8411" xr:uid="{FB67FB31-AED5-41F8-8E36-848081590442}"/>
    <cellStyle name="Comma 2 2 811" xfId="1587" xr:uid="{00000000-0005-0000-0000-0000540A0000}"/>
    <cellStyle name="Comma 2 2 811 2" xfId="6437" xr:uid="{00000000-0005-0000-0000-0000550A0000}"/>
    <cellStyle name="Comma 2 2 811 2 2" xfId="8412" xr:uid="{C236B68A-F9C3-4F48-96F1-A450D496F06E}"/>
    <cellStyle name="Comma 2 2 812" xfId="1588" xr:uid="{00000000-0005-0000-0000-0000560A0000}"/>
    <cellStyle name="Comma 2 2 812 2" xfId="6438" xr:uid="{00000000-0005-0000-0000-0000570A0000}"/>
    <cellStyle name="Comma 2 2 812 2 2" xfId="8413" xr:uid="{C3291835-A98B-4017-99D9-1C2151E0B7EB}"/>
    <cellStyle name="Comma 2 2 813" xfId="1589" xr:uid="{00000000-0005-0000-0000-0000580A0000}"/>
    <cellStyle name="Comma 2 2 813 2" xfId="6439" xr:uid="{00000000-0005-0000-0000-0000590A0000}"/>
    <cellStyle name="Comma 2 2 813 2 2" xfId="8414" xr:uid="{C5C50D4A-5131-4E3E-901B-A8570B0B127E}"/>
    <cellStyle name="Comma 2 2 814" xfId="1590" xr:uid="{00000000-0005-0000-0000-00005A0A0000}"/>
    <cellStyle name="Comma 2 2 814 2" xfId="6440" xr:uid="{00000000-0005-0000-0000-00005B0A0000}"/>
    <cellStyle name="Comma 2 2 814 2 2" xfId="8415" xr:uid="{1DFB9625-60A7-4F14-925F-5B5322B77209}"/>
    <cellStyle name="Comma 2 2 815" xfId="1591" xr:uid="{00000000-0005-0000-0000-00005C0A0000}"/>
    <cellStyle name="Comma 2 2 815 2" xfId="6441" xr:uid="{00000000-0005-0000-0000-00005D0A0000}"/>
    <cellStyle name="Comma 2 2 815 2 2" xfId="8416" xr:uid="{57C2E712-F7BD-425C-B393-B5E4B5B4C882}"/>
    <cellStyle name="Comma 2 2 816" xfId="1592" xr:uid="{00000000-0005-0000-0000-00005E0A0000}"/>
    <cellStyle name="Comma 2 2 816 2" xfId="6442" xr:uid="{00000000-0005-0000-0000-00005F0A0000}"/>
    <cellStyle name="Comma 2 2 816 2 2" xfId="8417" xr:uid="{9C215E6C-6D2D-49E9-836A-827641509BDA}"/>
    <cellStyle name="Comma 2 2 817" xfId="1593" xr:uid="{00000000-0005-0000-0000-0000600A0000}"/>
    <cellStyle name="Comma 2 2 817 2" xfId="6443" xr:uid="{00000000-0005-0000-0000-0000610A0000}"/>
    <cellStyle name="Comma 2 2 817 2 2" xfId="8418" xr:uid="{290479A4-B9F4-4BBE-8053-BBAF5A0E1AB3}"/>
    <cellStyle name="Comma 2 2 818" xfId="1594" xr:uid="{00000000-0005-0000-0000-0000620A0000}"/>
    <cellStyle name="Comma 2 2 818 2" xfId="6444" xr:uid="{00000000-0005-0000-0000-0000630A0000}"/>
    <cellStyle name="Comma 2 2 818 2 2" xfId="8419" xr:uid="{EABFEC4C-6C15-4B54-B755-6B6BF5E9E07D}"/>
    <cellStyle name="Comma 2 2 819" xfId="1595" xr:uid="{00000000-0005-0000-0000-0000640A0000}"/>
    <cellStyle name="Comma 2 2 819 2" xfId="6445" xr:uid="{00000000-0005-0000-0000-0000650A0000}"/>
    <cellStyle name="Comma 2 2 819 2 2" xfId="8420" xr:uid="{F9487DD1-C587-4DD9-8D22-4298BF5786A1}"/>
    <cellStyle name="Comma 2 2 82" xfId="1596" xr:uid="{00000000-0005-0000-0000-0000660A0000}"/>
    <cellStyle name="Comma 2 2 82 2" xfId="6446" xr:uid="{00000000-0005-0000-0000-0000670A0000}"/>
    <cellStyle name="Comma 2 2 82 2 2" xfId="8421" xr:uid="{24AFCF48-6996-42FF-850C-DE37B8D2D8D2}"/>
    <cellStyle name="Comma 2 2 820" xfId="1597" xr:uid="{00000000-0005-0000-0000-0000680A0000}"/>
    <cellStyle name="Comma 2 2 820 2" xfId="6447" xr:uid="{00000000-0005-0000-0000-0000690A0000}"/>
    <cellStyle name="Comma 2 2 820 2 2" xfId="8422" xr:uid="{351F8AE4-441C-4D84-AACB-CB07F7029CC4}"/>
    <cellStyle name="Comma 2 2 821" xfId="1598" xr:uid="{00000000-0005-0000-0000-00006A0A0000}"/>
    <cellStyle name="Comma 2 2 821 2" xfId="6448" xr:uid="{00000000-0005-0000-0000-00006B0A0000}"/>
    <cellStyle name="Comma 2 2 821 2 2" xfId="8423" xr:uid="{3AD4D88A-B95D-463D-AED1-E961BD2DDF86}"/>
    <cellStyle name="Comma 2 2 822" xfId="1599" xr:uid="{00000000-0005-0000-0000-00006C0A0000}"/>
    <cellStyle name="Comma 2 2 822 2" xfId="6449" xr:uid="{00000000-0005-0000-0000-00006D0A0000}"/>
    <cellStyle name="Comma 2 2 822 2 2" xfId="8424" xr:uid="{7064D3E8-A6F9-415C-9820-BE243343EC34}"/>
    <cellStyle name="Comma 2 2 823" xfId="1600" xr:uid="{00000000-0005-0000-0000-00006E0A0000}"/>
    <cellStyle name="Comma 2 2 823 2" xfId="6450" xr:uid="{00000000-0005-0000-0000-00006F0A0000}"/>
    <cellStyle name="Comma 2 2 823 2 2" xfId="8425" xr:uid="{2B1A5C16-2C27-4F9B-95C0-47D578C0096F}"/>
    <cellStyle name="Comma 2 2 824" xfId="1601" xr:uid="{00000000-0005-0000-0000-0000700A0000}"/>
    <cellStyle name="Comma 2 2 824 2" xfId="6451" xr:uid="{00000000-0005-0000-0000-0000710A0000}"/>
    <cellStyle name="Comma 2 2 824 2 2" xfId="8426" xr:uid="{D7E9246B-8640-4020-AFFE-391D92E288EC}"/>
    <cellStyle name="Comma 2 2 825" xfId="1602" xr:uid="{00000000-0005-0000-0000-0000720A0000}"/>
    <cellStyle name="Comma 2 2 825 2" xfId="6452" xr:uid="{00000000-0005-0000-0000-0000730A0000}"/>
    <cellStyle name="Comma 2 2 825 2 2" xfId="8427" xr:uid="{EA76E0BF-3A12-403A-BCFD-F6F6D2F2D3C2}"/>
    <cellStyle name="Comma 2 2 826" xfId="1603" xr:uid="{00000000-0005-0000-0000-0000740A0000}"/>
    <cellStyle name="Comma 2 2 826 2" xfId="6453" xr:uid="{00000000-0005-0000-0000-0000750A0000}"/>
    <cellStyle name="Comma 2 2 826 2 2" xfId="8428" xr:uid="{A48FDFE7-3BD4-44B7-A21B-32001E02049C}"/>
    <cellStyle name="Comma 2 2 827" xfId="1604" xr:uid="{00000000-0005-0000-0000-0000760A0000}"/>
    <cellStyle name="Comma 2 2 827 2" xfId="6454" xr:uid="{00000000-0005-0000-0000-0000770A0000}"/>
    <cellStyle name="Comma 2 2 827 2 2" xfId="8429" xr:uid="{970420AD-D64D-4694-A465-F58EBF090012}"/>
    <cellStyle name="Comma 2 2 828" xfId="1605" xr:uid="{00000000-0005-0000-0000-0000780A0000}"/>
    <cellStyle name="Comma 2 2 828 2" xfId="6455" xr:uid="{00000000-0005-0000-0000-0000790A0000}"/>
    <cellStyle name="Comma 2 2 828 2 2" xfId="8430" xr:uid="{E0F205CA-A220-4A5F-AD63-6E43913631FD}"/>
    <cellStyle name="Comma 2 2 829" xfId="1606" xr:uid="{00000000-0005-0000-0000-00007A0A0000}"/>
    <cellStyle name="Comma 2 2 829 2" xfId="6456" xr:uid="{00000000-0005-0000-0000-00007B0A0000}"/>
    <cellStyle name="Comma 2 2 829 2 2" xfId="8431" xr:uid="{43ECC9D9-4CFA-4054-84F2-8C67C40FA16F}"/>
    <cellStyle name="Comma 2 2 83" xfId="1607" xr:uid="{00000000-0005-0000-0000-00007C0A0000}"/>
    <cellStyle name="Comma 2 2 83 2" xfId="6457" xr:uid="{00000000-0005-0000-0000-00007D0A0000}"/>
    <cellStyle name="Comma 2 2 83 2 2" xfId="8432" xr:uid="{2397DD68-288C-40D1-8251-7D7FD0BF8DB2}"/>
    <cellStyle name="Comma 2 2 830" xfId="1608" xr:uid="{00000000-0005-0000-0000-00007E0A0000}"/>
    <cellStyle name="Comma 2 2 830 2" xfId="6458" xr:uid="{00000000-0005-0000-0000-00007F0A0000}"/>
    <cellStyle name="Comma 2 2 830 2 2" xfId="8433" xr:uid="{BC600E04-F65B-4F9D-AD77-CF48E9F42758}"/>
    <cellStyle name="Comma 2 2 831" xfId="1609" xr:uid="{00000000-0005-0000-0000-0000800A0000}"/>
    <cellStyle name="Comma 2 2 831 2" xfId="6459" xr:uid="{00000000-0005-0000-0000-0000810A0000}"/>
    <cellStyle name="Comma 2 2 831 2 2" xfId="8434" xr:uid="{6623D742-7759-4054-8F8C-2908F2595C66}"/>
    <cellStyle name="Comma 2 2 832" xfId="1610" xr:uid="{00000000-0005-0000-0000-0000820A0000}"/>
    <cellStyle name="Comma 2 2 832 2" xfId="6460" xr:uid="{00000000-0005-0000-0000-0000830A0000}"/>
    <cellStyle name="Comma 2 2 832 2 2" xfId="8435" xr:uid="{AC7260F0-841A-41DB-B534-96F83A3E2696}"/>
    <cellStyle name="Comma 2 2 833" xfId="1611" xr:uid="{00000000-0005-0000-0000-0000840A0000}"/>
    <cellStyle name="Comma 2 2 833 2" xfId="6461" xr:uid="{00000000-0005-0000-0000-0000850A0000}"/>
    <cellStyle name="Comma 2 2 833 2 2" xfId="8436" xr:uid="{7ACE3DD3-041C-45C6-B3D3-79BD670DFFDC}"/>
    <cellStyle name="Comma 2 2 834" xfId="1612" xr:uid="{00000000-0005-0000-0000-0000860A0000}"/>
    <cellStyle name="Comma 2 2 834 2" xfId="6462" xr:uid="{00000000-0005-0000-0000-0000870A0000}"/>
    <cellStyle name="Comma 2 2 834 2 2" xfId="8437" xr:uid="{EF857EF5-0258-460F-A615-BEB10F8FEE97}"/>
    <cellStyle name="Comma 2 2 835" xfId="1613" xr:uid="{00000000-0005-0000-0000-0000880A0000}"/>
    <cellStyle name="Comma 2 2 835 2" xfId="6463" xr:uid="{00000000-0005-0000-0000-0000890A0000}"/>
    <cellStyle name="Comma 2 2 835 2 2" xfId="8438" xr:uid="{20235A90-7384-48CC-B433-1A7F59DDBF9C}"/>
    <cellStyle name="Comma 2 2 836" xfId="1614" xr:uid="{00000000-0005-0000-0000-00008A0A0000}"/>
    <cellStyle name="Comma 2 2 836 2" xfId="6464" xr:uid="{00000000-0005-0000-0000-00008B0A0000}"/>
    <cellStyle name="Comma 2 2 836 2 2" xfId="8439" xr:uid="{61F65D65-575E-4A27-88AC-77B8D27708F0}"/>
    <cellStyle name="Comma 2 2 837" xfId="1615" xr:uid="{00000000-0005-0000-0000-00008C0A0000}"/>
    <cellStyle name="Comma 2 2 837 2" xfId="6465" xr:uid="{00000000-0005-0000-0000-00008D0A0000}"/>
    <cellStyle name="Comma 2 2 837 2 2" xfId="8440" xr:uid="{998FD9F6-14D7-45B5-A6BA-8EBD9B65E2EE}"/>
    <cellStyle name="Comma 2 2 838" xfId="1616" xr:uid="{00000000-0005-0000-0000-00008E0A0000}"/>
    <cellStyle name="Comma 2 2 838 2" xfId="6466" xr:uid="{00000000-0005-0000-0000-00008F0A0000}"/>
    <cellStyle name="Comma 2 2 838 2 2" xfId="8441" xr:uid="{A025E168-958E-4C52-9976-1CEE27831DC6}"/>
    <cellStyle name="Comma 2 2 839" xfId="1617" xr:uid="{00000000-0005-0000-0000-0000900A0000}"/>
    <cellStyle name="Comma 2 2 839 2" xfId="6467" xr:uid="{00000000-0005-0000-0000-0000910A0000}"/>
    <cellStyle name="Comma 2 2 839 2 2" xfId="8442" xr:uid="{59DA660F-2950-4448-A02A-2A63D4B9D54E}"/>
    <cellStyle name="Comma 2 2 84" xfId="1618" xr:uid="{00000000-0005-0000-0000-0000920A0000}"/>
    <cellStyle name="Comma 2 2 84 2" xfId="6468" xr:uid="{00000000-0005-0000-0000-0000930A0000}"/>
    <cellStyle name="Comma 2 2 84 2 2" xfId="8443" xr:uid="{53B60D00-AFE7-4BD7-93B4-0AA420593ACD}"/>
    <cellStyle name="Comma 2 2 840" xfId="1619" xr:uid="{00000000-0005-0000-0000-0000940A0000}"/>
    <cellStyle name="Comma 2 2 840 2" xfId="6469" xr:uid="{00000000-0005-0000-0000-0000950A0000}"/>
    <cellStyle name="Comma 2 2 840 2 2" xfId="8444" xr:uid="{FD6A2CF8-0CCB-4637-B03B-B02975F80E6E}"/>
    <cellStyle name="Comma 2 2 841" xfId="1620" xr:uid="{00000000-0005-0000-0000-0000960A0000}"/>
    <cellStyle name="Comma 2 2 841 2" xfId="6470" xr:uid="{00000000-0005-0000-0000-0000970A0000}"/>
    <cellStyle name="Comma 2 2 841 2 2" xfId="8445" xr:uid="{C4B72B37-828B-48AD-B8E3-53E27CA3EFF2}"/>
    <cellStyle name="Comma 2 2 842" xfId="1621" xr:uid="{00000000-0005-0000-0000-0000980A0000}"/>
    <cellStyle name="Comma 2 2 842 2" xfId="6471" xr:uid="{00000000-0005-0000-0000-0000990A0000}"/>
    <cellStyle name="Comma 2 2 842 2 2" xfId="8446" xr:uid="{5D1AE041-487A-4C4E-8F91-8508D2C92ECE}"/>
    <cellStyle name="Comma 2 2 843" xfId="1622" xr:uid="{00000000-0005-0000-0000-00009A0A0000}"/>
    <cellStyle name="Comma 2 2 843 2" xfId="6472" xr:uid="{00000000-0005-0000-0000-00009B0A0000}"/>
    <cellStyle name="Comma 2 2 843 2 2" xfId="8447" xr:uid="{E9EEE156-9E32-49F0-A100-A97FA7C59A4E}"/>
    <cellStyle name="Comma 2 2 844" xfId="1623" xr:uid="{00000000-0005-0000-0000-00009C0A0000}"/>
    <cellStyle name="Comma 2 2 844 2" xfId="6473" xr:uid="{00000000-0005-0000-0000-00009D0A0000}"/>
    <cellStyle name="Comma 2 2 844 2 2" xfId="8448" xr:uid="{C793AEFE-D249-44CC-B5C1-64118FD6B00C}"/>
    <cellStyle name="Comma 2 2 845" xfId="1624" xr:uid="{00000000-0005-0000-0000-00009E0A0000}"/>
    <cellStyle name="Comma 2 2 845 2" xfId="6474" xr:uid="{00000000-0005-0000-0000-00009F0A0000}"/>
    <cellStyle name="Comma 2 2 845 2 2" xfId="8449" xr:uid="{C9DFF8AC-A3E8-481D-98D7-A4848D83A971}"/>
    <cellStyle name="Comma 2 2 846" xfId="1625" xr:uid="{00000000-0005-0000-0000-0000A00A0000}"/>
    <cellStyle name="Comma 2 2 846 2" xfId="6475" xr:uid="{00000000-0005-0000-0000-0000A10A0000}"/>
    <cellStyle name="Comma 2 2 846 2 2" xfId="8450" xr:uid="{854A3D99-9763-485C-9B9B-D2307D2736BC}"/>
    <cellStyle name="Comma 2 2 847" xfId="1626" xr:uid="{00000000-0005-0000-0000-0000A20A0000}"/>
    <cellStyle name="Comma 2 2 847 2" xfId="6476" xr:uid="{00000000-0005-0000-0000-0000A30A0000}"/>
    <cellStyle name="Comma 2 2 847 2 2" xfId="8451" xr:uid="{78DACE82-0F42-42F1-82ED-23AD33121BCE}"/>
    <cellStyle name="Comma 2 2 848" xfId="1627" xr:uid="{00000000-0005-0000-0000-0000A40A0000}"/>
    <cellStyle name="Comma 2 2 848 2" xfId="6477" xr:uid="{00000000-0005-0000-0000-0000A50A0000}"/>
    <cellStyle name="Comma 2 2 848 2 2" xfId="8452" xr:uid="{FF8F14B5-01E5-4E83-BDBD-07A4F947E056}"/>
    <cellStyle name="Comma 2 2 849" xfId="1628" xr:uid="{00000000-0005-0000-0000-0000A60A0000}"/>
    <cellStyle name="Comma 2 2 849 2" xfId="6478" xr:uid="{00000000-0005-0000-0000-0000A70A0000}"/>
    <cellStyle name="Comma 2 2 849 2 2" xfId="8453" xr:uid="{B91A525E-F563-496A-A2F8-AFAF898CDC66}"/>
    <cellStyle name="Comma 2 2 85" xfId="1629" xr:uid="{00000000-0005-0000-0000-0000A80A0000}"/>
    <cellStyle name="Comma 2 2 85 2" xfId="6479" xr:uid="{00000000-0005-0000-0000-0000A90A0000}"/>
    <cellStyle name="Comma 2 2 85 2 2" xfId="8454" xr:uid="{8830A162-09C9-4DA0-A795-F9DCB8AD39BF}"/>
    <cellStyle name="Comma 2 2 850" xfId="1630" xr:uid="{00000000-0005-0000-0000-0000AA0A0000}"/>
    <cellStyle name="Comma 2 2 850 2" xfId="6480" xr:uid="{00000000-0005-0000-0000-0000AB0A0000}"/>
    <cellStyle name="Comma 2 2 850 2 2" xfId="8455" xr:uid="{2E9FC19B-31F9-443F-8343-546B44F264CC}"/>
    <cellStyle name="Comma 2 2 851" xfId="1631" xr:uid="{00000000-0005-0000-0000-0000AC0A0000}"/>
    <cellStyle name="Comma 2 2 851 2" xfId="6481" xr:uid="{00000000-0005-0000-0000-0000AD0A0000}"/>
    <cellStyle name="Comma 2 2 851 2 2" xfId="8456" xr:uid="{88B83C0C-7A12-4087-94A9-90EF73FFE175}"/>
    <cellStyle name="Comma 2 2 852" xfId="1632" xr:uid="{00000000-0005-0000-0000-0000AE0A0000}"/>
    <cellStyle name="Comma 2 2 852 2" xfId="6482" xr:uid="{00000000-0005-0000-0000-0000AF0A0000}"/>
    <cellStyle name="Comma 2 2 852 2 2" xfId="8457" xr:uid="{51EE46E3-7A46-4FCC-86A9-E33EEFCA222B}"/>
    <cellStyle name="Comma 2 2 853" xfId="1633" xr:uid="{00000000-0005-0000-0000-0000B00A0000}"/>
    <cellStyle name="Comma 2 2 853 2" xfId="6483" xr:uid="{00000000-0005-0000-0000-0000B10A0000}"/>
    <cellStyle name="Comma 2 2 853 2 2" xfId="8458" xr:uid="{52AE575B-BB10-4730-B77C-1CF15B7A8755}"/>
    <cellStyle name="Comma 2 2 854" xfId="1634" xr:uid="{00000000-0005-0000-0000-0000B20A0000}"/>
    <cellStyle name="Comma 2 2 854 2" xfId="6484" xr:uid="{00000000-0005-0000-0000-0000B30A0000}"/>
    <cellStyle name="Comma 2 2 854 2 2" xfId="8459" xr:uid="{7E3A4785-2A3F-4DE6-8291-1BF7A07CC0E5}"/>
    <cellStyle name="Comma 2 2 855" xfId="1635" xr:uid="{00000000-0005-0000-0000-0000B40A0000}"/>
    <cellStyle name="Comma 2 2 855 2" xfId="6485" xr:uid="{00000000-0005-0000-0000-0000B50A0000}"/>
    <cellStyle name="Comma 2 2 855 2 2" xfId="8460" xr:uid="{26116C4C-E343-418F-A9F2-5EBEA8450829}"/>
    <cellStyle name="Comma 2 2 856" xfId="1636" xr:uid="{00000000-0005-0000-0000-0000B60A0000}"/>
    <cellStyle name="Comma 2 2 856 2" xfId="6486" xr:uid="{00000000-0005-0000-0000-0000B70A0000}"/>
    <cellStyle name="Comma 2 2 856 2 2" xfId="8461" xr:uid="{4036B154-26F0-48F0-A55E-B3A3D6D326DE}"/>
    <cellStyle name="Comma 2 2 857" xfId="1637" xr:uid="{00000000-0005-0000-0000-0000B80A0000}"/>
    <cellStyle name="Comma 2 2 857 2" xfId="6487" xr:uid="{00000000-0005-0000-0000-0000B90A0000}"/>
    <cellStyle name="Comma 2 2 857 2 2" xfId="8462" xr:uid="{ADB69AEB-3C7B-4EED-9833-BDE16A23CE26}"/>
    <cellStyle name="Comma 2 2 858" xfId="1638" xr:uid="{00000000-0005-0000-0000-0000BA0A0000}"/>
    <cellStyle name="Comma 2 2 858 2" xfId="6488" xr:uid="{00000000-0005-0000-0000-0000BB0A0000}"/>
    <cellStyle name="Comma 2 2 858 2 2" xfId="8463" xr:uid="{E45C48CF-F188-4011-A703-D5EDD5371472}"/>
    <cellStyle name="Comma 2 2 859" xfId="1639" xr:uid="{00000000-0005-0000-0000-0000BC0A0000}"/>
    <cellStyle name="Comma 2 2 859 2" xfId="6489" xr:uid="{00000000-0005-0000-0000-0000BD0A0000}"/>
    <cellStyle name="Comma 2 2 859 2 2" xfId="8464" xr:uid="{7FDBCEF6-E68E-41DD-A1DE-0C83907856EB}"/>
    <cellStyle name="Comma 2 2 86" xfId="1640" xr:uid="{00000000-0005-0000-0000-0000BE0A0000}"/>
    <cellStyle name="Comma 2 2 86 2" xfId="6490" xr:uid="{00000000-0005-0000-0000-0000BF0A0000}"/>
    <cellStyle name="Comma 2 2 86 2 2" xfId="8465" xr:uid="{5DA5E008-1578-4F9A-914D-5DC5ABC23EA0}"/>
    <cellStyle name="Comma 2 2 860" xfId="1641" xr:uid="{00000000-0005-0000-0000-0000C00A0000}"/>
    <cellStyle name="Comma 2 2 860 2" xfId="6491" xr:uid="{00000000-0005-0000-0000-0000C10A0000}"/>
    <cellStyle name="Comma 2 2 860 2 2" xfId="8466" xr:uid="{A9FF003B-D4A4-40EA-84BB-F959E5D5CF63}"/>
    <cellStyle name="Comma 2 2 861" xfId="1642" xr:uid="{00000000-0005-0000-0000-0000C20A0000}"/>
    <cellStyle name="Comma 2 2 861 2" xfId="6492" xr:uid="{00000000-0005-0000-0000-0000C30A0000}"/>
    <cellStyle name="Comma 2 2 861 2 2" xfId="8467" xr:uid="{C3C485AF-8845-40C3-BB45-7CAF07F55EF7}"/>
    <cellStyle name="Comma 2 2 862" xfId="1643" xr:uid="{00000000-0005-0000-0000-0000C40A0000}"/>
    <cellStyle name="Comma 2 2 862 2" xfId="6493" xr:uid="{00000000-0005-0000-0000-0000C50A0000}"/>
    <cellStyle name="Comma 2 2 862 2 2" xfId="8468" xr:uid="{468FB214-A508-47BF-AF3D-800F6557D83D}"/>
    <cellStyle name="Comma 2 2 863" xfId="1644" xr:uid="{00000000-0005-0000-0000-0000C60A0000}"/>
    <cellStyle name="Comma 2 2 863 2" xfId="6494" xr:uid="{00000000-0005-0000-0000-0000C70A0000}"/>
    <cellStyle name="Comma 2 2 863 2 2" xfId="8469" xr:uid="{D23C4DFF-11CF-436D-86C9-09BF138EFEAD}"/>
    <cellStyle name="Comma 2 2 864" xfId="1645" xr:uid="{00000000-0005-0000-0000-0000C80A0000}"/>
    <cellStyle name="Comma 2 2 864 2" xfId="6495" xr:uid="{00000000-0005-0000-0000-0000C90A0000}"/>
    <cellStyle name="Comma 2 2 864 2 2" xfId="8470" xr:uid="{98132F82-DA71-41E4-9127-4AFBD06D99FB}"/>
    <cellStyle name="Comma 2 2 865" xfId="1646" xr:uid="{00000000-0005-0000-0000-0000CA0A0000}"/>
    <cellStyle name="Comma 2 2 865 2" xfId="6496" xr:uid="{00000000-0005-0000-0000-0000CB0A0000}"/>
    <cellStyle name="Comma 2 2 865 2 2" xfId="8471" xr:uid="{1718B744-1ABA-48B4-B80D-5F5DA40D3A91}"/>
    <cellStyle name="Comma 2 2 866" xfId="1647" xr:uid="{00000000-0005-0000-0000-0000CC0A0000}"/>
    <cellStyle name="Comma 2 2 866 2" xfId="6497" xr:uid="{00000000-0005-0000-0000-0000CD0A0000}"/>
    <cellStyle name="Comma 2 2 866 2 2" xfId="8472" xr:uid="{E00113F2-C424-4B0F-8C46-80F6E31BA925}"/>
    <cellStyle name="Comma 2 2 867" xfId="1648" xr:uid="{00000000-0005-0000-0000-0000CE0A0000}"/>
    <cellStyle name="Comma 2 2 867 2" xfId="6498" xr:uid="{00000000-0005-0000-0000-0000CF0A0000}"/>
    <cellStyle name="Comma 2 2 867 2 2" xfId="8473" xr:uid="{2C312F93-47DC-477C-82D7-C64D7B6D22EE}"/>
    <cellStyle name="Comma 2 2 868" xfId="1649" xr:uid="{00000000-0005-0000-0000-0000D00A0000}"/>
    <cellStyle name="Comma 2 2 868 2" xfId="6499" xr:uid="{00000000-0005-0000-0000-0000D10A0000}"/>
    <cellStyle name="Comma 2 2 868 2 2" xfId="8474" xr:uid="{83D1683C-756D-45DC-95FB-72E4EEB11411}"/>
    <cellStyle name="Comma 2 2 869" xfId="1650" xr:uid="{00000000-0005-0000-0000-0000D20A0000}"/>
    <cellStyle name="Comma 2 2 869 2" xfId="6500" xr:uid="{00000000-0005-0000-0000-0000D30A0000}"/>
    <cellStyle name="Comma 2 2 869 2 2" xfId="8475" xr:uid="{AD82851E-C0F1-4937-88D0-AEE0219EEA1E}"/>
    <cellStyle name="Comma 2 2 87" xfId="1651" xr:uid="{00000000-0005-0000-0000-0000D40A0000}"/>
    <cellStyle name="Comma 2 2 87 2" xfId="6501" xr:uid="{00000000-0005-0000-0000-0000D50A0000}"/>
    <cellStyle name="Comma 2 2 87 2 2" xfId="8476" xr:uid="{48D1C8B7-B6F9-4201-AE88-A15066B3D516}"/>
    <cellStyle name="Comma 2 2 870" xfId="1652" xr:uid="{00000000-0005-0000-0000-0000D60A0000}"/>
    <cellStyle name="Comma 2 2 870 2" xfId="6502" xr:uid="{00000000-0005-0000-0000-0000D70A0000}"/>
    <cellStyle name="Comma 2 2 870 2 2" xfId="8477" xr:uid="{A7711BFB-8837-45BB-9A0A-71C38F60A1CA}"/>
    <cellStyle name="Comma 2 2 871" xfId="1653" xr:uid="{00000000-0005-0000-0000-0000D80A0000}"/>
    <cellStyle name="Comma 2 2 871 2" xfId="6503" xr:uid="{00000000-0005-0000-0000-0000D90A0000}"/>
    <cellStyle name="Comma 2 2 871 2 2" xfId="8478" xr:uid="{F87A3322-A43D-4B07-A4A7-E04F641C12B7}"/>
    <cellStyle name="Comma 2 2 872" xfId="1654" xr:uid="{00000000-0005-0000-0000-0000DA0A0000}"/>
    <cellStyle name="Comma 2 2 872 2" xfId="6504" xr:uid="{00000000-0005-0000-0000-0000DB0A0000}"/>
    <cellStyle name="Comma 2 2 872 2 2" xfId="8479" xr:uid="{EBA4301A-3879-4AFF-8C94-03BFB805CECB}"/>
    <cellStyle name="Comma 2 2 873" xfId="1655" xr:uid="{00000000-0005-0000-0000-0000DC0A0000}"/>
    <cellStyle name="Comma 2 2 873 2" xfId="6505" xr:uid="{00000000-0005-0000-0000-0000DD0A0000}"/>
    <cellStyle name="Comma 2 2 873 2 2" xfId="8480" xr:uid="{DE8D3DFE-DBE9-4EB4-AEA5-DFE52F74AEA5}"/>
    <cellStyle name="Comma 2 2 874" xfId="1656" xr:uid="{00000000-0005-0000-0000-0000DE0A0000}"/>
    <cellStyle name="Comma 2 2 874 2" xfId="6506" xr:uid="{00000000-0005-0000-0000-0000DF0A0000}"/>
    <cellStyle name="Comma 2 2 874 2 2" xfId="8481" xr:uid="{0472954C-2AEB-4E10-9148-052CF9946B10}"/>
    <cellStyle name="Comma 2 2 875" xfId="1657" xr:uid="{00000000-0005-0000-0000-0000E00A0000}"/>
    <cellStyle name="Comma 2 2 875 2" xfId="6507" xr:uid="{00000000-0005-0000-0000-0000E10A0000}"/>
    <cellStyle name="Comma 2 2 875 2 2" xfId="8482" xr:uid="{51FD9DBF-5C61-4584-BC0F-63340B8FB45E}"/>
    <cellStyle name="Comma 2 2 876" xfId="1658" xr:uid="{00000000-0005-0000-0000-0000E20A0000}"/>
    <cellStyle name="Comma 2 2 876 2" xfId="6508" xr:uid="{00000000-0005-0000-0000-0000E30A0000}"/>
    <cellStyle name="Comma 2 2 876 2 2" xfId="8483" xr:uid="{C3076DCB-3978-4919-A835-E7653C8DFA66}"/>
    <cellStyle name="Comma 2 2 877" xfId="1659" xr:uid="{00000000-0005-0000-0000-0000E40A0000}"/>
    <cellStyle name="Comma 2 2 877 2" xfId="6509" xr:uid="{00000000-0005-0000-0000-0000E50A0000}"/>
    <cellStyle name="Comma 2 2 877 2 2" xfId="8484" xr:uid="{511F88F1-11C7-4C66-A803-337ED5DB5885}"/>
    <cellStyle name="Comma 2 2 878" xfId="1660" xr:uid="{00000000-0005-0000-0000-0000E60A0000}"/>
    <cellStyle name="Comma 2 2 878 2" xfId="6510" xr:uid="{00000000-0005-0000-0000-0000E70A0000}"/>
    <cellStyle name="Comma 2 2 878 2 2" xfId="8485" xr:uid="{6D28BE70-A036-4236-8EB8-93B2F0DD7B94}"/>
    <cellStyle name="Comma 2 2 879" xfId="1661" xr:uid="{00000000-0005-0000-0000-0000E80A0000}"/>
    <cellStyle name="Comma 2 2 879 2" xfId="6511" xr:uid="{00000000-0005-0000-0000-0000E90A0000}"/>
    <cellStyle name="Comma 2 2 879 2 2" xfId="8486" xr:uid="{BEC656BB-9982-4CFC-97D7-C682187E92CE}"/>
    <cellStyle name="Comma 2 2 88" xfId="1662" xr:uid="{00000000-0005-0000-0000-0000EA0A0000}"/>
    <cellStyle name="Comma 2 2 88 2" xfId="6512" xr:uid="{00000000-0005-0000-0000-0000EB0A0000}"/>
    <cellStyle name="Comma 2 2 88 2 2" xfId="8487" xr:uid="{3F004C16-FD28-4322-89B1-10FA7E909B20}"/>
    <cellStyle name="Comma 2 2 880" xfId="1663" xr:uid="{00000000-0005-0000-0000-0000EC0A0000}"/>
    <cellStyle name="Comma 2 2 880 2" xfId="6513" xr:uid="{00000000-0005-0000-0000-0000ED0A0000}"/>
    <cellStyle name="Comma 2 2 880 2 2" xfId="8488" xr:uid="{0C6BFD2B-E476-466B-89FD-1A8D963776B9}"/>
    <cellStyle name="Comma 2 2 881" xfId="1664" xr:uid="{00000000-0005-0000-0000-0000EE0A0000}"/>
    <cellStyle name="Comma 2 2 881 2" xfId="6514" xr:uid="{00000000-0005-0000-0000-0000EF0A0000}"/>
    <cellStyle name="Comma 2 2 881 2 2" xfId="8489" xr:uid="{ACF83C27-D919-4FFC-9498-98ACF441A9E3}"/>
    <cellStyle name="Comma 2 2 882" xfId="1665" xr:uid="{00000000-0005-0000-0000-0000F00A0000}"/>
    <cellStyle name="Comma 2 2 882 2" xfId="6515" xr:uid="{00000000-0005-0000-0000-0000F10A0000}"/>
    <cellStyle name="Comma 2 2 882 2 2" xfId="8490" xr:uid="{E6A9C9DB-8EF2-47F5-97F0-8B6219CECDE9}"/>
    <cellStyle name="Comma 2 2 883" xfId="1666" xr:uid="{00000000-0005-0000-0000-0000F20A0000}"/>
    <cellStyle name="Comma 2 2 883 2" xfId="6516" xr:uid="{00000000-0005-0000-0000-0000F30A0000}"/>
    <cellStyle name="Comma 2 2 883 2 2" xfId="8491" xr:uid="{2691AB99-67D7-43A3-8E57-A1164A30D4FF}"/>
    <cellStyle name="Comma 2 2 884" xfId="1667" xr:uid="{00000000-0005-0000-0000-0000F40A0000}"/>
    <cellStyle name="Comma 2 2 884 2" xfId="6517" xr:uid="{00000000-0005-0000-0000-0000F50A0000}"/>
    <cellStyle name="Comma 2 2 884 2 2" xfId="8492" xr:uid="{1BFA6F7E-5DEB-48F0-BF7D-A169ED784EF5}"/>
    <cellStyle name="Comma 2 2 885" xfId="1668" xr:uid="{00000000-0005-0000-0000-0000F60A0000}"/>
    <cellStyle name="Comma 2 2 885 2" xfId="6518" xr:uid="{00000000-0005-0000-0000-0000F70A0000}"/>
    <cellStyle name="Comma 2 2 885 2 2" xfId="8493" xr:uid="{E31A8417-EE1F-44E1-BA7F-C9A030BB2095}"/>
    <cellStyle name="Comma 2 2 886" xfId="1669" xr:uid="{00000000-0005-0000-0000-0000F80A0000}"/>
    <cellStyle name="Comma 2 2 886 2" xfId="6519" xr:uid="{00000000-0005-0000-0000-0000F90A0000}"/>
    <cellStyle name="Comma 2 2 886 2 2" xfId="8494" xr:uid="{0E475394-A877-4019-8FFE-DD9E580C65F7}"/>
    <cellStyle name="Comma 2 2 887" xfId="1670" xr:uid="{00000000-0005-0000-0000-0000FA0A0000}"/>
    <cellStyle name="Comma 2 2 887 2" xfId="6520" xr:uid="{00000000-0005-0000-0000-0000FB0A0000}"/>
    <cellStyle name="Comma 2 2 887 2 2" xfId="8495" xr:uid="{74E8DBB3-90D4-4E30-AB47-229FD207999A}"/>
    <cellStyle name="Comma 2 2 888" xfId="1671" xr:uid="{00000000-0005-0000-0000-0000FC0A0000}"/>
    <cellStyle name="Comma 2 2 888 2" xfId="6521" xr:uid="{00000000-0005-0000-0000-0000FD0A0000}"/>
    <cellStyle name="Comma 2 2 888 2 2" xfId="8496" xr:uid="{FD3A393A-EEB8-40C5-B96C-15A8F1B018B7}"/>
    <cellStyle name="Comma 2 2 889" xfId="1672" xr:uid="{00000000-0005-0000-0000-0000FE0A0000}"/>
    <cellStyle name="Comma 2 2 889 2" xfId="6522" xr:uid="{00000000-0005-0000-0000-0000FF0A0000}"/>
    <cellStyle name="Comma 2 2 889 2 2" xfId="8497" xr:uid="{C1DF7E44-E648-4E7D-A8A2-9911300A9795}"/>
    <cellStyle name="Comma 2 2 89" xfId="1673" xr:uid="{00000000-0005-0000-0000-0000000B0000}"/>
    <cellStyle name="Comma 2 2 89 2" xfId="6523" xr:uid="{00000000-0005-0000-0000-0000010B0000}"/>
    <cellStyle name="Comma 2 2 89 2 2" xfId="8498" xr:uid="{4DD46C6C-7145-4F77-973B-89CBBBB3EB6A}"/>
    <cellStyle name="Comma 2 2 890" xfId="1674" xr:uid="{00000000-0005-0000-0000-0000020B0000}"/>
    <cellStyle name="Comma 2 2 890 2" xfId="6524" xr:uid="{00000000-0005-0000-0000-0000030B0000}"/>
    <cellStyle name="Comma 2 2 890 2 2" xfId="8499" xr:uid="{2CEFD573-718F-4B02-A859-A73B1D7D12D4}"/>
    <cellStyle name="Comma 2 2 891" xfId="1675" xr:uid="{00000000-0005-0000-0000-0000040B0000}"/>
    <cellStyle name="Comma 2 2 891 2" xfId="6525" xr:uid="{00000000-0005-0000-0000-0000050B0000}"/>
    <cellStyle name="Comma 2 2 891 2 2" xfId="8500" xr:uid="{443D2690-FF47-474D-86DD-90E1D916683E}"/>
    <cellStyle name="Comma 2 2 892" xfId="1676" xr:uid="{00000000-0005-0000-0000-0000060B0000}"/>
    <cellStyle name="Comma 2 2 892 2" xfId="6526" xr:uid="{00000000-0005-0000-0000-0000070B0000}"/>
    <cellStyle name="Comma 2 2 892 2 2" xfId="8501" xr:uid="{A042935C-253F-416E-A540-8BAAB76B4606}"/>
    <cellStyle name="Comma 2 2 893" xfId="1677" xr:uid="{00000000-0005-0000-0000-0000080B0000}"/>
    <cellStyle name="Comma 2 2 893 2" xfId="6527" xr:uid="{00000000-0005-0000-0000-0000090B0000}"/>
    <cellStyle name="Comma 2 2 893 2 2" xfId="8502" xr:uid="{A4CBB76D-D0E3-4C8C-ACC6-93251B9D6FD7}"/>
    <cellStyle name="Comma 2 2 894" xfId="1678" xr:uid="{00000000-0005-0000-0000-00000A0B0000}"/>
    <cellStyle name="Comma 2 2 894 2" xfId="6528" xr:uid="{00000000-0005-0000-0000-00000B0B0000}"/>
    <cellStyle name="Comma 2 2 894 2 2" xfId="8503" xr:uid="{7317F262-99DD-4C98-923D-240B56849F8B}"/>
    <cellStyle name="Comma 2 2 895" xfId="1679" xr:uid="{00000000-0005-0000-0000-00000C0B0000}"/>
    <cellStyle name="Comma 2 2 895 2" xfId="6529" xr:uid="{00000000-0005-0000-0000-00000D0B0000}"/>
    <cellStyle name="Comma 2 2 895 2 2" xfId="8504" xr:uid="{3F560EF9-2C67-4F5A-A668-D9CB71C95BCF}"/>
    <cellStyle name="Comma 2 2 896" xfId="1680" xr:uid="{00000000-0005-0000-0000-00000E0B0000}"/>
    <cellStyle name="Comma 2 2 896 2" xfId="6530" xr:uid="{00000000-0005-0000-0000-00000F0B0000}"/>
    <cellStyle name="Comma 2 2 896 2 2" xfId="8505" xr:uid="{A6DEF23D-BFC7-4A0C-AE26-38DCDF226767}"/>
    <cellStyle name="Comma 2 2 897" xfId="1681" xr:uid="{00000000-0005-0000-0000-0000100B0000}"/>
    <cellStyle name="Comma 2 2 897 2" xfId="6531" xr:uid="{00000000-0005-0000-0000-0000110B0000}"/>
    <cellStyle name="Comma 2 2 897 2 2" xfId="8506" xr:uid="{EF4C7276-C205-4DD5-8570-B2AFA5CFFFF6}"/>
    <cellStyle name="Comma 2 2 898" xfId="1682" xr:uid="{00000000-0005-0000-0000-0000120B0000}"/>
    <cellStyle name="Comma 2 2 898 2" xfId="6532" xr:uid="{00000000-0005-0000-0000-0000130B0000}"/>
    <cellStyle name="Comma 2 2 898 2 2" xfId="8507" xr:uid="{ABED1722-40A0-47B9-BC54-930AADD7D520}"/>
    <cellStyle name="Comma 2 2 899" xfId="1683" xr:uid="{00000000-0005-0000-0000-0000140B0000}"/>
    <cellStyle name="Comma 2 2 899 2" xfId="6533" xr:uid="{00000000-0005-0000-0000-0000150B0000}"/>
    <cellStyle name="Comma 2 2 899 2 2" xfId="8508" xr:uid="{B7356497-9602-478B-803B-29743C30F555}"/>
    <cellStyle name="Comma 2 2 9" xfId="1684" xr:uid="{00000000-0005-0000-0000-0000160B0000}"/>
    <cellStyle name="Comma 2 2 9 2" xfId="6534" xr:uid="{00000000-0005-0000-0000-0000170B0000}"/>
    <cellStyle name="Comma 2 2 9 2 2" xfId="8509" xr:uid="{C058D16B-1C39-4F6F-B6B6-74E7ED5A1AD1}"/>
    <cellStyle name="Comma 2 2 90" xfId="1685" xr:uid="{00000000-0005-0000-0000-0000180B0000}"/>
    <cellStyle name="Comma 2 2 90 2" xfId="6535" xr:uid="{00000000-0005-0000-0000-0000190B0000}"/>
    <cellStyle name="Comma 2 2 90 2 2" xfId="8510" xr:uid="{0876930C-C0F1-4A2F-B7DB-24FD3E9CCF3C}"/>
    <cellStyle name="Comma 2 2 900" xfId="1686" xr:uid="{00000000-0005-0000-0000-00001A0B0000}"/>
    <cellStyle name="Comma 2 2 900 2" xfId="6536" xr:uid="{00000000-0005-0000-0000-00001B0B0000}"/>
    <cellStyle name="Comma 2 2 900 2 2" xfId="8511" xr:uid="{B077D3A0-5252-411C-B8AC-1C1CF3285835}"/>
    <cellStyle name="Comma 2 2 901" xfId="1687" xr:uid="{00000000-0005-0000-0000-00001C0B0000}"/>
    <cellStyle name="Comma 2 2 901 2" xfId="6537" xr:uid="{00000000-0005-0000-0000-00001D0B0000}"/>
    <cellStyle name="Comma 2 2 901 2 2" xfId="8512" xr:uid="{CDE95AEF-31EC-4F43-999D-2FE141C515EE}"/>
    <cellStyle name="Comma 2 2 902" xfId="1688" xr:uid="{00000000-0005-0000-0000-00001E0B0000}"/>
    <cellStyle name="Comma 2 2 902 2" xfId="6538" xr:uid="{00000000-0005-0000-0000-00001F0B0000}"/>
    <cellStyle name="Comma 2 2 902 2 2" xfId="8513" xr:uid="{2F67318E-905D-414C-9AAB-3DAE3F202578}"/>
    <cellStyle name="Comma 2 2 903" xfId="1689" xr:uid="{00000000-0005-0000-0000-0000200B0000}"/>
    <cellStyle name="Comma 2 2 903 2" xfId="6539" xr:uid="{00000000-0005-0000-0000-0000210B0000}"/>
    <cellStyle name="Comma 2 2 903 2 2" xfId="8514" xr:uid="{D01C74C2-FD83-4C3C-B780-79C90AA4392E}"/>
    <cellStyle name="Comma 2 2 904" xfId="1690" xr:uid="{00000000-0005-0000-0000-0000220B0000}"/>
    <cellStyle name="Comma 2 2 904 2" xfId="6540" xr:uid="{00000000-0005-0000-0000-0000230B0000}"/>
    <cellStyle name="Comma 2 2 904 2 2" xfId="8515" xr:uid="{900ECE8A-A6BC-4996-A260-89BF605450DE}"/>
    <cellStyle name="Comma 2 2 905" xfId="1691" xr:uid="{00000000-0005-0000-0000-0000240B0000}"/>
    <cellStyle name="Comma 2 2 905 2" xfId="6541" xr:uid="{00000000-0005-0000-0000-0000250B0000}"/>
    <cellStyle name="Comma 2 2 905 2 2" xfId="8516" xr:uid="{69993ED2-3A5E-402A-823D-20FBA2700733}"/>
    <cellStyle name="Comma 2 2 906" xfId="1692" xr:uid="{00000000-0005-0000-0000-0000260B0000}"/>
    <cellStyle name="Comma 2 2 906 2" xfId="6542" xr:uid="{00000000-0005-0000-0000-0000270B0000}"/>
    <cellStyle name="Comma 2 2 906 2 2" xfId="8517" xr:uid="{54B3AA24-7C4A-46BF-89C8-89E5390FCE77}"/>
    <cellStyle name="Comma 2 2 907" xfId="1693" xr:uid="{00000000-0005-0000-0000-0000280B0000}"/>
    <cellStyle name="Comma 2 2 907 2" xfId="6543" xr:uid="{00000000-0005-0000-0000-0000290B0000}"/>
    <cellStyle name="Comma 2 2 907 2 2" xfId="8518" xr:uid="{5758AAB1-6850-40D5-852A-A87E102F6A0C}"/>
    <cellStyle name="Comma 2 2 908" xfId="1694" xr:uid="{00000000-0005-0000-0000-00002A0B0000}"/>
    <cellStyle name="Comma 2 2 908 2" xfId="6544" xr:uid="{00000000-0005-0000-0000-00002B0B0000}"/>
    <cellStyle name="Comma 2 2 908 2 2" xfId="8519" xr:uid="{B8EA6C5C-EECC-4AAF-8569-31E8FDA3219E}"/>
    <cellStyle name="Comma 2 2 909" xfId="1695" xr:uid="{00000000-0005-0000-0000-00002C0B0000}"/>
    <cellStyle name="Comma 2 2 909 2" xfId="6545" xr:uid="{00000000-0005-0000-0000-00002D0B0000}"/>
    <cellStyle name="Comma 2 2 909 2 2" xfId="8520" xr:uid="{EA41B5BD-B2CF-435F-AF40-E33386DAE04F}"/>
    <cellStyle name="Comma 2 2 91" xfId="1696" xr:uid="{00000000-0005-0000-0000-00002E0B0000}"/>
    <cellStyle name="Comma 2 2 91 2" xfId="6546" xr:uid="{00000000-0005-0000-0000-00002F0B0000}"/>
    <cellStyle name="Comma 2 2 91 2 2" xfId="8521" xr:uid="{F0CC2926-D77E-4C6E-998A-5DDDEDD27C44}"/>
    <cellStyle name="Comma 2 2 910" xfId="1697" xr:uid="{00000000-0005-0000-0000-0000300B0000}"/>
    <cellStyle name="Comma 2 2 910 2" xfId="6547" xr:uid="{00000000-0005-0000-0000-0000310B0000}"/>
    <cellStyle name="Comma 2 2 910 2 2" xfId="8522" xr:uid="{43D2D523-A89C-4381-A1A6-F78A1DD11D03}"/>
    <cellStyle name="Comma 2 2 911" xfId="1698" xr:uid="{00000000-0005-0000-0000-0000320B0000}"/>
    <cellStyle name="Comma 2 2 911 2" xfId="6548" xr:uid="{00000000-0005-0000-0000-0000330B0000}"/>
    <cellStyle name="Comma 2 2 911 2 2" xfId="8523" xr:uid="{B8F8467A-C587-4A82-B0B0-955FD38F6BC3}"/>
    <cellStyle name="Comma 2 2 912" xfId="1699" xr:uid="{00000000-0005-0000-0000-0000340B0000}"/>
    <cellStyle name="Comma 2 2 912 2" xfId="6549" xr:uid="{00000000-0005-0000-0000-0000350B0000}"/>
    <cellStyle name="Comma 2 2 912 2 2" xfId="8524" xr:uid="{0C4CB8EB-4FA2-493C-A797-9E2EED5A803F}"/>
    <cellStyle name="Comma 2 2 913" xfId="1700" xr:uid="{00000000-0005-0000-0000-0000360B0000}"/>
    <cellStyle name="Comma 2 2 913 2" xfId="6550" xr:uid="{00000000-0005-0000-0000-0000370B0000}"/>
    <cellStyle name="Comma 2 2 913 2 2" xfId="8525" xr:uid="{51AE8063-DBD1-4FAB-BA1F-625787726E78}"/>
    <cellStyle name="Comma 2 2 914" xfId="1701" xr:uid="{00000000-0005-0000-0000-0000380B0000}"/>
    <cellStyle name="Comma 2 2 914 2" xfId="6551" xr:uid="{00000000-0005-0000-0000-0000390B0000}"/>
    <cellStyle name="Comma 2 2 914 2 2" xfId="8526" xr:uid="{61CF8B55-2F0F-4B96-9D77-7827182E0DE0}"/>
    <cellStyle name="Comma 2 2 915" xfId="1702" xr:uid="{00000000-0005-0000-0000-00003A0B0000}"/>
    <cellStyle name="Comma 2 2 915 2" xfId="6552" xr:uid="{00000000-0005-0000-0000-00003B0B0000}"/>
    <cellStyle name="Comma 2 2 915 2 2" xfId="8527" xr:uid="{21A355C6-6F3D-400F-BE7D-5B4555607A5A}"/>
    <cellStyle name="Comma 2 2 916" xfId="1703" xr:uid="{00000000-0005-0000-0000-00003C0B0000}"/>
    <cellStyle name="Comma 2 2 916 2" xfId="6553" xr:uid="{00000000-0005-0000-0000-00003D0B0000}"/>
    <cellStyle name="Comma 2 2 916 2 2" xfId="8528" xr:uid="{140F662D-AF22-4EB7-BB9A-923C3231C13A}"/>
    <cellStyle name="Comma 2 2 917" xfId="1704" xr:uid="{00000000-0005-0000-0000-00003E0B0000}"/>
    <cellStyle name="Comma 2 2 917 2" xfId="6554" xr:uid="{00000000-0005-0000-0000-00003F0B0000}"/>
    <cellStyle name="Comma 2 2 917 2 2" xfId="8529" xr:uid="{A6756561-6790-4191-B242-C1B17229827F}"/>
    <cellStyle name="Comma 2 2 918" xfId="1705" xr:uid="{00000000-0005-0000-0000-0000400B0000}"/>
    <cellStyle name="Comma 2 2 918 2" xfId="6555" xr:uid="{00000000-0005-0000-0000-0000410B0000}"/>
    <cellStyle name="Comma 2 2 918 2 2" xfId="8530" xr:uid="{86C134EF-A882-4380-8BCC-426851277E3D}"/>
    <cellStyle name="Comma 2 2 919" xfId="1706" xr:uid="{00000000-0005-0000-0000-0000420B0000}"/>
    <cellStyle name="Comma 2 2 919 2" xfId="6556" xr:uid="{00000000-0005-0000-0000-0000430B0000}"/>
    <cellStyle name="Comma 2 2 919 2 2" xfId="8531" xr:uid="{D8D853C7-513F-4346-9B59-35A2284948B3}"/>
    <cellStyle name="Comma 2 2 92" xfId="1707" xr:uid="{00000000-0005-0000-0000-0000440B0000}"/>
    <cellStyle name="Comma 2 2 92 2" xfId="6557" xr:uid="{00000000-0005-0000-0000-0000450B0000}"/>
    <cellStyle name="Comma 2 2 92 2 2" xfId="8532" xr:uid="{D937A647-DD0F-444F-BAC3-9E26CAF51103}"/>
    <cellStyle name="Comma 2 2 920" xfId="1708" xr:uid="{00000000-0005-0000-0000-0000460B0000}"/>
    <cellStyle name="Comma 2 2 920 2" xfId="6558" xr:uid="{00000000-0005-0000-0000-0000470B0000}"/>
    <cellStyle name="Comma 2 2 920 2 2" xfId="8533" xr:uid="{C6BA478E-BD9B-47BA-B5B3-195F930C8E78}"/>
    <cellStyle name="Comma 2 2 921" xfId="1709" xr:uid="{00000000-0005-0000-0000-0000480B0000}"/>
    <cellStyle name="Comma 2 2 921 2" xfId="6559" xr:uid="{00000000-0005-0000-0000-0000490B0000}"/>
    <cellStyle name="Comma 2 2 921 2 2" xfId="8534" xr:uid="{0E2FE250-CBFE-4974-B4B1-ED45982A1FCB}"/>
    <cellStyle name="Comma 2 2 922" xfId="1710" xr:uid="{00000000-0005-0000-0000-00004A0B0000}"/>
    <cellStyle name="Comma 2 2 922 2" xfId="6560" xr:uid="{00000000-0005-0000-0000-00004B0B0000}"/>
    <cellStyle name="Comma 2 2 922 2 2" xfId="8535" xr:uid="{2102629A-6417-4432-9C81-131839D78AF3}"/>
    <cellStyle name="Comma 2 2 923" xfId="1711" xr:uid="{00000000-0005-0000-0000-00004C0B0000}"/>
    <cellStyle name="Comma 2 2 923 2" xfId="6561" xr:uid="{00000000-0005-0000-0000-00004D0B0000}"/>
    <cellStyle name="Comma 2 2 923 2 2" xfId="8536" xr:uid="{E93C0B94-D959-4A70-A812-622C73B1E0E0}"/>
    <cellStyle name="Comma 2 2 924" xfId="1712" xr:uid="{00000000-0005-0000-0000-00004E0B0000}"/>
    <cellStyle name="Comma 2 2 924 2" xfId="6562" xr:uid="{00000000-0005-0000-0000-00004F0B0000}"/>
    <cellStyle name="Comma 2 2 924 2 2" xfId="8537" xr:uid="{A29B497A-8FA5-4364-84F9-6948019E6A70}"/>
    <cellStyle name="Comma 2 2 925" xfId="1713" xr:uid="{00000000-0005-0000-0000-0000500B0000}"/>
    <cellStyle name="Comma 2 2 925 2" xfId="6563" xr:uid="{00000000-0005-0000-0000-0000510B0000}"/>
    <cellStyle name="Comma 2 2 925 2 2" xfId="8538" xr:uid="{D52560D3-E53E-457B-9489-367EAE8CC020}"/>
    <cellStyle name="Comma 2 2 926" xfId="1714" xr:uid="{00000000-0005-0000-0000-0000520B0000}"/>
    <cellStyle name="Comma 2 2 926 2" xfId="6564" xr:uid="{00000000-0005-0000-0000-0000530B0000}"/>
    <cellStyle name="Comma 2 2 926 2 2" xfId="8539" xr:uid="{B349F145-5679-4CEA-94D8-E8B021ED8E80}"/>
    <cellStyle name="Comma 2 2 927" xfId="1715" xr:uid="{00000000-0005-0000-0000-0000540B0000}"/>
    <cellStyle name="Comma 2 2 927 2" xfId="6565" xr:uid="{00000000-0005-0000-0000-0000550B0000}"/>
    <cellStyle name="Comma 2 2 927 2 2" xfId="8540" xr:uid="{77969E7F-B3D8-460F-B51B-5EEA8713C53D}"/>
    <cellStyle name="Comma 2 2 928" xfId="1716" xr:uid="{00000000-0005-0000-0000-0000560B0000}"/>
    <cellStyle name="Comma 2 2 928 2" xfId="6566" xr:uid="{00000000-0005-0000-0000-0000570B0000}"/>
    <cellStyle name="Comma 2 2 928 2 2" xfId="8541" xr:uid="{B798AAB2-5BB5-4B39-8E9A-F5093AF90052}"/>
    <cellStyle name="Comma 2 2 929" xfId="1717" xr:uid="{00000000-0005-0000-0000-0000580B0000}"/>
    <cellStyle name="Comma 2 2 929 2" xfId="6567" xr:uid="{00000000-0005-0000-0000-0000590B0000}"/>
    <cellStyle name="Comma 2 2 929 2 2" xfId="8542" xr:uid="{7BEACF6C-A980-4F17-90F6-8F69A465536A}"/>
    <cellStyle name="Comma 2 2 93" xfId="1718" xr:uid="{00000000-0005-0000-0000-00005A0B0000}"/>
    <cellStyle name="Comma 2 2 93 2" xfId="6568" xr:uid="{00000000-0005-0000-0000-00005B0B0000}"/>
    <cellStyle name="Comma 2 2 93 2 2" xfId="8543" xr:uid="{E7B11382-D781-4BB6-840F-5643559C4781}"/>
    <cellStyle name="Comma 2 2 930" xfId="1719" xr:uid="{00000000-0005-0000-0000-00005C0B0000}"/>
    <cellStyle name="Comma 2 2 930 2" xfId="6569" xr:uid="{00000000-0005-0000-0000-00005D0B0000}"/>
    <cellStyle name="Comma 2 2 930 2 2" xfId="8544" xr:uid="{B620BC92-3F75-43CE-9F7C-A00345B8E936}"/>
    <cellStyle name="Comma 2 2 931" xfId="1720" xr:uid="{00000000-0005-0000-0000-00005E0B0000}"/>
    <cellStyle name="Comma 2 2 931 2" xfId="6570" xr:uid="{00000000-0005-0000-0000-00005F0B0000}"/>
    <cellStyle name="Comma 2 2 931 2 2" xfId="8545" xr:uid="{3B9DDDB8-D722-4B8E-95F2-74C67EEB552A}"/>
    <cellStyle name="Comma 2 2 932" xfId="1721" xr:uid="{00000000-0005-0000-0000-0000600B0000}"/>
    <cellStyle name="Comma 2 2 932 2" xfId="6571" xr:uid="{00000000-0005-0000-0000-0000610B0000}"/>
    <cellStyle name="Comma 2 2 932 2 2" xfId="8546" xr:uid="{B00091DA-2A30-401B-A5D7-CA15F18D1E27}"/>
    <cellStyle name="Comma 2 2 933" xfId="1722" xr:uid="{00000000-0005-0000-0000-0000620B0000}"/>
    <cellStyle name="Comma 2 2 933 2" xfId="6572" xr:uid="{00000000-0005-0000-0000-0000630B0000}"/>
    <cellStyle name="Comma 2 2 933 2 2" xfId="8547" xr:uid="{E9A26E0A-CB4A-443A-96EF-9E6EFEB2C7CF}"/>
    <cellStyle name="Comma 2 2 934" xfId="1723" xr:uid="{00000000-0005-0000-0000-0000640B0000}"/>
    <cellStyle name="Comma 2 2 934 2" xfId="6573" xr:uid="{00000000-0005-0000-0000-0000650B0000}"/>
    <cellStyle name="Comma 2 2 934 2 2" xfId="8548" xr:uid="{DB9370EC-2A7B-4C7B-8AE3-E08E16B29CDC}"/>
    <cellStyle name="Comma 2 2 935" xfId="1724" xr:uid="{00000000-0005-0000-0000-0000660B0000}"/>
    <cellStyle name="Comma 2 2 935 2" xfId="6574" xr:uid="{00000000-0005-0000-0000-0000670B0000}"/>
    <cellStyle name="Comma 2 2 935 2 2" xfId="8549" xr:uid="{659105AF-4745-455B-978A-F6CC19308C12}"/>
    <cellStyle name="Comma 2 2 936" xfId="1725" xr:uid="{00000000-0005-0000-0000-0000680B0000}"/>
    <cellStyle name="Comma 2 2 936 2" xfId="6575" xr:uid="{00000000-0005-0000-0000-0000690B0000}"/>
    <cellStyle name="Comma 2 2 936 2 2" xfId="8550" xr:uid="{B200682F-C401-4979-A3AF-412C051F8A4F}"/>
    <cellStyle name="Comma 2 2 937" xfId="1726" xr:uid="{00000000-0005-0000-0000-00006A0B0000}"/>
    <cellStyle name="Comma 2 2 937 2" xfId="6576" xr:uid="{00000000-0005-0000-0000-00006B0B0000}"/>
    <cellStyle name="Comma 2 2 937 2 2" xfId="8551" xr:uid="{E731CB5D-9DF6-4CA9-A6F1-6ECA6C494E56}"/>
    <cellStyle name="Comma 2 2 938" xfId="1727" xr:uid="{00000000-0005-0000-0000-00006C0B0000}"/>
    <cellStyle name="Comma 2 2 938 2" xfId="6577" xr:uid="{00000000-0005-0000-0000-00006D0B0000}"/>
    <cellStyle name="Comma 2 2 938 2 2" xfId="8552" xr:uid="{2A4568AE-6A13-4E5E-8288-C546BA1071AF}"/>
    <cellStyle name="Comma 2 2 939" xfId="1728" xr:uid="{00000000-0005-0000-0000-00006E0B0000}"/>
    <cellStyle name="Comma 2 2 939 2" xfId="6578" xr:uid="{00000000-0005-0000-0000-00006F0B0000}"/>
    <cellStyle name="Comma 2 2 939 2 2" xfId="8553" xr:uid="{EA2FA9BF-AE7B-4E82-9E0C-F66A9BE60F39}"/>
    <cellStyle name="Comma 2 2 94" xfId="1729" xr:uid="{00000000-0005-0000-0000-0000700B0000}"/>
    <cellStyle name="Comma 2 2 94 2" xfId="6579" xr:uid="{00000000-0005-0000-0000-0000710B0000}"/>
    <cellStyle name="Comma 2 2 94 2 2" xfId="8554" xr:uid="{25DE9442-D738-46AE-AF1E-3AE3098B10DD}"/>
    <cellStyle name="Comma 2 2 940" xfId="1730" xr:uid="{00000000-0005-0000-0000-0000720B0000}"/>
    <cellStyle name="Comma 2 2 940 2" xfId="6580" xr:uid="{00000000-0005-0000-0000-0000730B0000}"/>
    <cellStyle name="Comma 2 2 940 2 2" xfId="8555" xr:uid="{4A0DBF2F-3F55-41FA-B265-872E4E0CDCD5}"/>
    <cellStyle name="Comma 2 2 941" xfId="1731" xr:uid="{00000000-0005-0000-0000-0000740B0000}"/>
    <cellStyle name="Comma 2 2 941 2" xfId="6581" xr:uid="{00000000-0005-0000-0000-0000750B0000}"/>
    <cellStyle name="Comma 2 2 941 2 2" xfId="8556" xr:uid="{6F8CA2DB-ED3B-42C1-81AC-5385FB547D70}"/>
    <cellStyle name="Comma 2 2 942" xfId="1732" xr:uid="{00000000-0005-0000-0000-0000760B0000}"/>
    <cellStyle name="Comma 2 2 942 2" xfId="6582" xr:uid="{00000000-0005-0000-0000-0000770B0000}"/>
    <cellStyle name="Comma 2 2 942 2 2" xfId="8557" xr:uid="{9912A500-0834-4591-A6F4-0A908E7A39B1}"/>
    <cellStyle name="Comma 2 2 943" xfId="1733" xr:uid="{00000000-0005-0000-0000-0000780B0000}"/>
    <cellStyle name="Comma 2 2 943 2" xfId="6583" xr:uid="{00000000-0005-0000-0000-0000790B0000}"/>
    <cellStyle name="Comma 2 2 943 2 2" xfId="8558" xr:uid="{E67F0DA1-728D-4257-87D1-FC5E2248F43B}"/>
    <cellStyle name="Comma 2 2 944" xfId="1734" xr:uid="{00000000-0005-0000-0000-00007A0B0000}"/>
    <cellStyle name="Comma 2 2 944 2" xfId="6584" xr:uid="{00000000-0005-0000-0000-00007B0B0000}"/>
    <cellStyle name="Comma 2 2 944 2 2" xfId="8559" xr:uid="{10310C00-6371-45C3-83C2-5039D726882A}"/>
    <cellStyle name="Comma 2 2 945" xfId="1735" xr:uid="{00000000-0005-0000-0000-00007C0B0000}"/>
    <cellStyle name="Comma 2 2 945 2" xfId="6585" xr:uid="{00000000-0005-0000-0000-00007D0B0000}"/>
    <cellStyle name="Comma 2 2 945 2 2" xfId="8560" xr:uid="{F6FD589C-51A7-4F91-9534-C65B565322EF}"/>
    <cellStyle name="Comma 2 2 946" xfId="1736" xr:uid="{00000000-0005-0000-0000-00007E0B0000}"/>
    <cellStyle name="Comma 2 2 946 2" xfId="6586" xr:uid="{00000000-0005-0000-0000-00007F0B0000}"/>
    <cellStyle name="Comma 2 2 946 2 2" xfId="8561" xr:uid="{279DDEF0-A16B-4FC6-84F4-D808AD271877}"/>
    <cellStyle name="Comma 2 2 947" xfId="1737" xr:uid="{00000000-0005-0000-0000-0000800B0000}"/>
    <cellStyle name="Comma 2 2 947 2" xfId="6587" xr:uid="{00000000-0005-0000-0000-0000810B0000}"/>
    <cellStyle name="Comma 2 2 947 2 2" xfId="8562" xr:uid="{D24B18D5-D918-4DF3-AAFD-033F9A637AA7}"/>
    <cellStyle name="Comma 2 2 948" xfId="1738" xr:uid="{00000000-0005-0000-0000-0000820B0000}"/>
    <cellStyle name="Comma 2 2 948 2" xfId="6588" xr:uid="{00000000-0005-0000-0000-0000830B0000}"/>
    <cellStyle name="Comma 2 2 948 2 2" xfId="8563" xr:uid="{C037785E-8C43-4D29-A500-E69CAE356B8B}"/>
    <cellStyle name="Comma 2 2 949" xfId="1739" xr:uid="{00000000-0005-0000-0000-0000840B0000}"/>
    <cellStyle name="Comma 2 2 949 2" xfId="6589" xr:uid="{00000000-0005-0000-0000-0000850B0000}"/>
    <cellStyle name="Comma 2 2 949 2 2" xfId="8564" xr:uid="{5C8BFE52-C74E-424B-9528-5BB5B96D0734}"/>
    <cellStyle name="Comma 2 2 95" xfId="1740" xr:uid="{00000000-0005-0000-0000-0000860B0000}"/>
    <cellStyle name="Comma 2 2 95 2" xfId="6590" xr:uid="{00000000-0005-0000-0000-0000870B0000}"/>
    <cellStyle name="Comma 2 2 95 2 2" xfId="8565" xr:uid="{0B984C71-6A71-460B-BE08-201B37854BD0}"/>
    <cellStyle name="Comma 2 2 950" xfId="1741" xr:uid="{00000000-0005-0000-0000-0000880B0000}"/>
    <cellStyle name="Comma 2 2 950 2" xfId="6591" xr:uid="{00000000-0005-0000-0000-0000890B0000}"/>
    <cellStyle name="Comma 2 2 950 2 2" xfId="8566" xr:uid="{7B82A9CF-5D49-4392-9A1B-A47123FB42E3}"/>
    <cellStyle name="Comma 2 2 951" xfId="1742" xr:uid="{00000000-0005-0000-0000-00008A0B0000}"/>
    <cellStyle name="Comma 2 2 951 2" xfId="6592" xr:uid="{00000000-0005-0000-0000-00008B0B0000}"/>
    <cellStyle name="Comma 2 2 951 2 2" xfId="8567" xr:uid="{05868BE9-39F5-40D6-A977-C542F34A2C20}"/>
    <cellStyle name="Comma 2 2 952" xfId="1743" xr:uid="{00000000-0005-0000-0000-00008C0B0000}"/>
    <cellStyle name="Comma 2 2 952 2" xfId="6593" xr:uid="{00000000-0005-0000-0000-00008D0B0000}"/>
    <cellStyle name="Comma 2 2 952 2 2" xfId="8568" xr:uid="{43560E62-4CB4-47C9-90FC-96FFD2C73E58}"/>
    <cellStyle name="Comma 2 2 953" xfId="1744" xr:uid="{00000000-0005-0000-0000-00008E0B0000}"/>
    <cellStyle name="Comma 2 2 953 2" xfId="6594" xr:uid="{00000000-0005-0000-0000-00008F0B0000}"/>
    <cellStyle name="Comma 2 2 953 2 2" xfId="8569" xr:uid="{E0A7E377-5383-4486-993C-DC350B678C51}"/>
    <cellStyle name="Comma 2 2 954" xfId="1745" xr:uid="{00000000-0005-0000-0000-0000900B0000}"/>
    <cellStyle name="Comma 2 2 954 2" xfId="6595" xr:uid="{00000000-0005-0000-0000-0000910B0000}"/>
    <cellStyle name="Comma 2 2 954 2 2" xfId="8570" xr:uid="{36C01DB6-A979-4D5F-92C6-B650EC656003}"/>
    <cellStyle name="Comma 2 2 955" xfId="1746" xr:uid="{00000000-0005-0000-0000-0000920B0000}"/>
    <cellStyle name="Comma 2 2 955 2" xfId="6596" xr:uid="{00000000-0005-0000-0000-0000930B0000}"/>
    <cellStyle name="Comma 2 2 955 2 2" xfId="8571" xr:uid="{D28175A2-1137-4A0C-B931-262D76454438}"/>
    <cellStyle name="Comma 2 2 956" xfId="1747" xr:uid="{00000000-0005-0000-0000-0000940B0000}"/>
    <cellStyle name="Comma 2 2 956 2" xfId="6597" xr:uid="{00000000-0005-0000-0000-0000950B0000}"/>
    <cellStyle name="Comma 2 2 956 2 2" xfId="8572" xr:uid="{19F0E4B7-0FB6-4D97-83F2-3115E2583434}"/>
    <cellStyle name="Comma 2 2 957" xfId="1748" xr:uid="{00000000-0005-0000-0000-0000960B0000}"/>
    <cellStyle name="Comma 2 2 957 2" xfId="6598" xr:uid="{00000000-0005-0000-0000-0000970B0000}"/>
    <cellStyle name="Comma 2 2 957 2 2" xfId="8573" xr:uid="{A63C090D-537E-4DB2-AF57-B2FAA243AD8B}"/>
    <cellStyle name="Comma 2 2 958" xfId="1749" xr:uid="{00000000-0005-0000-0000-0000980B0000}"/>
    <cellStyle name="Comma 2 2 958 2" xfId="6599" xr:uid="{00000000-0005-0000-0000-0000990B0000}"/>
    <cellStyle name="Comma 2 2 958 2 2" xfId="8574" xr:uid="{5FC05079-74F4-4E33-9CB0-702C04097021}"/>
    <cellStyle name="Comma 2 2 959" xfId="1750" xr:uid="{00000000-0005-0000-0000-00009A0B0000}"/>
    <cellStyle name="Comma 2 2 959 2" xfId="6600" xr:uid="{00000000-0005-0000-0000-00009B0B0000}"/>
    <cellStyle name="Comma 2 2 959 2 2" xfId="8575" xr:uid="{D8BF0EAC-210F-4D2C-99BD-57AAEEE41D98}"/>
    <cellStyle name="Comma 2 2 96" xfId="1751" xr:uid="{00000000-0005-0000-0000-00009C0B0000}"/>
    <cellStyle name="Comma 2 2 96 2" xfId="6601" xr:uid="{00000000-0005-0000-0000-00009D0B0000}"/>
    <cellStyle name="Comma 2 2 96 2 2" xfId="8576" xr:uid="{5E848BC1-0898-422C-B3A3-1F8D64823EB0}"/>
    <cellStyle name="Comma 2 2 960" xfId="1752" xr:uid="{00000000-0005-0000-0000-00009E0B0000}"/>
    <cellStyle name="Comma 2 2 960 2" xfId="6602" xr:uid="{00000000-0005-0000-0000-00009F0B0000}"/>
    <cellStyle name="Comma 2 2 960 2 2" xfId="8577" xr:uid="{542F4E79-715A-43D7-89B2-5C850C30C550}"/>
    <cellStyle name="Comma 2 2 961" xfId="1753" xr:uid="{00000000-0005-0000-0000-0000A00B0000}"/>
    <cellStyle name="Comma 2 2 961 2" xfId="6603" xr:uid="{00000000-0005-0000-0000-0000A10B0000}"/>
    <cellStyle name="Comma 2 2 961 2 2" xfId="8578" xr:uid="{C728AEC8-F094-4148-B669-30F790D828BC}"/>
    <cellStyle name="Comma 2 2 962" xfId="1754" xr:uid="{00000000-0005-0000-0000-0000A20B0000}"/>
    <cellStyle name="Comma 2 2 962 2" xfId="6604" xr:uid="{00000000-0005-0000-0000-0000A30B0000}"/>
    <cellStyle name="Comma 2 2 962 2 2" xfId="8579" xr:uid="{AD29FF8C-BFB3-463C-8EF8-67C8882DC9A1}"/>
    <cellStyle name="Comma 2 2 963" xfId="1755" xr:uid="{00000000-0005-0000-0000-0000A40B0000}"/>
    <cellStyle name="Comma 2 2 963 2" xfId="6605" xr:uid="{00000000-0005-0000-0000-0000A50B0000}"/>
    <cellStyle name="Comma 2 2 963 2 2" xfId="8580" xr:uid="{663F0CF6-0598-4900-8D3F-2BFE01577D94}"/>
    <cellStyle name="Comma 2 2 964" xfId="1756" xr:uid="{00000000-0005-0000-0000-0000A60B0000}"/>
    <cellStyle name="Comma 2 2 964 2" xfId="6606" xr:uid="{00000000-0005-0000-0000-0000A70B0000}"/>
    <cellStyle name="Comma 2 2 964 2 2" xfId="8581" xr:uid="{67FD3DD7-1D0B-4CA3-BBD1-D849BFCB1A28}"/>
    <cellStyle name="Comma 2 2 965" xfId="1757" xr:uid="{00000000-0005-0000-0000-0000A80B0000}"/>
    <cellStyle name="Comma 2 2 965 2" xfId="6607" xr:uid="{00000000-0005-0000-0000-0000A90B0000}"/>
    <cellStyle name="Comma 2 2 965 2 2" xfId="8582" xr:uid="{4083818E-5B3A-48FB-B571-C9ADCF5677D1}"/>
    <cellStyle name="Comma 2 2 966" xfId="1758" xr:uid="{00000000-0005-0000-0000-0000AA0B0000}"/>
    <cellStyle name="Comma 2 2 966 2" xfId="6608" xr:uid="{00000000-0005-0000-0000-0000AB0B0000}"/>
    <cellStyle name="Comma 2 2 966 2 2" xfId="8583" xr:uid="{70D4F8CF-D384-40C2-AE04-528BAEF9A3C1}"/>
    <cellStyle name="Comma 2 2 967" xfId="1759" xr:uid="{00000000-0005-0000-0000-0000AC0B0000}"/>
    <cellStyle name="Comma 2 2 967 2" xfId="6609" xr:uid="{00000000-0005-0000-0000-0000AD0B0000}"/>
    <cellStyle name="Comma 2 2 967 2 2" xfId="8584" xr:uid="{E239D4E5-D3CA-4AA6-8758-DB18AC308EA0}"/>
    <cellStyle name="Comma 2 2 968" xfId="1760" xr:uid="{00000000-0005-0000-0000-0000AE0B0000}"/>
    <cellStyle name="Comma 2 2 968 2" xfId="6610" xr:uid="{00000000-0005-0000-0000-0000AF0B0000}"/>
    <cellStyle name="Comma 2 2 968 2 2" xfId="8585" xr:uid="{D8C056EC-7C34-4A48-A63C-7F0E25BCBF7A}"/>
    <cellStyle name="Comma 2 2 969" xfId="1761" xr:uid="{00000000-0005-0000-0000-0000B00B0000}"/>
    <cellStyle name="Comma 2 2 969 2" xfId="6611" xr:uid="{00000000-0005-0000-0000-0000B10B0000}"/>
    <cellStyle name="Comma 2 2 969 2 2" xfId="8586" xr:uid="{2A7310B0-E464-4CF7-A4FD-6D232F2C18AA}"/>
    <cellStyle name="Comma 2 2 97" xfId="1762" xr:uid="{00000000-0005-0000-0000-0000B20B0000}"/>
    <cellStyle name="Comma 2 2 97 2" xfId="6612" xr:uid="{00000000-0005-0000-0000-0000B30B0000}"/>
    <cellStyle name="Comma 2 2 97 2 2" xfId="8587" xr:uid="{096717C4-A171-41B7-A83E-E7AA08A05111}"/>
    <cellStyle name="Comma 2 2 970" xfId="1763" xr:uid="{00000000-0005-0000-0000-0000B40B0000}"/>
    <cellStyle name="Comma 2 2 970 2" xfId="6613" xr:uid="{00000000-0005-0000-0000-0000B50B0000}"/>
    <cellStyle name="Comma 2 2 970 2 2" xfId="8588" xr:uid="{92B6416B-D762-497B-92E7-FC936A6065A2}"/>
    <cellStyle name="Comma 2 2 971" xfId="1764" xr:uid="{00000000-0005-0000-0000-0000B60B0000}"/>
    <cellStyle name="Comma 2 2 971 2" xfId="6614" xr:uid="{00000000-0005-0000-0000-0000B70B0000}"/>
    <cellStyle name="Comma 2 2 971 2 2" xfId="8589" xr:uid="{4AFA4C34-4498-4677-B14C-165E83CE26C1}"/>
    <cellStyle name="Comma 2 2 972" xfId="1765" xr:uid="{00000000-0005-0000-0000-0000B80B0000}"/>
    <cellStyle name="Comma 2 2 972 2" xfId="6615" xr:uid="{00000000-0005-0000-0000-0000B90B0000}"/>
    <cellStyle name="Comma 2 2 972 2 2" xfId="8590" xr:uid="{F016D48D-7839-41A7-8BD0-98BDFDF9AB71}"/>
    <cellStyle name="Comma 2 2 973" xfId="1766" xr:uid="{00000000-0005-0000-0000-0000BA0B0000}"/>
    <cellStyle name="Comma 2 2 973 2" xfId="6616" xr:uid="{00000000-0005-0000-0000-0000BB0B0000}"/>
    <cellStyle name="Comma 2 2 973 2 2" xfId="8591" xr:uid="{B25E52F7-9F82-42A8-9FBA-9AB0BF1EBA72}"/>
    <cellStyle name="Comma 2 2 974" xfId="1767" xr:uid="{00000000-0005-0000-0000-0000BC0B0000}"/>
    <cellStyle name="Comma 2 2 974 2" xfId="6617" xr:uid="{00000000-0005-0000-0000-0000BD0B0000}"/>
    <cellStyle name="Comma 2 2 974 2 2" xfId="8592" xr:uid="{1B509890-FCBF-4A44-A545-4A7423EDF11E}"/>
    <cellStyle name="Comma 2 2 975" xfId="1768" xr:uid="{00000000-0005-0000-0000-0000BE0B0000}"/>
    <cellStyle name="Comma 2 2 975 2" xfId="6618" xr:uid="{00000000-0005-0000-0000-0000BF0B0000}"/>
    <cellStyle name="Comma 2 2 975 2 2" xfId="8593" xr:uid="{E1541F2E-C00A-4C84-A77B-59C6668DE8E6}"/>
    <cellStyle name="Comma 2 2 976" xfId="1769" xr:uid="{00000000-0005-0000-0000-0000C00B0000}"/>
    <cellStyle name="Comma 2 2 976 2" xfId="6619" xr:uid="{00000000-0005-0000-0000-0000C10B0000}"/>
    <cellStyle name="Comma 2 2 976 2 2" xfId="8594" xr:uid="{FD8EEF82-CE73-498A-AE0B-70C094EA6235}"/>
    <cellStyle name="Comma 2 2 977" xfId="1770" xr:uid="{00000000-0005-0000-0000-0000C20B0000}"/>
    <cellStyle name="Comma 2 2 977 2" xfId="6620" xr:uid="{00000000-0005-0000-0000-0000C30B0000}"/>
    <cellStyle name="Comma 2 2 977 2 2" xfId="8595" xr:uid="{6A1875AB-40C9-422E-B3D2-5D56A1669FCE}"/>
    <cellStyle name="Comma 2 2 978" xfId="1771" xr:uid="{00000000-0005-0000-0000-0000C40B0000}"/>
    <cellStyle name="Comma 2 2 978 2" xfId="6621" xr:uid="{00000000-0005-0000-0000-0000C50B0000}"/>
    <cellStyle name="Comma 2 2 978 2 2" xfId="8596" xr:uid="{564ABD45-2FD8-460A-98C7-9939E66B5A17}"/>
    <cellStyle name="Comma 2 2 979" xfId="1772" xr:uid="{00000000-0005-0000-0000-0000C60B0000}"/>
    <cellStyle name="Comma 2 2 979 2" xfId="6622" xr:uid="{00000000-0005-0000-0000-0000C70B0000}"/>
    <cellStyle name="Comma 2 2 979 2 2" xfId="8597" xr:uid="{5398D1B7-F6E0-4241-B0EE-F2ED387DFCFA}"/>
    <cellStyle name="Comma 2 2 98" xfId="1773" xr:uid="{00000000-0005-0000-0000-0000C80B0000}"/>
    <cellStyle name="Comma 2 2 98 2" xfId="6623" xr:uid="{00000000-0005-0000-0000-0000C90B0000}"/>
    <cellStyle name="Comma 2 2 98 2 2" xfId="8598" xr:uid="{0217D310-580A-4DBA-8827-E683D0990C71}"/>
    <cellStyle name="Comma 2 2 980" xfId="1774" xr:uid="{00000000-0005-0000-0000-0000CA0B0000}"/>
    <cellStyle name="Comma 2 2 980 2" xfId="6624" xr:uid="{00000000-0005-0000-0000-0000CB0B0000}"/>
    <cellStyle name="Comma 2 2 980 2 2" xfId="8599" xr:uid="{2C8ED3AC-7782-406B-836D-401B835EAC96}"/>
    <cellStyle name="Comma 2 2 981" xfId="1775" xr:uid="{00000000-0005-0000-0000-0000CC0B0000}"/>
    <cellStyle name="Comma 2 2 981 2" xfId="6625" xr:uid="{00000000-0005-0000-0000-0000CD0B0000}"/>
    <cellStyle name="Comma 2 2 981 2 2" xfId="8600" xr:uid="{8CF96DBF-C38C-450C-9EF0-5AB5118AD0DF}"/>
    <cellStyle name="Comma 2 2 982" xfId="1776" xr:uid="{00000000-0005-0000-0000-0000CE0B0000}"/>
    <cellStyle name="Comma 2 2 982 2" xfId="6626" xr:uid="{00000000-0005-0000-0000-0000CF0B0000}"/>
    <cellStyle name="Comma 2 2 982 2 2" xfId="8601" xr:uid="{1BC1A217-2B3F-44B5-9D00-E1A04B88400F}"/>
    <cellStyle name="Comma 2 2 983" xfId="1777" xr:uid="{00000000-0005-0000-0000-0000D00B0000}"/>
    <cellStyle name="Comma 2 2 983 2" xfId="6627" xr:uid="{00000000-0005-0000-0000-0000D10B0000}"/>
    <cellStyle name="Comma 2 2 983 2 2" xfId="8602" xr:uid="{86859827-F56B-42CC-A889-2677268C2233}"/>
    <cellStyle name="Comma 2 2 984" xfId="1778" xr:uid="{00000000-0005-0000-0000-0000D20B0000}"/>
    <cellStyle name="Comma 2 2 984 2" xfId="6628" xr:uid="{00000000-0005-0000-0000-0000D30B0000}"/>
    <cellStyle name="Comma 2 2 984 2 2" xfId="8603" xr:uid="{B758857C-F7B6-4668-A26C-55E6F49D7295}"/>
    <cellStyle name="Comma 2 2 985" xfId="1779" xr:uid="{00000000-0005-0000-0000-0000D40B0000}"/>
    <cellStyle name="Comma 2 2 985 2" xfId="6629" xr:uid="{00000000-0005-0000-0000-0000D50B0000}"/>
    <cellStyle name="Comma 2 2 985 2 2" xfId="8604" xr:uid="{FA1C051B-6FE3-4787-BB0D-BEFCFF27C76D}"/>
    <cellStyle name="Comma 2 2 986" xfId="1780" xr:uid="{00000000-0005-0000-0000-0000D60B0000}"/>
    <cellStyle name="Comma 2 2 986 2" xfId="6630" xr:uid="{00000000-0005-0000-0000-0000D70B0000}"/>
    <cellStyle name="Comma 2 2 986 2 2" xfId="8605" xr:uid="{A944CC93-CC5B-4143-A588-6C657DC10350}"/>
    <cellStyle name="Comma 2 2 987" xfId="1781" xr:uid="{00000000-0005-0000-0000-0000D80B0000}"/>
    <cellStyle name="Comma 2 2 987 2" xfId="6631" xr:uid="{00000000-0005-0000-0000-0000D90B0000}"/>
    <cellStyle name="Comma 2 2 987 2 2" xfId="8606" xr:uid="{82C3D5C4-67D2-42A6-BBA6-0DB5F37BB59C}"/>
    <cellStyle name="Comma 2 2 988" xfId="1782" xr:uid="{00000000-0005-0000-0000-0000DA0B0000}"/>
    <cellStyle name="Comma 2 2 988 2" xfId="6632" xr:uid="{00000000-0005-0000-0000-0000DB0B0000}"/>
    <cellStyle name="Comma 2 2 988 2 2" xfId="8607" xr:uid="{C4EDF1DD-1FB2-42AA-BC2C-D0694F26D2BB}"/>
    <cellStyle name="Comma 2 2 989" xfId="1783" xr:uid="{00000000-0005-0000-0000-0000DC0B0000}"/>
    <cellStyle name="Comma 2 2 989 2" xfId="6633" xr:uid="{00000000-0005-0000-0000-0000DD0B0000}"/>
    <cellStyle name="Comma 2 2 989 2 2" xfId="8608" xr:uid="{1B9E15C8-42F4-4E60-B1C7-3D9CF76F8E0D}"/>
    <cellStyle name="Comma 2 2 99" xfId="1784" xr:uid="{00000000-0005-0000-0000-0000DE0B0000}"/>
    <cellStyle name="Comma 2 2 99 2" xfId="6634" xr:uid="{00000000-0005-0000-0000-0000DF0B0000}"/>
    <cellStyle name="Comma 2 2 99 2 2" xfId="8609" xr:uid="{B1DC4C05-BE2C-4C60-A59F-6233004C55D8}"/>
    <cellStyle name="Comma 2 2 990" xfId="1785" xr:uid="{00000000-0005-0000-0000-0000E00B0000}"/>
    <cellStyle name="Comma 2 2 990 2" xfId="6635" xr:uid="{00000000-0005-0000-0000-0000E10B0000}"/>
    <cellStyle name="Comma 2 2 990 2 2" xfId="8610" xr:uid="{6DA25175-00E5-4283-A69D-4ADAC1C33545}"/>
    <cellStyle name="Comma 2 2 991" xfId="1786" xr:uid="{00000000-0005-0000-0000-0000E20B0000}"/>
    <cellStyle name="Comma 2 2 991 2" xfId="6636" xr:uid="{00000000-0005-0000-0000-0000E30B0000}"/>
    <cellStyle name="Comma 2 2 991 2 2" xfId="8611" xr:uid="{361B188E-73BF-4AD9-A482-DC06BE82D740}"/>
    <cellStyle name="Comma 2 2 992" xfId="1787" xr:uid="{00000000-0005-0000-0000-0000E40B0000}"/>
    <cellStyle name="Comma 2 2 992 2" xfId="6637" xr:uid="{00000000-0005-0000-0000-0000E50B0000}"/>
    <cellStyle name="Comma 2 2 992 2 2" xfId="8612" xr:uid="{A994DAB2-ACD9-4821-A265-07EAC8B3541C}"/>
    <cellStyle name="Comma 2 2 993" xfId="1788" xr:uid="{00000000-0005-0000-0000-0000E60B0000}"/>
    <cellStyle name="Comma 2 2 993 2" xfId="6638" xr:uid="{00000000-0005-0000-0000-0000E70B0000}"/>
    <cellStyle name="Comma 2 2 993 2 2" xfId="8613" xr:uid="{9345DADC-1756-423A-8F48-F716717106BB}"/>
    <cellStyle name="Comma 2 2 994" xfId="1789" xr:uid="{00000000-0005-0000-0000-0000E80B0000}"/>
    <cellStyle name="Comma 2 2 994 2" xfId="6639" xr:uid="{00000000-0005-0000-0000-0000E90B0000}"/>
    <cellStyle name="Comma 2 2 994 2 2" xfId="8614" xr:uid="{0726C412-74E2-4FFD-9ACE-5F6434FE9E2C}"/>
    <cellStyle name="Comma 2 2 995" xfId="1790" xr:uid="{00000000-0005-0000-0000-0000EA0B0000}"/>
    <cellStyle name="Comma 2 2 995 2" xfId="6640" xr:uid="{00000000-0005-0000-0000-0000EB0B0000}"/>
    <cellStyle name="Comma 2 2 995 2 2" xfId="8615" xr:uid="{BD7E9D7F-5821-4FAB-8C17-9ABFE370E047}"/>
    <cellStyle name="Comma 2 2 996" xfId="1791" xr:uid="{00000000-0005-0000-0000-0000EC0B0000}"/>
    <cellStyle name="Comma 2 2 996 2" xfId="6641" xr:uid="{00000000-0005-0000-0000-0000ED0B0000}"/>
    <cellStyle name="Comma 2 2 996 2 2" xfId="8616" xr:uid="{3F36F4AC-C308-40A2-A904-0394576C8A4A}"/>
    <cellStyle name="Comma 2 2 997" xfId="1792" xr:uid="{00000000-0005-0000-0000-0000EE0B0000}"/>
    <cellStyle name="Comma 2 2 997 2" xfId="6642" xr:uid="{00000000-0005-0000-0000-0000EF0B0000}"/>
    <cellStyle name="Comma 2 2 997 2 2" xfId="8617" xr:uid="{A97A9175-8396-447F-8BAA-8AE740541C6E}"/>
    <cellStyle name="Comma 2 2 998" xfId="1793" xr:uid="{00000000-0005-0000-0000-0000F00B0000}"/>
    <cellStyle name="Comma 2 2 998 2" xfId="6643" xr:uid="{00000000-0005-0000-0000-0000F10B0000}"/>
    <cellStyle name="Comma 2 2 998 2 2" xfId="8618" xr:uid="{A97152FD-B6E9-415D-83AE-70B9A6894B89}"/>
    <cellStyle name="Comma 2 2 999" xfId="1794" xr:uid="{00000000-0005-0000-0000-0000F20B0000}"/>
    <cellStyle name="Comma 2 2 999 2" xfId="6644" xr:uid="{00000000-0005-0000-0000-0000F30B0000}"/>
    <cellStyle name="Comma 2 2 999 2 2" xfId="8619" xr:uid="{B909B0C2-F95E-421F-95CC-072C3A0FE25D}"/>
    <cellStyle name="Comma 2 20" xfId="1795" xr:uid="{00000000-0005-0000-0000-0000F40B0000}"/>
    <cellStyle name="Comma 2 20 2" xfId="6645" xr:uid="{00000000-0005-0000-0000-0000F50B0000}"/>
    <cellStyle name="Comma 2 20 2 2" xfId="8620" xr:uid="{AAD23773-063E-400B-AA13-690390D39084}"/>
    <cellStyle name="Comma 2 21" xfId="1796" xr:uid="{00000000-0005-0000-0000-0000F60B0000}"/>
    <cellStyle name="Comma 2 21 2" xfId="6646" xr:uid="{00000000-0005-0000-0000-0000F70B0000}"/>
    <cellStyle name="Comma 2 21 2 2" xfId="8621" xr:uid="{BA00A377-0591-4834-A390-266BD9009FF9}"/>
    <cellStyle name="Comma 2 22" xfId="1797" xr:uid="{00000000-0005-0000-0000-0000F80B0000}"/>
    <cellStyle name="Comma 2 22 2" xfId="6647" xr:uid="{00000000-0005-0000-0000-0000F90B0000}"/>
    <cellStyle name="Comma 2 22 2 2" xfId="8622" xr:uid="{480A1D69-9777-4E5B-B2E6-7114530EB874}"/>
    <cellStyle name="Comma 2 23" xfId="1798" xr:uid="{00000000-0005-0000-0000-0000FA0B0000}"/>
    <cellStyle name="Comma 2 23 2" xfId="6648" xr:uid="{00000000-0005-0000-0000-0000FB0B0000}"/>
    <cellStyle name="Comma 2 23 2 2" xfId="8623" xr:uid="{19239113-087F-4B4B-8651-428EE3C688B2}"/>
    <cellStyle name="Comma 2 24" xfId="1799" xr:uid="{00000000-0005-0000-0000-0000FC0B0000}"/>
    <cellStyle name="Comma 2 24 2" xfId="6649" xr:uid="{00000000-0005-0000-0000-0000FD0B0000}"/>
    <cellStyle name="Comma 2 24 2 2" xfId="8624" xr:uid="{9760442F-F600-48FB-9932-90CCC46A88B4}"/>
    <cellStyle name="Comma 2 25" xfId="1800" xr:uid="{00000000-0005-0000-0000-0000FE0B0000}"/>
    <cellStyle name="Comma 2 25 2" xfId="6650" xr:uid="{00000000-0005-0000-0000-0000FF0B0000}"/>
    <cellStyle name="Comma 2 25 2 2" xfId="8625" xr:uid="{F5789D93-64FE-4A7B-A641-0C59EA54D9BF}"/>
    <cellStyle name="Comma 2 26" xfId="1801" xr:uid="{00000000-0005-0000-0000-0000000C0000}"/>
    <cellStyle name="Comma 2 26 2" xfId="6651" xr:uid="{00000000-0005-0000-0000-0000010C0000}"/>
    <cellStyle name="Comma 2 26 2 2" xfId="8626" xr:uid="{CF9AC145-7086-4248-9F60-EC67F7BFF00D}"/>
    <cellStyle name="Comma 2 27" xfId="1802" xr:uid="{00000000-0005-0000-0000-0000020C0000}"/>
    <cellStyle name="Comma 2 27 2" xfId="6652" xr:uid="{00000000-0005-0000-0000-0000030C0000}"/>
    <cellStyle name="Comma 2 27 2 2" xfId="8627" xr:uid="{7E8E2292-5AF5-4486-BDC0-AE869EDDF21D}"/>
    <cellStyle name="Comma 2 28" xfId="1803" xr:uid="{00000000-0005-0000-0000-0000040C0000}"/>
    <cellStyle name="Comma 2 28 2" xfId="6653" xr:uid="{00000000-0005-0000-0000-0000050C0000}"/>
    <cellStyle name="Comma 2 28 2 2" xfId="8628" xr:uid="{9E0D7D6A-1F70-4716-BCBB-632523D2734C}"/>
    <cellStyle name="Comma 2 29" xfId="1804" xr:uid="{00000000-0005-0000-0000-0000060C0000}"/>
    <cellStyle name="Comma 2 29 2" xfId="6654" xr:uid="{00000000-0005-0000-0000-0000070C0000}"/>
    <cellStyle name="Comma 2 29 2 2" xfId="8629" xr:uid="{07BA4F1E-21AC-48BB-91F7-709EDF214C6B}"/>
    <cellStyle name="Comma 2 3" xfId="1805" xr:uid="{00000000-0005-0000-0000-0000080C0000}"/>
    <cellStyle name="Comma 2 3 2" xfId="1806" xr:uid="{00000000-0005-0000-0000-0000090C0000}"/>
    <cellStyle name="Comma 2 3 2 2" xfId="6656" xr:uid="{00000000-0005-0000-0000-00000A0C0000}"/>
    <cellStyle name="Comma 2 3 2 2 2" xfId="8631" xr:uid="{FEF76D95-7A8A-4C8F-A2C0-A5634543AAAE}"/>
    <cellStyle name="Comma 2 3 3" xfId="1807" xr:uid="{00000000-0005-0000-0000-00000B0C0000}"/>
    <cellStyle name="Comma 2 3 3 2" xfId="6657" xr:uid="{00000000-0005-0000-0000-00000C0C0000}"/>
    <cellStyle name="Comma 2 3 3 2 2" xfId="8632" xr:uid="{EA103C97-C53E-4E5B-809D-D5241C9BABF8}"/>
    <cellStyle name="Comma 2 3 4" xfId="6655" xr:uid="{00000000-0005-0000-0000-00000D0C0000}"/>
    <cellStyle name="Comma 2 3 4 2" xfId="8630" xr:uid="{C31C4B64-A0A2-4004-BFB6-D009E399AD65}"/>
    <cellStyle name="Comma 2 30" xfId="1808" xr:uid="{00000000-0005-0000-0000-00000E0C0000}"/>
    <cellStyle name="Comma 2 30 2" xfId="6658" xr:uid="{00000000-0005-0000-0000-00000F0C0000}"/>
    <cellStyle name="Comma 2 30 2 2" xfId="8633" xr:uid="{5A9B4A0F-09AC-4CE7-BAB2-217CB55A7544}"/>
    <cellStyle name="Comma 2 31" xfId="1809" xr:uid="{00000000-0005-0000-0000-0000100C0000}"/>
    <cellStyle name="Comma 2 31 2" xfId="6659" xr:uid="{00000000-0005-0000-0000-0000110C0000}"/>
    <cellStyle name="Comma 2 31 2 2" xfId="8634" xr:uid="{08038FBF-AE33-477F-98E9-1EC44F22A01D}"/>
    <cellStyle name="Comma 2 32" xfId="1810" xr:uid="{00000000-0005-0000-0000-0000120C0000}"/>
    <cellStyle name="Comma 2 32 2" xfId="6660" xr:uid="{00000000-0005-0000-0000-0000130C0000}"/>
    <cellStyle name="Comma 2 32 2 2" xfId="8635" xr:uid="{CC9DE10E-D84C-4D82-A909-74F88B0248F4}"/>
    <cellStyle name="Comma 2 33" xfId="1811" xr:uid="{00000000-0005-0000-0000-0000140C0000}"/>
    <cellStyle name="Comma 2 33 2" xfId="6661" xr:uid="{00000000-0005-0000-0000-0000150C0000}"/>
    <cellStyle name="Comma 2 33 2 2" xfId="8636" xr:uid="{8ADFCBE1-91B9-4A4E-99D6-A23E4E255182}"/>
    <cellStyle name="Comma 2 34" xfId="1812" xr:uid="{00000000-0005-0000-0000-0000160C0000}"/>
    <cellStyle name="Comma 2 34 2" xfId="6662" xr:uid="{00000000-0005-0000-0000-0000170C0000}"/>
    <cellStyle name="Comma 2 34 2 2" xfId="8637" xr:uid="{A387E215-8112-462B-8FCD-60E2B8863BD2}"/>
    <cellStyle name="Comma 2 35" xfId="1813" xr:uid="{00000000-0005-0000-0000-0000180C0000}"/>
    <cellStyle name="Comma 2 35 2" xfId="6663" xr:uid="{00000000-0005-0000-0000-0000190C0000}"/>
    <cellStyle name="Comma 2 35 2 2" xfId="8638" xr:uid="{9B25F4C2-978C-4879-8982-A8FE8E892A22}"/>
    <cellStyle name="Comma 2 36" xfId="1814" xr:uid="{00000000-0005-0000-0000-00001A0C0000}"/>
    <cellStyle name="Comma 2 36 2" xfId="6664" xr:uid="{00000000-0005-0000-0000-00001B0C0000}"/>
    <cellStyle name="Comma 2 36 2 2" xfId="8639" xr:uid="{EF2A1A95-02AA-4D02-8C0B-1747813251E0}"/>
    <cellStyle name="Comma 2 37" xfId="1815" xr:uid="{00000000-0005-0000-0000-00001C0C0000}"/>
    <cellStyle name="Comma 2 37 2" xfId="6665" xr:uid="{00000000-0005-0000-0000-00001D0C0000}"/>
    <cellStyle name="Comma 2 37 2 2" xfId="8640" xr:uid="{2B9F2F5D-6982-4E56-B07C-638CBDD7BDCF}"/>
    <cellStyle name="Comma 2 38" xfId="1816" xr:uid="{00000000-0005-0000-0000-00001E0C0000}"/>
    <cellStyle name="Comma 2 38 2" xfId="6666" xr:uid="{00000000-0005-0000-0000-00001F0C0000}"/>
    <cellStyle name="Comma 2 38 2 2" xfId="8641" xr:uid="{CF75D09A-BF8E-4FBC-983B-2F3989C55A61}"/>
    <cellStyle name="Comma 2 39" xfId="1817" xr:uid="{00000000-0005-0000-0000-0000200C0000}"/>
    <cellStyle name="Comma 2 39 2" xfId="6667" xr:uid="{00000000-0005-0000-0000-0000210C0000}"/>
    <cellStyle name="Comma 2 39 2 2" xfId="8642" xr:uid="{BA5675D9-7613-4F9E-AF59-F7F8DC176098}"/>
    <cellStyle name="Comma 2 4" xfId="1818" xr:uid="{00000000-0005-0000-0000-0000220C0000}"/>
    <cellStyle name="Comma 2 4 2" xfId="1819" xr:uid="{00000000-0005-0000-0000-0000230C0000}"/>
    <cellStyle name="Comma 2 4 2 2" xfId="6669" xr:uid="{00000000-0005-0000-0000-0000240C0000}"/>
    <cellStyle name="Comma 2 4 2 2 2" xfId="8644" xr:uid="{E306C702-2FB1-4196-BDC6-037EB04279BA}"/>
    <cellStyle name="Comma 2 4 3" xfId="6668" xr:uid="{00000000-0005-0000-0000-0000250C0000}"/>
    <cellStyle name="Comma 2 4 3 2" xfId="8643" xr:uid="{EBBA6E04-0E02-4855-A454-B4B9626EAE01}"/>
    <cellStyle name="Comma 2 40" xfId="1820" xr:uid="{00000000-0005-0000-0000-0000260C0000}"/>
    <cellStyle name="Comma 2 40 2" xfId="6670" xr:uid="{00000000-0005-0000-0000-0000270C0000}"/>
    <cellStyle name="Comma 2 40 2 2" xfId="8645" xr:uid="{CD85D90C-1A46-410A-A134-3CC8628F4D7E}"/>
    <cellStyle name="Comma 2 41" xfId="1821" xr:uid="{00000000-0005-0000-0000-0000280C0000}"/>
    <cellStyle name="Comma 2 41 2" xfId="6671" xr:uid="{00000000-0005-0000-0000-0000290C0000}"/>
    <cellStyle name="Comma 2 41 2 2" xfId="8646" xr:uid="{82DD2F2C-0354-4C68-A49D-0C05EE19C6CF}"/>
    <cellStyle name="Comma 2 42" xfId="1822" xr:uid="{00000000-0005-0000-0000-00002A0C0000}"/>
    <cellStyle name="Comma 2 42 2" xfId="6672" xr:uid="{00000000-0005-0000-0000-00002B0C0000}"/>
    <cellStyle name="Comma 2 42 2 2" xfId="8647" xr:uid="{1791FF32-B37D-4019-84A9-084B570BC12D}"/>
    <cellStyle name="Comma 2 43" xfId="1823" xr:uid="{00000000-0005-0000-0000-00002C0C0000}"/>
    <cellStyle name="Comma 2 43 2" xfId="6673" xr:uid="{00000000-0005-0000-0000-00002D0C0000}"/>
    <cellStyle name="Comma 2 43 2 2" xfId="8648" xr:uid="{6E0E4647-42BC-4859-B5BB-ADEDCBA7D75E}"/>
    <cellStyle name="Comma 2 44" xfId="1824" xr:uid="{00000000-0005-0000-0000-00002E0C0000}"/>
    <cellStyle name="Comma 2 44 2" xfId="6674" xr:uid="{00000000-0005-0000-0000-00002F0C0000}"/>
    <cellStyle name="Comma 2 44 2 2" xfId="8649" xr:uid="{AAE4E559-AAF9-4785-9212-898C4277D4BD}"/>
    <cellStyle name="Comma 2 45" xfId="1825" xr:uid="{00000000-0005-0000-0000-0000300C0000}"/>
    <cellStyle name="Comma 2 45 2" xfId="6675" xr:uid="{00000000-0005-0000-0000-0000310C0000}"/>
    <cellStyle name="Comma 2 45 2 2" xfId="8650" xr:uid="{4A94A210-045C-4772-A0AF-7E7628C7A92B}"/>
    <cellStyle name="Comma 2 46" xfId="1826" xr:uid="{00000000-0005-0000-0000-0000320C0000}"/>
    <cellStyle name="Comma 2 46 2" xfId="6676" xr:uid="{00000000-0005-0000-0000-0000330C0000}"/>
    <cellStyle name="Comma 2 46 2 2" xfId="8651" xr:uid="{876A4188-D98B-4616-860A-2E419FFD8BCE}"/>
    <cellStyle name="Comma 2 47" xfId="1827" xr:uid="{00000000-0005-0000-0000-0000340C0000}"/>
    <cellStyle name="Comma 2 47 2" xfId="6677" xr:uid="{00000000-0005-0000-0000-0000350C0000}"/>
    <cellStyle name="Comma 2 47 2 2" xfId="8652" xr:uid="{6ABB9558-4FA1-4982-94D9-93410A793B93}"/>
    <cellStyle name="Comma 2 48" xfId="1828" xr:uid="{00000000-0005-0000-0000-0000360C0000}"/>
    <cellStyle name="Comma 2 48 2" xfId="6678" xr:uid="{00000000-0005-0000-0000-0000370C0000}"/>
    <cellStyle name="Comma 2 48 2 2" xfId="8653" xr:uid="{36442180-7822-4918-8571-D5113F23638B}"/>
    <cellStyle name="Comma 2 49" xfId="1829" xr:uid="{00000000-0005-0000-0000-0000380C0000}"/>
    <cellStyle name="Comma 2 49 2" xfId="6679" xr:uid="{00000000-0005-0000-0000-0000390C0000}"/>
    <cellStyle name="Comma 2 49 2 2" xfId="8654" xr:uid="{50136667-4A2D-4DC4-95F5-6846CFDEE7F6}"/>
    <cellStyle name="Comma 2 5" xfId="1830" xr:uid="{00000000-0005-0000-0000-00003A0C0000}"/>
    <cellStyle name="Comma 2 5 2" xfId="6680" xr:uid="{00000000-0005-0000-0000-00003B0C0000}"/>
    <cellStyle name="Comma 2 5 2 2" xfId="8655" xr:uid="{A8F421EA-1098-485D-9C5C-ECAD0D7AD9AC}"/>
    <cellStyle name="Comma 2 50" xfId="1831" xr:uid="{00000000-0005-0000-0000-00003C0C0000}"/>
    <cellStyle name="Comma 2 50 2" xfId="6681" xr:uid="{00000000-0005-0000-0000-00003D0C0000}"/>
    <cellStyle name="Comma 2 50 2 2" xfId="8656" xr:uid="{D3CFF690-D30C-4C68-8884-28731CC6D7CB}"/>
    <cellStyle name="Comma 2 51" xfId="1832" xr:uid="{00000000-0005-0000-0000-00003E0C0000}"/>
    <cellStyle name="Comma 2 51 2" xfId="6682" xr:uid="{00000000-0005-0000-0000-00003F0C0000}"/>
    <cellStyle name="Comma 2 51 2 2" xfId="8657" xr:uid="{3CC12AAB-E4E6-4E2D-B2DF-BDCCFE90963E}"/>
    <cellStyle name="Comma 2 52" xfId="1833" xr:uid="{00000000-0005-0000-0000-0000400C0000}"/>
    <cellStyle name="Comma 2 52 2" xfId="6683" xr:uid="{00000000-0005-0000-0000-0000410C0000}"/>
    <cellStyle name="Comma 2 52 2 2" xfId="8658" xr:uid="{150BF1FD-DB6B-4C64-9326-780E93CE9B66}"/>
    <cellStyle name="Comma 2 53" xfId="1834" xr:uid="{00000000-0005-0000-0000-0000420C0000}"/>
    <cellStyle name="Comma 2 53 2" xfId="6684" xr:uid="{00000000-0005-0000-0000-0000430C0000}"/>
    <cellStyle name="Comma 2 53 2 2" xfId="8659" xr:uid="{41A4AEB9-61DC-487A-95F9-B2A2E623407D}"/>
    <cellStyle name="Comma 2 54" xfId="1835" xr:uid="{00000000-0005-0000-0000-0000440C0000}"/>
    <cellStyle name="Comma 2 54 2" xfId="6685" xr:uid="{00000000-0005-0000-0000-0000450C0000}"/>
    <cellStyle name="Comma 2 54 2 2" xfId="8660" xr:uid="{C3CABD51-9FAC-4F3C-8A85-98C829B66AE1}"/>
    <cellStyle name="Comma 2 55" xfId="1836" xr:uid="{00000000-0005-0000-0000-0000460C0000}"/>
    <cellStyle name="Comma 2 55 2" xfId="6686" xr:uid="{00000000-0005-0000-0000-0000470C0000}"/>
    <cellStyle name="Comma 2 55 2 2" xfId="8661" xr:uid="{3291C645-994C-4E7F-87A6-7B87ECADD5E9}"/>
    <cellStyle name="Comma 2 56" xfId="1837" xr:uid="{00000000-0005-0000-0000-0000480C0000}"/>
    <cellStyle name="Comma 2 56 2" xfId="6687" xr:uid="{00000000-0005-0000-0000-0000490C0000}"/>
    <cellStyle name="Comma 2 56 2 2" xfId="8662" xr:uid="{809CFBDD-ADFB-422C-89C9-33F730525CC1}"/>
    <cellStyle name="Comma 2 57" xfId="1838" xr:uid="{00000000-0005-0000-0000-00004A0C0000}"/>
    <cellStyle name="Comma 2 57 2" xfId="6688" xr:uid="{00000000-0005-0000-0000-00004B0C0000}"/>
    <cellStyle name="Comma 2 57 2 2" xfId="8663" xr:uid="{D28FB101-A60E-4EA3-9982-2EE821AFC132}"/>
    <cellStyle name="Comma 2 58" xfId="1839" xr:uid="{00000000-0005-0000-0000-00004C0C0000}"/>
    <cellStyle name="Comma 2 58 2" xfId="6689" xr:uid="{00000000-0005-0000-0000-00004D0C0000}"/>
    <cellStyle name="Comma 2 58 2 2" xfId="8664" xr:uid="{BC758F1E-267A-487E-A7A3-C947AFBAA50B}"/>
    <cellStyle name="Comma 2 59" xfId="1840" xr:uid="{00000000-0005-0000-0000-00004E0C0000}"/>
    <cellStyle name="Comma 2 59 2" xfId="6690" xr:uid="{00000000-0005-0000-0000-00004F0C0000}"/>
    <cellStyle name="Comma 2 59 2 2" xfId="8665" xr:uid="{BA6B9C2C-F55E-45DC-BCB7-AEF20F22C05E}"/>
    <cellStyle name="Comma 2 6" xfId="1841" xr:uid="{00000000-0005-0000-0000-0000500C0000}"/>
    <cellStyle name="Comma 2 6 2" xfId="1842" xr:uid="{00000000-0005-0000-0000-0000510C0000}"/>
    <cellStyle name="Comma 2 6 2 2" xfId="6692" xr:uid="{00000000-0005-0000-0000-0000520C0000}"/>
    <cellStyle name="Comma 2 6 2 2 2" xfId="8667" xr:uid="{C9CBE1C8-FADD-4E5C-AD63-86EB6FD04AAA}"/>
    <cellStyle name="Comma 2 6 3" xfId="6691" xr:uid="{00000000-0005-0000-0000-0000530C0000}"/>
    <cellStyle name="Comma 2 6 3 2" xfId="8666" xr:uid="{75830217-9827-4832-AAAB-75917A16F40A}"/>
    <cellStyle name="Comma 2 60" xfId="1843" xr:uid="{00000000-0005-0000-0000-0000540C0000}"/>
    <cellStyle name="Comma 2 60 2" xfId="6693" xr:uid="{00000000-0005-0000-0000-0000550C0000}"/>
    <cellStyle name="Comma 2 60 2 2" xfId="8668" xr:uid="{2F68C27F-644B-465A-879E-DF5E43924563}"/>
    <cellStyle name="Comma 2 61" xfId="1844" xr:uid="{00000000-0005-0000-0000-0000560C0000}"/>
    <cellStyle name="Comma 2 61 2" xfId="6694" xr:uid="{00000000-0005-0000-0000-0000570C0000}"/>
    <cellStyle name="Comma 2 61 2 2" xfId="8669" xr:uid="{0D365F63-8B8F-4714-83DE-FD344DE11BCC}"/>
    <cellStyle name="Comma 2 62" xfId="1845" xr:uid="{00000000-0005-0000-0000-0000580C0000}"/>
    <cellStyle name="Comma 2 62 2" xfId="6695" xr:uid="{00000000-0005-0000-0000-0000590C0000}"/>
    <cellStyle name="Comma 2 62 2 2" xfId="8670" xr:uid="{E1C56E22-4305-468A-AC51-4993E18FB57D}"/>
    <cellStyle name="Comma 2 63" xfId="1846" xr:uid="{00000000-0005-0000-0000-00005A0C0000}"/>
    <cellStyle name="Comma 2 63 2" xfId="6696" xr:uid="{00000000-0005-0000-0000-00005B0C0000}"/>
    <cellStyle name="Comma 2 63 2 2" xfId="8671" xr:uid="{AB0F5241-C8D0-4E8B-A6D4-83B3FF34EBE7}"/>
    <cellStyle name="Comma 2 64" xfId="1847" xr:uid="{00000000-0005-0000-0000-00005C0C0000}"/>
    <cellStyle name="Comma 2 64 2" xfId="6697" xr:uid="{00000000-0005-0000-0000-00005D0C0000}"/>
    <cellStyle name="Comma 2 64 2 2" xfId="8672" xr:uid="{4BB5B181-0FD9-4632-B43D-3352CC13DAF1}"/>
    <cellStyle name="Comma 2 65" xfId="1848" xr:uid="{00000000-0005-0000-0000-00005E0C0000}"/>
    <cellStyle name="Comma 2 65 2" xfId="6698" xr:uid="{00000000-0005-0000-0000-00005F0C0000}"/>
    <cellStyle name="Comma 2 65 2 2" xfId="8673" xr:uid="{0794C72C-DF4B-49ED-9A21-872945E78491}"/>
    <cellStyle name="Comma 2 66" xfId="1849" xr:uid="{00000000-0005-0000-0000-0000600C0000}"/>
    <cellStyle name="Comma 2 66 2" xfId="6699" xr:uid="{00000000-0005-0000-0000-0000610C0000}"/>
    <cellStyle name="Comma 2 66 2 2" xfId="8674" xr:uid="{3EE98BA7-33EE-4EEC-8B6A-FFFEC502D388}"/>
    <cellStyle name="Comma 2 67" xfId="1850" xr:uid="{00000000-0005-0000-0000-0000620C0000}"/>
    <cellStyle name="Comma 2 67 2" xfId="6700" xr:uid="{00000000-0005-0000-0000-0000630C0000}"/>
    <cellStyle name="Comma 2 67 2 2" xfId="8675" xr:uid="{75AF0F3B-0B38-4628-940F-C81A2ADD333C}"/>
    <cellStyle name="Comma 2 68" xfId="1851" xr:uid="{00000000-0005-0000-0000-0000640C0000}"/>
    <cellStyle name="Comma 2 68 2" xfId="6701" xr:uid="{00000000-0005-0000-0000-0000650C0000}"/>
    <cellStyle name="Comma 2 68 2 2" xfId="8676" xr:uid="{0A7A6464-3EB7-408B-BC3F-CEB0D3EBB0E7}"/>
    <cellStyle name="Comma 2 69" xfId="1852" xr:uid="{00000000-0005-0000-0000-0000660C0000}"/>
    <cellStyle name="Comma 2 69 2" xfId="6702" xr:uid="{00000000-0005-0000-0000-0000670C0000}"/>
    <cellStyle name="Comma 2 69 2 2" xfId="8677" xr:uid="{B588BC17-36E6-42D5-B7D3-CF38731AED96}"/>
    <cellStyle name="Comma 2 7" xfId="1853" xr:uid="{00000000-0005-0000-0000-0000680C0000}"/>
    <cellStyle name="Comma 2 7 2" xfId="6703" xr:uid="{00000000-0005-0000-0000-0000690C0000}"/>
    <cellStyle name="Comma 2 7 2 2" xfId="8678" xr:uid="{CDCB3F86-F221-477D-BB7F-0C9CF3DBD5EE}"/>
    <cellStyle name="Comma 2 70" xfId="1854" xr:uid="{00000000-0005-0000-0000-00006A0C0000}"/>
    <cellStyle name="Comma 2 70 2" xfId="6704" xr:uid="{00000000-0005-0000-0000-00006B0C0000}"/>
    <cellStyle name="Comma 2 70 2 2" xfId="8679" xr:uid="{ACBBC210-F0C2-4978-B8F6-077DA3C3C94E}"/>
    <cellStyle name="Comma 2 71" xfId="1855" xr:uid="{00000000-0005-0000-0000-00006C0C0000}"/>
    <cellStyle name="Comma 2 71 2" xfId="6705" xr:uid="{00000000-0005-0000-0000-00006D0C0000}"/>
    <cellStyle name="Comma 2 71 2 2" xfId="8680" xr:uid="{BC2CC828-8C66-48D9-9ECF-77113E0AD430}"/>
    <cellStyle name="Comma 2 72" xfId="1856" xr:uid="{00000000-0005-0000-0000-00006E0C0000}"/>
    <cellStyle name="Comma 2 72 2" xfId="6706" xr:uid="{00000000-0005-0000-0000-00006F0C0000}"/>
    <cellStyle name="Comma 2 72 2 2" xfId="8681" xr:uid="{5274CD96-2E72-4C3B-9321-5A83B0024DD9}"/>
    <cellStyle name="Comma 2 73" xfId="1857" xr:uid="{00000000-0005-0000-0000-0000700C0000}"/>
    <cellStyle name="Comma 2 73 2" xfId="6707" xr:uid="{00000000-0005-0000-0000-0000710C0000}"/>
    <cellStyle name="Comma 2 73 2 2" xfId="8682" xr:uid="{39429832-D8B3-4423-A76E-EB7A1AAA35F4}"/>
    <cellStyle name="Comma 2 74" xfId="1858" xr:uid="{00000000-0005-0000-0000-0000720C0000}"/>
    <cellStyle name="Comma 2 74 2" xfId="6708" xr:uid="{00000000-0005-0000-0000-0000730C0000}"/>
    <cellStyle name="Comma 2 74 2 2" xfId="8683" xr:uid="{B3BF52FB-44F6-4D9A-8F85-871843D030FF}"/>
    <cellStyle name="Comma 2 75" xfId="1859" xr:uid="{00000000-0005-0000-0000-0000740C0000}"/>
    <cellStyle name="Comma 2 75 2" xfId="6709" xr:uid="{00000000-0005-0000-0000-0000750C0000}"/>
    <cellStyle name="Comma 2 75 2 2" xfId="8684" xr:uid="{A7CD9C90-90D0-46F7-A725-468EF8035DB9}"/>
    <cellStyle name="Comma 2 76" xfId="1860" xr:uid="{00000000-0005-0000-0000-0000760C0000}"/>
    <cellStyle name="Comma 2 76 2" xfId="6710" xr:uid="{00000000-0005-0000-0000-0000770C0000}"/>
    <cellStyle name="Comma 2 76 2 2" xfId="8685" xr:uid="{A0DEF4D3-5B88-4ADA-8CA7-1373E232029A}"/>
    <cellStyle name="Comma 2 77" xfId="1861" xr:uid="{00000000-0005-0000-0000-0000780C0000}"/>
    <cellStyle name="Comma 2 77 2" xfId="6711" xr:uid="{00000000-0005-0000-0000-0000790C0000}"/>
    <cellStyle name="Comma 2 77 2 2" xfId="8686" xr:uid="{5B94D3F0-7F92-4FF2-BF4B-765FD0D077C4}"/>
    <cellStyle name="Comma 2 78" xfId="1862" xr:uid="{00000000-0005-0000-0000-00007A0C0000}"/>
    <cellStyle name="Comma 2 78 2" xfId="6712" xr:uid="{00000000-0005-0000-0000-00007B0C0000}"/>
    <cellStyle name="Comma 2 78 2 2" xfId="8687" xr:uid="{950EF185-B9AF-4B9A-A635-9DDEA0227459}"/>
    <cellStyle name="Comma 2 79" xfId="1863" xr:uid="{00000000-0005-0000-0000-00007C0C0000}"/>
    <cellStyle name="Comma 2 79 2" xfId="6713" xr:uid="{00000000-0005-0000-0000-00007D0C0000}"/>
    <cellStyle name="Comma 2 79 2 2" xfId="8688" xr:uid="{C856496B-2C02-42E8-B450-A1E099FEEC9B}"/>
    <cellStyle name="Comma 2 8" xfId="1864" xr:uid="{00000000-0005-0000-0000-00007E0C0000}"/>
    <cellStyle name="Comma 2 8 2" xfId="6714" xr:uid="{00000000-0005-0000-0000-00007F0C0000}"/>
    <cellStyle name="Comma 2 8 2 2" xfId="8689" xr:uid="{3CCC82EE-D383-4C76-8F0A-7C0D7972CC9D}"/>
    <cellStyle name="Comma 2 80" xfId="1865" xr:uid="{00000000-0005-0000-0000-0000800C0000}"/>
    <cellStyle name="Comma 2 80 2" xfId="6715" xr:uid="{00000000-0005-0000-0000-0000810C0000}"/>
    <cellStyle name="Comma 2 80 2 2" xfId="8690" xr:uid="{26870AF5-6F85-4F2D-870E-5E18DE7087A6}"/>
    <cellStyle name="Comma 2 81" xfId="1866" xr:uid="{00000000-0005-0000-0000-0000820C0000}"/>
    <cellStyle name="Comma 2 81 2" xfId="6716" xr:uid="{00000000-0005-0000-0000-0000830C0000}"/>
    <cellStyle name="Comma 2 81 2 2" xfId="8691" xr:uid="{0EC5746D-5211-44DF-BCA8-324A0F475A87}"/>
    <cellStyle name="Comma 2 82" xfId="1867" xr:uid="{00000000-0005-0000-0000-0000840C0000}"/>
    <cellStyle name="Comma 2 82 2" xfId="6717" xr:uid="{00000000-0005-0000-0000-0000850C0000}"/>
    <cellStyle name="Comma 2 82 2 2" xfId="8692" xr:uid="{13977B3F-BF6D-471A-BF14-A2D8BEEE803D}"/>
    <cellStyle name="Comma 2 83" xfId="1868" xr:uid="{00000000-0005-0000-0000-0000860C0000}"/>
    <cellStyle name="Comma 2 83 2" xfId="6718" xr:uid="{00000000-0005-0000-0000-0000870C0000}"/>
    <cellStyle name="Comma 2 83 2 2" xfId="8693" xr:uid="{6E539807-20A1-44A0-B991-3125C31B36BE}"/>
    <cellStyle name="Comma 2 84" xfId="1869" xr:uid="{00000000-0005-0000-0000-0000880C0000}"/>
    <cellStyle name="Comma 2 84 2" xfId="6719" xr:uid="{00000000-0005-0000-0000-0000890C0000}"/>
    <cellStyle name="Comma 2 84 2 2" xfId="8694" xr:uid="{6A165B16-7484-4076-81CF-C7306C686744}"/>
    <cellStyle name="Comma 2 85" xfId="1870" xr:uid="{00000000-0005-0000-0000-00008A0C0000}"/>
    <cellStyle name="Comma 2 85 2" xfId="6720" xr:uid="{00000000-0005-0000-0000-00008B0C0000}"/>
    <cellStyle name="Comma 2 85 2 2" xfId="8695" xr:uid="{B8BD302F-6614-451A-849E-BD86C7830C94}"/>
    <cellStyle name="Comma 2 86" xfId="1871" xr:uid="{00000000-0005-0000-0000-00008C0C0000}"/>
    <cellStyle name="Comma 2 86 2" xfId="6721" xr:uid="{00000000-0005-0000-0000-00008D0C0000}"/>
    <cellStyle name="Comma 2 86 2 2" xfId="8696" xr:uid="{95F11359-1F4D-453E-AB83-865EAFD1A09E}"/>
    <cellStyle name="Comma 2 87" xfId="1872" xr:uid="{00000000-0005-0000-0000-00008E0C0000}"/>
    <cellStyle name="Comma 2 87 2" xfId="6722" xr:uid="{00000000-0005-0000-0000-00008F0C0000}"/>
    <cellStyle name="Comma 2 87 2 2" xfId="8697" xr:uid="{CDB1423F-8317-40F9-B1BE-726CD158305F}"/>
    <cellStyle name="Comma 2 88" xfId="1873" xr:uid="{00000000-0005-0000-0000-0000900C0000}"/>
    <cellStyle name="Comma 2 88 2" xfId="6723" xr:uid="{00000000-0005-0000-0000-0000910C0000}"/>
    <cellStyle name="Comma 2 88 2 2" xfId="8698" xr:uid="{38DC111A-347B-47C7-822E-0AC6BBC7DF82}"/>
    <cellStyle name="Comma 2 89" xfId="1874" xr:uid="{00000000-0005-0000-0000-0000920C0000}"/>
    <cellStyle name="Comma 2 89 2" xfId="6724" xr:uid="{00000000-0005-0000-0000-0000930C0000}"/>
    <cellStyle name="Comma 2 89 2 2" xfId="8699" xr:uid="{761F21D9-A1F7-4281-B819-EF8A27E30674}"/>
    <cellStyle name="Comma 2 9" xfId="1875" xr:uid="{00000000-0005-0000-0000-0000940C0000}"/>
    <cellStyle name="Comma 2 9 2" xfId="6725" xr:uid="{00000000-0005-0000-0000-0000950C0000}"/>
    <cellStyle name="Comma 2 9 2 2" xfId="8700" xr:uid="{1501CB60-E8C3-44A8-AE5A-DAEAD0AEE66E}"/>
    <cellStyle name="Comma 2 90" xfId="1876" xr:uid="{00000000-0005-0000-0000-0000960C0000}"/>
    <cellStyle name="Comma 2 90 2" xfId="6726" xr:uid="{00000000-0005-0000-0000-0000970C0000}"/>
    <cellStyle name="Comma 2 90 2 2" xfId="8701" xr:uid="{851A29E2-1DA2-4134-8B95-F27AF32C5800}"/>
    <cellStyle name="Comma 2 91" xfId="1877" xr:uid="{00000000-0005-0000-0000-0000980C0000}"/>
    <cellStyle name="Comma 2 91 2" xfId="6727" xr:uid="{00000000-0005-0000-0000-0000990C0000}"/>
    <cellStyle name="Comma 2 91 2 2" xfId="8702" xr:uid="{CDF19434-2D5B-474D-B105-5011FFB567A9}"/>
    <cellStyle name="Comma 2 92" xfId="1878" xr:uid="{00000000-0005-0000-0000-00009A0C0000}"/>
    <cellStyle name="Comma 2 92 2" xfId="6728" xr:uid="{00000000-0005-0000-0000-00009B0C0000}"/>
    <cellStyle name="Comma 2 92 2 2" xfId="8703" xr:uid="{9D2567EC-4D8F-4FF3-BFFF-1BA918D12831}"/>
    <cellStyle name="Comma 2 93" xfId="1879" xr:uid="{00000000-0005-0000-0000-00009C0C0000}"/>
    <cellStyle name="Comma 2 93 2" xfId="6729" xr:uid="{00000000-0005-0000-0000-00009D0C0000}"/>
    <cellStyle name="Comma 2 93 2 2" xfId="8704" xr:uid="{CE9305D2-CEEC-49D2-9B3F-707B89A0BAC4}"/>
    <cellStyle name="Comma 2 94" xfId="1880" xr:uid="{00000000-0005-0000-0000-00009E0C0000}"/>
    <cellStyle name="Comma 2 94 2" xfId="6730" xr:uid="{00000000-0005-0000-0000-00009F0C0000}"/>
    <cellStyle name="Comma 2 94 2 2" xfId="8705" xr:uid="{6B7ECD95-A402-4330-9E07-33D3282FDC25}"/>
    <cellStyle name="Comma 2 95" xfId="1881" xr:uid="{00000000-0005-0000-0000-0000A00C0000}"/>
    <cellStyle name="Comma 2 95 2" xfId="6731" xr:uid="{00000000-0005-0000-0000-0000A10C0000}"/>
    <cellStyle name="Comma 2 95 2 2" xfId="8706" xr:uid="{B257C966-6F6F-4475-A8D5-C90C09F2BB8B}"/>
    <cellStyle name="Comma 2 96" xfId="1882" xr:uid="{00000000-0005-0000-0000-0000A20C0000}"/>
    <cellStyle name="Comma 2 96 2" xfId="6732" xr:uid="{00000000-0005-0000-0000-0000A30C0000}"/>
    <cellStyle name="Comma 2 96 2 2" xfId="8707" xr:uid="{A21018A6-8DE9-4A3A-B147-04828C95DCB1}"/>
    <cellStyle name="Comma 2 97" xfId="1883" xr:uid="{00000000-0005-0000-0000-0000A40C0000}"/>
    <cellStyle name="Comma 2 97 2" xfId="6733" xr:uid="{00000000-0005-0000-0000-0000A50C0000}"/>
    <cellStyle name="Comma 2 97 2 2" xfId="8708" xr:uid="{7C8917FB-EA78-4C1E-BBEB-51BED04A48BA}"/>
    <cellStyle name="Comma 2 98" xfId="1884" xr:uid="{00000000-0005-0000-0000-0000A60C0000}"/>
    <cellStyle name="Comma 2 98 2" xfId="6734" xr:uid="{00000000-0005-0000-0000-0000A70C0000}"/>
    <cellStyle name="Comma 2 98 2 2" xfId="8709" xr:uid="{86CA1003-15F0-47F6-B34C-BA4B8FE4396B}"/>
    <cellStyle name="Comma 2 99" xfId="1885" xr:uid="{00000000-0005-0000-0000-0000A80C0000}"/>
    <cellStyle name="Comma 2 99 2" xfId="6735" xr:uid="{00000000-0005-0000-0000-0000A90C0000}"/>
    <cellStyle name="Comma 2 99 2 2" xfId="8710" xr:uid="{8D1CE7EC-0F8C-4E0F-BD04-BE740143A864}"/>
    <cellStyle name="Comma 2_Regulatory Template" xfId="1886" xr:uid="{00000000-0005-0000-0000-0000AA0C0000}"/>
    <cellStyle name="Comma 20" xfId="1887" xr:uid="{00000000-0005-0000-0000-0000AB0C0000}"/>
    <cellStyle name="Comma 20 2" xfId="6736" xr:uid="{00000000-0005-0000-0000-0000AC0C0000}"/>
    <cellStyle name="Comma 20 2 2" xfId="8711" xr:uid="{61FCB3A8-2B74-40E6-90F7-168B68B442B5}"/>
    <cellStyle name="Comma 21" xfId="1888" xr:uid="{00000000-0005-0000-0000-0000AD0C0000}"/>
    <cellStyle name="Comma 21 2" xfId="6737" xr:uid="{00000000-0005-0000-0000-0000AE0C0000}"/>
    <cellStyle name="Comma 21 2 2" xfId="8712" xr:uid="{A8DEB850-19D3-437A-9AAC-247897B7EDCA}"/>
    <cellStyle name="Comma 22" xfId="1889" xr:uid="{00000000-0005-0000-0000-0000AF0C0000}"/>
    <cellStyle name="Comma 22 2" xfId="6738" xr:uid="{00000000-0005-0000-0000-0000B00C0000}"/>
    <cellStyle name="Comma 22 2 2" xfId="8713" xr:uid="{6BADF67C-8EDE-482E-9215-05D532DBEBC8}"/>
    <cellStyle name="Comma 23" xfId="5361" xr:uid="{00000000-0005-0000-0000-0000B10C0000}"/>
    <cellStyle name="Comma 23 2" xfId="7336" xr:uid="{0BD89CFF-E247-4744-B8E9-2ECA6DB488F8}"/>
    <cellStyle name="Comma 24" xfId="7318" xr:uid="{20E2CBB9-9883-4CE4-8475-733C4719F746}"/>
    <cellStyle name="Comma 25" xfId="7321" xr:uid="{3AABF077-BB5F-4115-A29E-8FB5864EE0F6}"/>
    <cellStyle name="Comma 3" xfId="19" xr:uid="{00000000-0005-0000-0000-0000B20C0000}"/>
    <cellStyle name="Comma 3 2" xfId="3" xr:uid="{00000000-0005-0000-0000-0000B30C0000}"/>
    <cellStyle name="Comma 3 2 2" xfId="17" xr:uid="{00000000-0005-0000-0000-0000B40C0000}"/>
    <cellStyle name="Comma 3 2 2 2" xfId="5360" xr:uid="{00000000-0005-0000-0000-0000B50C0000}"/>
    <cellStyle name="Comma 3 2 2 2 2" xfId="7335" xr:uid="{C0793E5C-948B-4B08-9670-39120F7F6E49}"/>
    <cellStyle name="Comma 3 2 3" xfId="5358" xr:uid="{00000000-0005-0000-0000-0000B60C0000}"/>
    <cellStyle name="Comma 3 2 3 2" xfId="7333" xr:uid="{2285C15E-F7FF-4C8A-AFE0-650929964484}"/>
    <cellStyle name="Comma 3 3" xfId="1890" xr:uid="{00000000-0005-0000-0000-0000B70C0000}"/>
    <cellStyle name="Comma 3 3 2" xfId="1891" xr:uid="{00000000-0005-0000-0000-0000B80C0000}"/>
    <cellStyle name="Comma 3 3 2 2" xfId="6740" xr:uid="{00000000-0005-0000-0000-0000B90C0000}"/>
    <cellStyle name="Comma 3 3 2 2 2" xfId="8715" xr:uid="{E2C3FC83-6603-4800-959D-8B23D9906525}"/>
    <cellStyle name="Comma 3 3 3" xfId="6739" xr:uid="{00000000-0005-0000-0000-0000BA0C0000}"/>
    <cellStyle name="Comma 3 3 3 2" xfId="8714" xr:uid="{7C158CB8-E390-46BD-9761-9FE42EA8E2A2}"/>
    <cellStyle name="Comma 3 4" xfId="1892" xr:uid="{00000000-0005-0000-0000-0000BB0C0000}"/>
    <cellStyle name="Comma 3 4 2" xfId="1893" xr:uid="{00000000-0005-0000-0000-0000BC0C0000}"/>
    <cellStyle name="Comma 3 4 2 2" xfId="6742" xr:uid="{00000000-0005-0000-0000-0000BD0C0000}"/>
    <cellStyle name="Comma 3 4 2 2 2" xfId="8717" xr:uid="{29DE9D7D-5EBC-4839-BF8A-E59C36886804}"/>
    <cellStyle name="Comma 3 4 3" xfId="6741" xr:uid="{00000000-0005-0000-0000-0000BE0C0000}"/>
    <cellStyle name="Comma 3 4 3 2" xfId="8716" xr:uid="{AF2C2F6D-798B-4D65-A5A4-6F63024E575E}"/>
    <cellStyle name="Comma 3 5" xfId="1894" xr:uid="{00000000-0005-0000-0000-0000BF0C0000}"/>
    <cellStyle name="Comma 3 5 2" xfId="6743" xr:uid="{00000000-0005-0000-0000-0000C00C0000}"/>
    <cellStyle name="Comma 3 5 2 2" xfId="8718" xr:uid="{CD0DD9F3-CF9C-4896-B92A-2CAA5923FC89}"/>
    <cellStyle name="Comma 3 6" xfId="5362" xr:uid="{00000000-0005-0000-0000-0000C10C0000}"/>
    <cellStyle name="Comma 3 6 2" xfId="7337" xr:uid="{F21319CF-0164-43AC-999B-4C53F2E00646}"/>
    <cellStyle name="Comma 4" xfId="1895" xr:uid="{00000000-0005-0000-0000-0000C20C0000}"/>
    <cellStyle name="Comma 4 2" xfId="1896" xr:uid="{00000000-0005-0000-0000-0000C30C0000}"/>
    <cellStyle name="Comma 4 2 2" xfId="6745" xr:uid="{00000000-0005-0000-0000-0000C40C0000}"/>
    <cellStyle name="Comma 4 2 2 2" xfId="8720" xr:uid="{DF7E7F75-A6D5-4C7F-B1AB-5C03ACFF5BDC}"/>
    <cellStyle name="Comma 4 3" xfId="6744" xr:uid="{00000000-0005-0000-0000-0000C50C0000}"/>
    <cellStyle name="Comma 4 3 2" xfId="8719" xr:uid="{002336FC-1528-4254-B4CE-630ECD013684}"/>
    <cellStyle name="Comma 5" xfId="1897" xr:uid="{00000000-0005-0000-0000-0000C60C0000}"/>
    <cellStyle name="Comma 5 2" xfId="1898" xr:uid="{00000000-0005-0000-0000-0000C70C0000}"/>
    <cellStyle name="Comma 5 2 2" xfId="1899" xr:uid="{00000000-0005-0000-0000-0000C80C0000}"/>
    <cellStyle name="Comma 5 2 2 2" xfId="6748" xr:uid="{00000000-0005-0000-0000-0000C90C0000}"/>
    <cellStyle name="Comma 5 2 2 2 2" xfId="8723" xr:uid="{F40F46AC-9CDD-484C-B2A6-C75D4F570D36}"/>
    <cellStyle name="Comma 5 2 3" xfId="6747" xr:uid="{00000000-0005-0000-0000-0000CA0C0000}"/>
    <cellStyle name="Comma 5 2 3 2" xfId="8722" xr:uid="{F572E3E7-4C8D-4CA7-BC3C-1C60355E44E7}"/>
    <cellStyle name="Comma 5 3" xfId="1900" xr:uid="{00000000-0005-0000-0000-0000CB0C0000}"/>
    <cellStyle name="Comma 5 3 2" xfId="6749" xr:uid="{00000000-0005-0000-0000-0000CC0C0000}"/>
    <cellStyle name="Comma 5 3 2 2" xfId="8724" xr:uid="{A4C983C7-A1B8-43F6-838F-3280B1619928}"/>
    <cellStyle name="Comma 5 4" xfId="1901" xr:uid="{00000000-0005-0000-0000-0000CD0C0000}"/>
    <cellStyle name="Comma 5 4 2" xfId="6750" xr:uid="{00000000-0005-0000-0000-0000CE0C0000}"/>
    <cellStyle name="Comma 5 4 2 2" xfId="8725" xr:uid="{CAC53C3D-9A4E-434C-8444-4E78E7568A5A}"/>
    <cellStyle name="Comma 5 5" xfId="6746" xr:uid="{00000000-0005-0000-0000-0000CF0C0000}"/>
    <cellStyle name="Comma 5 5 2" xfId="8721" xr:uid="{2D311244-AABA-4591-BA14-ACAB5A0A29F4}"/>
    <cellStyle name="Comma 6" xfId="1902" xr:uid="{00000000-0005-0000-0000-0000D00C0000}"/>
    <cellStyle name="Comma 6 2" xfId="1903" xr:uid="{00000000-0005-0000-0000-0000D10C0000}"/>
    <cellStyle name="Comma 6 2 2" xfId="6752" xr:uid="{00000000-0005-0000-0000-0000D20C0000}"/>
    <cellStyle name="Comma 6 2 2 2" xfId="8727" xr:uid="{C61F6736-94A1-4A70-857B-FE09D1432AEB}"/>
    <cellStyle name="Comma 6 3" xfId="6751" xr:uid="{00000000-0005-0000-0000-0000D30C0000}"/>
    <cellStyle name="Comma 6 3 2" xfId="8726" xr:uid="{41949328-F2D1-4F39-AB4B-FD04EBE180C1}"/>
    <cellStyle name="Comma 7" xfId="1904" xr:uid="{00000000-0005-0000-0000-0000D40C0000}"/>
    <cellStyle name="Comma 7 2" xfId="1905" xr:uid="{00000000-0005-0000-0000-0000D50C0000}"/>
    <cellStyle name="Comma 7 2 2" xfId="6754" xr:uid="{00000000-0005-0000-0000-0000D60C0000}"/>
    <cellStyle name="Comma 7 2 2 2" xfId="8729" xr:uid="{9EBB2FEA-2A16-4FB1-9FBC-AD701AFB5029}"/>
    <cellStyle name="Comma 7 3" xfId="6753" xr:uid="{00000000-0005-0000-0000-0000D70C0000}"/>
    <cellStyle name="Comma 7 3 2" xfId="8728" xr:uid="{97D577A7-6333-4109-AB35-F0B4D6387635}"/>
    <cellStyle name="Comma 8" xfId="1906" xr:uid="{00000000-0005-0000-0000-0000D80C0000}"/>
    <cellStyle name="Comma 8 2" xfId="1907" xr:uid="{00000000-0005-0000-0000-0000D90C0000}"/>
    <cellStyle name="Comma 8 2 2" xfId="6756" xr:uid="{00000000-0005-0000-0000-0000DA0C0000}"/>
    <cellStyle name="Comma 8 2 2 2" xfId="8731" xr:uid="{E5B90655-81E3-47ED-BDFC-1F664F22F9F2}"/>
    <cellStyle name="Comma 8 3" xfId="6755" xr:uid="{00000000-0005-0000-0000-0000DB0C0000}"/>
    <cellStyle name="Comma 8 3 2" xfId="8730" xr:uid="{66679B15-AE79-4FB8-815E-94E876A7DE41}"/>
    <cellStyle name="Comma 9" xfId="1908" xr:uid="{00000000-0005-0000-0000-0000DC0C0000}"/>
    <cellStyle name="Comma 9 2" xfId="1909" xr:uid="{00000000-0005-0000-0000-0000DD0C0000}"/>
    <cellStyle name="Comma 9 2 2" xfId="6758" xr:uid="{00000000-0005-0000-0000-0000DE0C0000}"/>
    <cellStyle name="Comma 9 2 2 2" xfId="8733" xr:uid="{E5C90D15-BBCE-42F0-B242-85F8D7ED1F7B}"/>
    <cellStyle name="Comma 9 3" xfId="6757" xr:uid="{00000000-0005-0000-0000-0000DF0C0000}"/>
    <cellStyle name="Comma 9 3 2" xfId="8732" xr:uid="{3578045C-F0A3-46ED-873B-8E7D904DB4F2}"/>
    <cellStyle name="Comma0" xfId="1910" xr:uid="{00000000-0005-0000-0000-0000E00C0000}"/>
    <cellStyle name="Comment" xfId="1911" xr:uid="{00000000-0005-0000-0000-0000E10C0000}"/>
    <cellStyle name="ContentsHyperlink" xfId="1912" xr:uid="{00000000-0005-0000-0000-0000E20C0000}"/>
    <cellStyle name="Cover Date" xfId="1913" xr:uid="{00000000-0005-0000-0000-0000E30C0000}"/>
    <cellStyle name="Cover Subtitle" xfId="1914" xr:uid="{00000000-0005-0000-0000-0000E40C0000}"/>
    <cellStyle name="Cover Title" xfId="1915" xr:uid="{00000000-0005-0000-0000-0000E50C0000}"/>
    <cellStyle name="Currency" xfId="9294" builtinId="4"/>
    <cellStyle name="Currency [0] 2" xfId="1916" xr:uid="{00000000-0005-0000-0000-0000E70C0000}"/>
    <cellStyle name="Currency [0] 2 2" xfId="6759" xr:uid="{00000000-0005-0000-0000-0000E80C0000}"/>
    <cellStyle name="Currency [0] 2 2 2" xfId="8734" xr:uid="{D1D19C10-F1D3-49B0-B879-9828281AD9FB}"/>
    <cellStyle name="Currency [0] U" xfId="1917" xr:uid="{00000000-0005-0000-0000-0000E90C0000}"/>
    <cellStyle name="Currency [2]" xfId="1918" xr:uid="{00000000-0005-0000-0000-0000EA0C0000}"/>
    <cellStyle name="Currency [2] U" xfId="1919" xr:uid="{00000000-0005-0000-0000-0000EB0C0000}"/>
    <cellStyle name="Currency [2]_SSB cfads generic model 990311 v2.xls Chart 2" xfId="1920" xr:uid="{00000000-0005-0000-0000-0000EC0C0000}"/>
    <cellStyle name="Currency 0" xfId="1921" xr:uid="{00000000-0005-0000-0000-0000ED0C0000}"/>
    <cellStyle name="Currency 10" xfId="1922" xr:uid="{00000000-0005-0000-0000-0000EE0C0000}"/>
    <cellStyle name="Currency 10 2" xfId="1923" xr:uid="{00000000-0005-0000-0000-0000EF0C0000}"/>
    <cellStyle name="Currency 10 2 2" xfId="6761" xr:uid="{00000000-0005-0000-0000-0000F00C0000}"/>
    <cellStyle name="Currency 10 2 2 2" xfId="8736" xr:uid="{88021D87-F62F-4B07-8C5A-A3D9B5232B01}"/>
    <cellStyle name="Currency 10 3" xfId="6760" xr:uid="{00000000-0005-0000-0000-0000F10C0000}"/>
    <cellStyle name="Currency 10 3 2" xfId="8735" xr:uid="{824D1B74-CAA7-4A5A-B1D1-91D8CD8AFDF1}"/>
    <cellStyle name="Currency 11" xfId="1924" xr:uid="{00000000-0005-0000-0000-0000F20C0000}"/>
    <cellStyle name="Currency 11 2" xfId="1925" xr:uid="{00000000-0005-0000-0000-0000F30C0000}"/>
    <cellStyle name="Currency 11 2 2" xfId="6763" xr:uid="{00000000-0005-0000-0000-0000F40C0000}"/>
    <cellStyle name="Currency 11 2 2 2" xfId="8738" xr:uid="{E5E399CA-4555-4A82-900D-C87BBFAF6263}"/>
    <cellStyle name="Currency 11 3" xfId="6762" xr:uid="{00000000-0005-0000-0000-0000F50C0000}"/>
    <cellStyle name="Currency 11 3 2" xfId="8737" xr:uid="{EF78F020-5393-46F2-947A-48BEA1918DD7}"/>
    <cellStyle name="Currency 12" xfId="5357" xr:uid="{00000000-0005-0000-0000-0000F60C0000}"/>
    <cellStyle name="Currency 12 2" xfId="7332" xr:uid="{7B8B9554-F01B-4360-9299-31E4E4C554DC}"/>
    <cellStyle name="Currency 13" xfId="7319" xr:uid="{FABCBADF-881C-41B5-883A-C292DC98496F}"/>
    <cellStyle name="Currency 14" xfId="1926" xr:uid="{00000000-0005-0000-0000-0000F70C0000}"/>
    <cellStyle name="Currency 14 2" xfId="6764" xr:uid="{00000000-0005-0000-0000-0000F80C0000}"/>
    <cellStyle name="Currency 14 2 2" xfId="8739" xr:uid="{99805E79-1F20-4516-A8A2-F3C449AF67EA}"/>
    <cellStyle name="Currency 2" xfId="1927" xr:uid="{00000000-0005-0000-0000-0000F90C0000}"/>
    <cellStyle name="Currency 2 10" xfId="1928" xr:uid="{00000000-0005-0000-0000-0000FA0C0000}"/>
    <cellStyle name="Currency 2 10 2" xfId="6766" xr:uid="{00000000-0005-0000-0000-0000FB0C0000}"/>
    <cellStyle name="Currency 2 10 2 2" xfId="8741" xr:uid="{019CDCEA-3D79-45F9-AD66-09E7593D53EC}"/>
    <cellStyle name="Currency 2 100" xfId="1929" xr:uid="{00000000-0005-0000-0000-0000FC0C0000}"/>
    <cellStyle name="Currency 2 100 2" xfId="6767" xr:uid="{00000000-0005-0000-0000-0000FD0C0000}"/>
    <cellStyle name="Currency 2 100 2 2" xfId="8742" xr:uid="{18CAFEF9-00B5-4E3D-AA78-96E8A44AF62B}"/>
    <cellStyle name="Currency 2 101" xfId="1930" xr:uid="{00000000-0005-0000-0000-0000FE0C0000}"/>
    <cellStyle name="Currency 2 101 2" xfId="6768" xr:uid="{00000000-0005-0000-0000-0000FF0C0000}"/>
    <cellStyle name="Currency 2 101 2 2" xfId="8743" xr:uid="{62C8A4B1-608C-47F0-B0FE-CE2287083761}"/>
    <cellStyle name="Currency 2 102" xfId="1931" xr:uid="{00000000-0005-0000-0000-0000000D0000}"/>
    <cellStyle name="Currency 2 102 2" xfId="6769" xr:uid="{00000000-0005-0000-0000-0000010D0000}"/>
    <cellStyle name="Currency 2 102 2 2" xfId="8744" xr:uid="{2DE48D8C-2D24-4879-A730-3ED2288CF338}"/>
    <cellStyle name="Currency 2 103" xfId="1932" xr:uid="{00000000-0005-0000-0000-0000020D0000}"/>
    <cellStyle name="Currency 2 103 2" xfId="6770" xr:uid="{00000000-0005-0000-0000-0000030D0000}"/>
    <cellStyle name="Currency 2 103 2 2" xfId="8745" xr:uid="{CA89153A-AF09-4AD8-8330-0BC50A816544}"/>
    <cellStyle name="Currency 2 104" xfId="1933" xr:uid="{00000000-0005-0000-0000-0000040D0000}"/>
    <cellStyle name="Currency 2 104 2" xfId="6771" xr:uid="{00000000-0005-0000-0000-0000050D0000}"/>
    <cellStyle name="Currency 2 104 2 2" xfId="8746" xr:uid="{3AC024E5-A77B-49B7-9B04-4249D00DCF2B}"/>
    <cellStyle name="Currency 2 105" xfId="1934" xr:uid="{00000000-0005-0000-0000-0000060D0000}"/>
    <cellStyle name="Currency 2 105 2" xfId="6772" xr:uid="{00000000-0005-0000-0000-0000070D0000}"/>
    <cellStyle name="Currency 2 105 2 2" xfId="8747" xr:uid="{638E27DB-94FF-4F81-BDD2-8192CF770DD3}"/>
    <cellStyle name="Currency 2 106" xfId="1935" xr:uid="{00000000-0005-0000-0000-0000080D0000}"/>
    <cellStyle name="Currency 2 106 2" xfId="6773" xr:uid="{00000000-0005-0000-0000-0000090D0000}"/>
    <cellStyle name="Currency 2 106 2 2" xfId="8748" xr:uid="{42C52201-F94C-4D78-B2B8-38AFEF40A6BE}"/>
    <cellStyle name="Currency 2 107" xfId="1936" xr:uid="{00000000-0005-0000-0000-00000A0D0000}"/>
    <cellStyle name="Currency 2 107 2" xfId="6774" xr:uid="{00000000-0005-0000-0000-00000B0D0000}"/>
    <cellStyle name="Currency 2 107 2 2" xfId="8749" xr:uid="{B811FDA2-55F6-478C-8D8B-8AC6F5D153B4}"/>
    <cellStyle name="Currency 2 108" xfId="1937" xr:uid="{00000000-0005-0000-0000-00000C0D0000}"/>
    <cellStyle name="Currency 2 108 2" xfId="6775" xr:uid="{00000000-0005-0000-0000-00000D0D0000}"/>
    <cellStyle name="Currency 2 108 2 2" xfId="8750" xr:uid="{082DE51A-830C-4739-BFAC-5303B3A68B54}"/>
    <cellStyle name="Currency 2 109" xfId="1938" xr:uid="{00000000-0005-0000-0000-00000E0D0000}"/>
    <cellStyle name="Currency 2 109 2" xfId="6776" xr:uid="{00000000-0005-0000-0000-00000F0D0000}"/>
    <cellStyle name="Currency 2 109 2 2" xfId="8751" xr:uid="{E979DD79-3A66-424A-89DA-EFF85CA2C9A1}"/>
    <cellStyle name="Currency 2 11" xfId="1939" xr:uid="{00000000-0005-0000-0000-0000100D0000}"/>
    <cellStyle name="Currency 2 11 2" xfId="6777" xr:uid="{00000000-0005-0000-0000-0000110D0000}"/>
    <cellStyle name="Currency 2 11 2 2" xfId="8752" xr:uid="{E21FC27A-8241-4871-B041-F3FB9CCCE56E}"/>
    <cellStyle name="Currency 2 110" xfId="1940" xr:uid="{00000000-0005-0000-0000-0000120D0000}"/>
    <cellStyle name="Currency 2 110 2" xfId="6778" xr:uid="{00000000-0005-0000-0000-0000130D0000}"/>
    <cellStyle name="Currency 2 110 2 2" xfId="8753" xr:uid="{B4C539E4-5C86-4419-A8A5-EDAB4BD49352}"/>
    <cellStyle name="Currency 2 111" xfId="1941" xr:uid="{00000000-0005-0000-0000-0000140D0000}"/>
    <cellStyle name="Currency 2 111 2" xfId="6779" xr:uid="{00000000-0005-0000-0000-0000150D0000}"/>
    <cellStyle name="Currency 2 111 2 2" xfId="8754" xr:uid="{6166635C-53B4-4741-B211-8A8FD0F8AE35}"/>
    <cellStyle name="Currency 2 112" xfId="1942" xr:uid="{00000000-0005-0000-0000-0000160D0000}"/>
    <cellStyle name="Currency 2 112 2" xfId="6780" xr:uid="{00000000-0005-0000-0000-0000170D0000}"/>
    <cellStyle name="Currency 2 112 2 2" xfId="8755" xr:uid="{54C8579B-70C8-444C-8538-85197CACC7CA}"/>
    <cellStyle name="Currency 2 113" xfId="1943" xr:uid="{00000000-0005-0000-0000-0000180D0000}"/>
    <cellStyle name="Currency 2 113 2" xfId="6781" xr:uid="{00000000-0005-0000-0000-0000190D0000}"/>
    <cellStyle name="Currency 2 113 2 2" xfId="8756" xr:uid="{0C698B7B-DBBF-42DC-AAEF-386F8CA42BFE}"/>
    <cellStyle name="Currency 2 114" xfId="1944" xr:uid="{00000000-0005-0000-0000-00001A0D0000}"/>
    <cellStyle name="Currency 2 114 2" xfId="6782" xr:uid="{00000000-0005-0000-0000-00001B0D0000}"/>
    <cellStyle name="Currency 2 114 2 2" xfId="8757" xr:uid="{486CCE6A-800E-43C8-8CB8-A9110EFD0207}"/>
    <cellStyle name="Currency 2 115" xfId="1945" xr:uid="{00000000-0005-0000-0000-00001C0D0000}"/>
    <cellStyle name="Currency 2 115 2" xfId="6783" xr:uid="{00000000-0005-0000-0000-00001D0D0000}"/>
    <cellStyle name="Currency 2 115 2 2" xfId="8758" xr:uid="{CA75E34A-9CA7-4587-8772-1F6A10E35F93}"/>
    <cellStyle name="Currency 2 116" xfId="1946" xr:uid="{00000000-0005-0000-0000-00001E0D0000}"/>
    <cellStyle name="Currency 2 116 2" xfId="6784" xr:uid="{00000000-0005-0000-0000-00001F0D0000}"/>
    <cellStyle name="Currency 2 116 2 2" xfId="8759" xr:uid="{3FF5D725-8780-48FD-BD82-43084910218F}"/>
    <cellStyle name="Currency 2 117" xfId="1947" xr:uid="{00000000-0005-0000-0000-0000200D0000}"/>
    <cellStyle name="Currency 2 117 2" xfId="6785" xr:uid="{00000000-0005-0000-0000-0000210D0000}"/>
    <cellStyle name="Currency 2 117 2 2" xfId="8760" xr:uid="{3E438336-8AC8-4FF3-BB21-376B9AD39070}"/>
    <cellStyle name="Currency 2 118" xfId="1948" xr:uid="{00000000-0005-0000-0000-0000220D0000}"/>
    <cellStyle name="Currency 2 118 2" xfId="6786" xr:uid="{00000000-0005-0000-0000-0000230D0000}"/>
    <cellStyle name="Currency 2 118 2 2" xfId="8761" xr:uid="{71E38F33-1EFF-45AC-ACC9-B210454278E1}"/>
    <cellStyle name="Currency 2 119" xfId="1949" xr:uid="{00000000-0005-0000-0000-0000240D0000}"/>
    <cellStyle name="Currency 2 119 2" xfId="6787" xr:uid="{00000000-0005-0000-0000-0000250D0000}"/>
    <cellStyle name="Currency 2 119 2 2" xfId="8762" xr:uid="{D0331343-BF66-418F-AE81-01410BCE9600}"/>
    <cellStyle name="Currency 2 12" xfId="1950" xr:uid="{00000000-0005-0000-0000-0000260D0000}"/>
    <cellStyle name="Currency 2 12 2" xfId="6788" xr:uid="{00000000-0005-0000-0000-0000270D0000}"/>
    <cellStyle name="Currency 2 12 2 2" xfId="8763" xr:uid="{3A85B842-28B0-47FF-8B20-B089F87FC08C}"/>
    <cellStyle name="Currency 2 120" xfId="1951" xr:uid="{00000000-0005-0000-0000-0000280D0000}"/>
    <cellStyle name="Currency 2 120 2" xfId="6789" xr:uid="{00000000-0005-0000-0000-0000290D0000}"/>
    <cellStyle name="Currency 2 120 2 2" xfId="8764" xr:uid="{805B4107-E19C-4A54-8AC0-8D460AD0B643}"/>
    <cellStyle name="Currency 2 121" xfId="1952" xr:uid="{00000000-0005-0000-0000-00002A0D0000}"/>
    <cellStyle name="Currency 2 121 2" xfId="6790" xr:uid="{00000000-0005-0000-0000-00002B0D0000}"/>
    <cellStyle name="Currency 2 121 2 2" xfId="8765" xr:uid="{98FBCBC3-B854-4755-AFC8-D1216730EEC7}"/>
    <cellStyle name="Currency 2 122" xfId="1953" xr:uid="{00000000-0005-0000-0000-00002C0D0000}"/>
    <cellStyle name="Currency 2 122 2" xfId="6791" xr:uid="{00000000-0005-0000-0000-00002D0D0000}"/>
    <cellStyle name="Currency 2 122 2 2" xfId="8766" xr:uid="{725AF426-4E9E-4388-B58F-F6061CE61AD3}"/>
    <cellStyle name="Currency 2 123" xfId="1954" xr:uid="{00000000-0005-0000-0000-00002E0D0000}"/>
    <cellStyle name="Currency 2 123 2" xfId="6792" xr:uid="{00000000-0005-0000-0000-00002F0D0000}"/>
    <cellStyle name="Currency 2 123 2 2" xfId="8767" xr:uid="{78971437-AB2C-47FE-9F0A-AF74C66E2B31}"/>
    <cellStyle name="Currency 2 124" xfId="1955" xr:uid="{00000000-0005-0000-0000-0000300D0000}"/>
    <cellStyle name="Currency 2 124 2" xfId="6793" xr:uid="{00000000-0005-0000-0000-0000310D0000}"/>
    <cellStyle name="Currency 2 124 2 2" xfId="8768" xr:uid="{F4CD0CB0-4AB5-42CD-920E-FADC3E453DA2}"/>
    <cellStyle name="Currency 2 125" xfId="1956" xr:uid="{00000000-0005-0000-0000-0000320D0000}"/>
    <cellStyle name="Currency 2 125 2" xfId="6794" xr:uid="{00000000-0005-0000-0000-0000330D0000}"/>
    <cellStyle name="Currency 2 125 2 2" xfId="8769" xr:uid="{850D5D60-FF01-4F73-8AC5-8875858DF7D0}"/>
    <cellStyle name="Currency 2 126" xfId="1957" xr:uid="{00000000-0005-0000-0000-0000340D0000}"/>
    <cellStyle name="Currency 2 126 2" xfId="6795" xr:uid="{00000000-0005-0000-0000-0000350D0000}"/>
    <cellStyle name="Currency 2 126 2 2" xfId="8770" xr:uid="{9B499419-5A3C-4427-B91F-F43DBA4F74F2}"/>
    <cellStyle name="Currency 2 127" xfId="1958" xr:uid="{00000000-0005-0000-0000-0000360D0000}"/>
    <cellStyle name="Currency 2 127 2" xfId="6796" xr:uid="{00000000-0005-0000-0000-0000370D0000}"/>
    <cellStyle name="Currency 2 127 2 2" xfId="8771" xr:uid="{61B40668-6725-4A18-9C68-28C73EC31947}"/>
    <cellStyle name="Currency 2 128" xfId="1959" xr:uid="{00000000-0005-0000-0000-0000380D0000}"/>
    <cellStyle name="Currency 2 128 2" xfId="6797" xr:uid="{00000000-0005-0000-0000-0000390D0000}"/>
    <cellStyle name="Currency 2 128 2 2" xfId="8772" xr:uid="{4787F990-D6CE-490A-B1CF-B51ACAEC675F}"/>
    <cellStyle name="Currency 2 129" xfId="1960" xr:uid="{00000000-0005-0000-0000-00003A0D0000}"/>
    <cellStyle name="Currency 2 129 2" xfId="6798" xr:uid="{00000000-0005-0000-0000-00003B0D0000}"/>
    <cellStyle name="Currency 2 129 2 2" xfId="8773" xr:uid="{FF89F453-FB60-4DB2-91F2-73FCE2F939E3}"/>
    <cellStyle name="Currency 2 13" xfId="1961" xr:uid="{00000000-0005-0000-0000-00003C0D0000}"/>
    <cellStyle name="Currency 2 13 2" xfId="6799" xr:uid="{00000000-0005-0000-0000-00003D0D0000}"/>
    <cellStyle name="Currency 2 13 2 2" xfId="8774" xr:uid="{F8130D63-D6E9-4B65-A89E-CD0B94847E50}"/>
    <cellStyle name="Currency 2 130" xfId="1962" xr:uid="{00000000-0005-0000-0000-00003E0D0000}"/>
    <cellStyle name="Currency 2 130 2" xfId="6800" xr:uid="{00000000-0005-0000-0000-00003F0D0000}"/>
    <cellStyle name="Currency 2 130 2 2" xfId="8775" xr:uid="{F15CBA5E-9B97-4860-B2AF-7EA21A74CF59}"/>
    <cellStyle name="Currency 2 131" xfId="1963" xr:uid="{00000000-0005-0000-0000-0000400D0000}"/>
    <cellStyle name="Currency 2 131 2" xfId="6801" xr:uid="{00000000-0005-0000-0000-0000410D0000}"/>
    <cellStyle name="Currency 2 131 2 2" xfId="8776" xr:uid="{79E96E6C-CCAA-4113-BEC4-48C6056300E1}"/>
    <cellStyle name="Currency 2 132" xfId="1964" xr:uid="{00000000-0005-0000-0000-0000420D0000}"/>
    <cellStyle name="Currency 2 132 2" xfId="6802" xr:uid="{00000000-0005-0000-0000-0000430D0000}"/>
    <cellStyle name="Currency 2 132 2 2" xfId="8777" xr:uid="{4607B1A5-94A7-4ACA-A1E1-C708DB96E0BD}"/>
    <cellStyle name="Currency 2 133" xfId="1965" xr:uid="{00000000-0005-0000-0000-0000440D0000}"/>
    <cellStyle name="Currency 2 133 2" xfId="6803" xr:uid="{00000000-0005-0000-0000-0000450D0000}"/>
    <cellStyle name="Currency 2 133 2 2" xfId="8778" xr:uid="{B085C7F9-17B2-430A-B724-6E99DCC3D1FD}"/>
    <cellStyle name="Currency 2 134" xfId="1966" xr:uid="{00000000-0005-0000-0000-0000460D0000}"/>
    <cellStyle name="Currency 2 134 2" xfId="6804" xr:uid="{00000000-0005-0000-0000-0000470D0000}"/>
    <cellStyle name="Currency 2 134 2 2" xfId="8779" xr:uid="{917EE738-1B7C-451A-BACC-3BD21D3C9ABA}"/>
    <cellStyle name="Currency 2 135" xfId="1967" xr:uid="{00000000-0005-0000-0000-0000480D0000}"/>
    <cellStyle name="Currency 2 135 2" xfId="6805" xr:uid="{00000000-0005-0000-0000-0000490D0000}"/>
    <cellStyle name="Currency 2 135 2 2" xfId="8780" xr:uid="{8DD2786D-2535-4F5C-98FA-1BF80FF40F15}"/>
    <cellStyle name="Currency 2 136" xfId="1968" xr:uid="{00000000-0005-0000-0000-00004A0D0000}"/>
    <cellStyle name="Currency 2 136 2" xfId="6806" xr:uid="{00000000-0005-0000-0000-00004B0D0000}"/>
    <cellStyle name="Currency 2 136 2 2" xfId="8781" xr:uid="{2B31AD8F-4248-4716-8417-C5581BB98A62}"/>
    <cellStyle name="Currency 2 137" xfId="1969" xr:uid="{00000000-0005-0000-0000-00004C0D0000}"/>
    <cellStyle name="Currency 2 137 2" xfId="6807" xr:uid="{00000000-0005-0000-0000-00004D0D0000}"/>
    <cellStyle name="Currency 2 137 2 2" xfId="8782" xr:uid="{9CD0E3BC-3DA7-4EAA-9000-EB00E7240678}"/>
    <cellStyle name="Currency 2 138" xfId="1970" xr:uid="{00000000-0005-0000-0000-00004E0D0000}"/>
    <cellStyle name="Currency 2 138 2" xfId="6808" xr:uid="{00000000-0005-0000-0000-00004F0D0000}"/>
    <cellStyle name="Currency 2 138 2 2" xfId="8783" xr:uid="{00DF6830-736C-4531-BB02-E035E548BF05}"/>
    <cellStyle name="Currency 2 139" xfId="1971" xr:uid="{00000000-0005-0000-0000-0000500D0000}"/>
    <cellStyle name="Currency 2 139 2" xfId="6809" xr:uid="{00000000-0005-0000-0000-0000510D0000}"/>
    <cellStyle name="Currency 2 139 2 2" xfId="8784" xr:uid="{C342F0CE-CA53-4631-948F-69F2B8935C85}"/>
    <cellStyle name="Currency 2 14" xfId="1972" xr:uid="{00000000-0005-0000-0000-0000520D0000}"/>
    <cellStyle name="Currency 2 14 2" xfId="6810" xr:uid="{00000000-0005-0000-0000-0000530D0000}"/>
    <cellStyle name="Currency 2 14 2 2" xfId="8785" xr:uid="{070B7871-5037-4201-8ADD-326192D30807}"/>
    <cellStyle name="Currency 2 140" xfId="1973" xr:uid="{00000000-0005-0000-0000-0000540D0000}"/>
    <cellStyle name="Currency 2 140 2" xfId="6811" xr:uid="{00000000-0005-0000-0000-0000550D0000}"/>
    <cellStyle name="Currency 2 140 2 2" xfId="8786" xr:uid="{59F20D21-5E7A-41AC-A2AB-E70B54ECC81D}"/>
    <cellStyle name="Currency 2 141" xfId="1974" xr:uid="{00000000-0005-0000-0000-0000560D0000}"/>
    <cellStyle name="Currency 2 141 2" xfId="6812" xr:uid="{00000000-0005-0000-0000-0000570D0000}"/>
    <cellStyle name="Currency 2 141 2 2" xfId="8787" xr:uid="{FA38EAD4-05B4-4C53-B653-3FF9DCAFE62E}"/>
    <cellStyle name="Currency 2 142" xfId="1975" xr:uid="{00000000-0005-0000-0000-0000580D0000}"/>
    <cellStyle name="Currency 2 142 2" xfId="6813" xr:uid="{00000000-0005-0000-0000-0000590D0000}"/>
    <cellStyle name="Currency 2 142 2 2" xfId="8788" xr:uid="{B98C26BC-1ED9-4D76-B214-6AECB73CC353}"/>
    <cellStyle name="Currency 2 143" xfId="1976" xr:uid="{00000000-0005-0000-0000-00005A0D0000}"/>
    <cellStyle name="Currency 2 143 2" xfId="6814" xr:uid="{00000000-0005-0000-0000-00005B0D0000}"/>
    <cellStyle name="Currency 2 143 2 2" xfId="8789" xr:uid="{64A898EA-E434-4D0D-B08C-229292EA2575}"/>
    <cellStyle name="Currency 2 144" xfId="1977" xr:uid="{00000000-0005-0000-0000-00005C0D0000}"/>
    <cellStyle name="Currency 2 144 2" xfId="6815" xr:uid="{00000000-0005-0000-0000-00005D0D0000}"/>
    <cellStyle name="Currency 2 144 2 2" xfId="8790" xr:uid="{D9E2D2C0-5F0C-42DC-BC37-B3B46CE79E94}"/>
    <cellStyle name="Currency 2 145" xfId="1978" xr:uid="{00000000-0005-0000-0000-00005E0D0000}"/>
    <cellStyle name="Currency 2 145 2" xfId="6816" xr:uid="{00000000-0005-0000-0000-00005F0D0000}"/>
    <cellStyle name="Currency 2 145 2 2" xfId="8791" xr:uid="{BD980D3B-D0CE-48FB-8090-3A517DE8F5E0}"/>
    <cellStyle name="Currency 2 146" xfId="1979" xr:uid="{00000000-0005-0000-0000-0000600D0000}"/>
    <cellStyle name="Currency 2 146 2" xfId="6817" xr:uid="{00000000-0005-0000-0000-0000610D0000}"/>
    <cellStyle name="Currency 2 146 2 2" xfId="8792" xr:uid="{46918C06-F152-4962-A5F0-9019B40F2961}"/>
    <cellStyle name="Currency 2 147" xfId="1980" xr:uid="{00000000-0005-0000-0000-0000620D0000}"/>
    <cellStyle name="Currency 2 147 2" xfId="6818" xr:uid="{00000000-0005-0000-0000-0000630D0000}"/>
    <cellStyle name="Currency 2 147 2 2" xfId="8793" xr:uid="{BDA23AE0-6F23-4BA0-936B-2442B442DB90}"/>
    <cellStyle name="Currency 2 148" xfId="1981" xr:uid="{00000000-0005-0000-0000-0000640D0000}"/>
    <cellStyle name="Currency 2 148 2" xfId="6819" xr:uid="{00000000-0005-0000-0000-0000650D0000}"/>
    <cellStyle name="Currency 2 148 2 2" xfId="8794" xr:uid="{4CF95A66-8E9D-4B65-91F6-582495431CF1}"/>
    <cellStyle name="Currency 2 149" xfId="1982" xr:uid="{00000000-0005-0000-0000-0000660D0000}"/>
    <cellStyle name="Currency 2 149 2" xfId="6820" xr:uid="{00000000-0005-0000-0000-0000670D0000}"/>
    <cellStyle name="Currency 2 149 2 2" xfId="8795" xr:uid="{9F10687B-688B-4723-B997-F0D75C67DD6D}"/>
    <cellStyle name="Currency 2 15" xfId="1983" xr:uid="{00000000-0005-0000-0000-0000680D0000}"/>
    <cellStyle name="Currency 2 15 2" xfId="6821" xr:uid="{00000000-0005-0000-0000-0000690D0000}"/>
    <cellStyle name="Currency 2 15 2 2" xfId="8796" xr:uid="{48189CB8-6CF0-4EA7-9DC8-402D17726CD3}"/>
    <cellStyle name="Currency 2 150" xfId="1984" xr:uid="{00000000-0005-0000-0000-00006A0D0000}"/>
    <cellStyle name="Currency 2 150 2" xfId="6822" xr:uid="{00000000-0005-0000-0000-00006B0D0000}"/>
    <cellStyle name="Currency 2 150 2 2" xfId="8797" xr:uid="{0D2FE964-A86A-48CD-AF46-BA3E1CBB7683}"/>
    <cellStyle name="Currency 2 151" xfId="1985" xr:uid="{00000000-0005-0000-0000-00006C0D0000}"/>
    <cellStyle name="Currency 2 151 2" xfId="6823" xr:uid="{00000000-0005-0000-0000-00006D0D0000}"/>
    <cellStyle name="Currency 2 151 2 2" xfId="8798" xr:uid="{04A4D9E2-10B4-4869-BA5F-186AB2AE1E70}"/>
    <cellStyle name="Currency 2 152" xfId="1986" xr:uid="{00000000-0005-0000-0000-00006E0D0000}"/>
    <cellStyle name="Currency 2 152 2" xfId="6824" xr:uid="{00000000-0005-0000-0000-00006F0D0000}"/>
    <cellStyle name="Currency 2 152 2 2" xfId="8799" xr:uid="{9323CD4E-315D-4E48-83DC-73052996D9D4}"/>
    <cellStyle name="Currency 2 153" xfId="1987" xr:uid="{00000000-0005-0000-0000-0000700D0000}"/>
    <cellStyle name="Currency 2 153 2" xfId="6825" xr:uid="{00000000-0005-0000-0000-0000710D0000}"/>
    <cellStyle name="Currency 2 153 2 2" xfId="8800" xr:uid="{673B47D6-F4C3-48AA-9984-18A98B1F67F4}"/>
    <cellStyle name="Currency 2 154" xfId="1988" xr:uid="{00000000-0005-0000-0000-0000720D0000}"/>
    <cellStyle name="Currency 2 154 2" xfId="6826" xr:uid="{00000000-0005-0000-0000-0000730D0000}"/>
    <cellStyle name="Currency 2 154 2 2" xfId="8801" xr:uid="{1215FF57-EEB5-4ADC-9351-399FCCC84574}"/>
    <cellStyle name="Currency 2 155" xfId="1989" xr:uid="{00000000-0005-0000-0000-0000740D0000}"/>
    <cellStyle name="Currency 2 155 2" xfId="6827" xr:uid="{00000000-0005-0000-0000-0000750D0000}"/>
    <cellStyle name="Currency 2 155 2 2" xfId="8802" xr:uid="{3ED7E67C-8F70-4A90-8AAE-ED465A3B7B75}"/>
    <cellStyle name="Currency 2 156" xfId="1990" xr:uid="{00000000-0005-0000-0000-0000760D0000}"/>
    <cellStyle name="Currency 2 156 2" xfId="6828" xr:uid="{00000000-0005-0000-0000-0000770D0000}"/>
    <cellStyle name="Currency 2 156 2 2" xfId="8803" xr:uid="{576882FB-E935-4BD7-BE57-7951380B3AB0}"/>
    <cellStyle name="Currency 2 157" xfId="1991" xr:uid="{00000000-0005-0000-0000-0000780D0000}"/>
    <cellStyle name="Currency 2 157 2" xfId="6829" xr:uid="{00000000-0005-0000-0000-0000790D0000}"/>
    <cellStyle name="Currency 2 157 2 2" xfId="8804" xr:uid="{5FEF3DEA-E5F2-4220-8505-B5580F2D0D4F}"/>
    <cellStyle name="Currency 2 158" xfId="1992" xr:uid="{00000000-0005-0000-0000-00007A0D0000}"/>
    <cellStyle name="Currency 2 158 2" xfId="6830" xr:uid="{00000000-0005-0000-0000-00007B0D0000}"/>
    <cellStyle name="Currency 2 158 2 2" xfId="8805" xr:uid="{E34F4DE8-2C78-4639-9D59-19E42CEF5E41}"/>
    <cellStyle name="Currency 2 159" xfId="1993" xr:uid="{00000000-0005-0000-0000-00007C0D0000}"/>
    <cellStyle name="Currency 2 159 2" xfId="6831" xr:uid="{00000000-0005-0000-0000-00007D0D0000}"/>
    <cellStyle name="Currency 2 159 2 2" xfId="8806" xr:uid="{2CE185FD-5E83-4191-AFBC-5B049DEC449C}"/>
    <cellStyle name="Currency 2 16" xfId="1994" xr:uid="{00000000-0005-0000-0000-00007E0D0000}"/>
    <cellStyle name="Currency 2 16 2" xfId="6832" xr:uid="{00000000-0005-0000-0000-00007F0D0000}"/>
    <cellStyle name="Currency 2 16 2 2" xfId="8807" xr:uid="{CE201487-2D2E-4C39-BD6B-0FE2A89AA1A4}"/>
    <cellStyle name="Currency 2 160" xfId="1995" xr:uid="{00000000-0005-0000-0000-0000800D0000}"/>
    <cellStyle name="Currency 2 160 2" xfId="6833" xr:uid="{00000000-0005-0000-0000-0000810D0000}"/>
    <cellStyle name="Currency 2 160 2 2" xfId="8808" xr:uid="{18C826E8-5111-4A63-B91D-B384853A8662}"/>
    <cellStyle name="Currency 2 161" xfId="1996" xr:uid="{00000000-0005-0000-0000-0000820D0000}"/>
    <cellStyle name="Currency 2 161 2" xfId="6834" xr:uid="{00000000-0005-0000-0000-0000830D0000}"/>
    <cellStyle name="Currency 2 161 2 2" xfId="8809" xr:uid="{231023F7-BFA5-4052-BB9F-2CF510D0293E}"/>
    <cellStyle name="Currency 2 162" xfId="1997" xr:uid="{00000000-0005-0000-0000-0000840D0000}"/>
    <cellStyle name="Currency 2 162 2" xfId="6835" xr:uid="{00000000-0005-0000-0000-0000850D0000}"/>
    <cellStyle name="Currency 2 162 2 2" xfId="8810" xr:uid="{B7AB9261-822F-460E-B811-655447AA587D}"/>
    <cellStyle name="Currency 2 163" xfId="1998" xr:uid="{00000000-0005-0000-0000-0000860D0000}"/>
    <cellStyle name="Currency 2 163 2" xfId="6836" xr:uid="{00000000-0005-0000-0000-0000870D0000}"/>
    <cellStyle name="Currency 2 163 2 2" xfId="8811" xr:uid="{976BF97A-06FD-4194-98CB-0F7D1A147AE4}"/>
    <cellStyle name="Currency 2 164" xfId="1999" xr:uid="{00000000-0005-0000-0000-0000880D0000}"/>
    <cellStyle name="Currency 2 164 2" xfId="6837" xr:uid="{00000000-0005-0000-0000-0000890D0000}"/>
    <cellStyle name="Currency 2 164 2 2" xfId="8812" xr:uid="{58266C72-B291-4311-894D-788EBB7ED6B9}"/>
    <cellStyle name="Currency 2 165" xfId="2000" xr:uid="{00000000-0005-0000-0000-00008A0D0000}"/>
    <cellStyle name="Currency 2 165 2" xfId="6838" xr:uid="{00000000-0005-0000-0000-00008B0D0000}"/>
    <cellStyle name="Currency 2 165 2 2" xfId="8813" xr:uid="{7C6A4A86-9C26-4AF6-A598-AE86FF3D6DC4}"/>
    <cellStyle name="Currency 2 166" xfId="2001" xr:uid="{00000000-0005-0000-0000-00008C0D0000}"/>
    <cellStyle name="Currency 2 166 2" xfId="6839" xr:uid="{00000000-0005-0000-0000-00008D0D0000}"/>
    <cellStyle name="Currency 2 166 2 2" xfId="8814" xr:uid="{0932D8DB-AD03-4D91-AE26-596CF103FD47}"/>
    <cellStyle name="Currency 2 167" xfId="2002" xr:uid="{00000000-0005-0000-0000-00008E0D0000}"/>
    <cellStyle name="Currency 2 167 2" xfId="6840" xr:uid="{00000000-0005-0000-0000-00008F0D0000}"/>
    <cellStyle name="Currency 2 167 2 2" xfId="8815" xr:uid="{A99C6EEE-141B-4DB5-A6EE-052829386E52}"/>
    <cellStyle name="Currency 2 168" xfId="2003" xr:uid="{00000000-0005-0000-0000-0000900D0000}"/>
    <cellStyle name="Currency 2 168 2" xfId="6841" xr:uid="{00000000-0005-0000-0000-0000910D0000}"/>
    <cellStyle name="Currency 2 168 2 2" xfId="8816" xr:uid="{8F3FBC08-55A9-4189-BF9E-C423F39CBC7A}"/>
    <cellStyle name="Currency 2 169" xfId="2004" xr:uid="{00000000-0005-0000-0000-0000920D0000}"/>
    <cellStyle name="Currency 2 169 2" xfId="6842" xr:uid="{00000000-0005-0000-0000-0000930D0000}"/>
    <cellStyle name="Currency 2 169 2 2" xfId="8817" xr:uid="{5717E105-1E14-41AB-802C-835D91B00E85}"/>
    <cellStyle name="Currency 2 17" xfId="2005" xr:uid="{00000000-0005-0000-0000-0000940D0000}"/>
    <cellStyle name="Currency 2 17 2" xfId="6843" xr:uid="{00000000-0005-0000-0000-0000950D0000}"/>
    <cellStyle name="Currency 2 17 2 2" xfId="8818" xr:uid="{3DC9219A-0385-4D01-977F-84679E640B8F}"/>
    <cellStyle name="Currency 2 170" xfId="2006" xr:uid="{00000000-0005-0000-0000-0000960D0000}"/>
    <cellStyle name="Currency 2 170 2" xfId="6844" xr:uid="{00000000-0005-0000-0000-0000970D0000}"/>
    <cellStyle name="Currency 2 170 2 2" xfId="8819" xr:uid="{F7ACC6D0-3AD1-4874-98F4-B9F1AAB40F1A}"/>
    <cellStyle name="Currency 2 171" xfId="2007" xr:uid="{00000000-0005-0000-0000-0000980D0000}"/>
    <cellStyle name="Currency 2 171 2" xfId="6845" xr:uid="{00000000-0005-0000-0000-0000990D0000}"/>
    <cellStyle name="Currency 2 171 2 2" xfId="8820" xr:uid="{065E25F2-4421-440A-97C6-3921749D9B59}"/>
    <cellStyle name="Currency 2 172" xfId="2008" xr:uid="{00000000-0005-0000-0000-00009A0D0000}"/>
    <cellStyle name="Currency 2 172 2" xfId="6846" xr:uid="{00000000-0005-0000-0000-00009B0D0000}"/>
    <cellStyle name="Currency 2 172 2 2" xfId="8821" xr:uid="{1F803996-2447-4FAB-8586-CBD96ABD8B19}"/>
    <cellStyle name="Currency 2 173" xfId="2009" xr:uid="{00000000-0005-0000-0000-00009C0D0000}"/>
    <cellStyle name="Currency 2 173 2" xfId="6847" xr:uid="{00000000-0005-0000-0000-00009D0D0000}"/>
    <cellStyle name="Currency 2 173 2 2" xfId="8822" xr:uid="{F6BD801A-00BF-4837-97E6-A26B1748842F}"/>
    <cellStyle name="Currency 2 174" xfId="2010" xr:uid="{00000000-0005-0000-0000-00009E0D0000}"/>
    <cellStyle name="Currency 2 174 2" xfId="6848" xr:uid="{00000000-0005-0000-0000-00009F0D0000}"/>
    <cellStyle name="Currency 2 174 2 2" xfId="8823" xr:uid="{5EB1185D-BD28-4A89-A16A-40C4729AF61B}"/>
    <cellStyle name="Currency 2 175" xfId="2011" xr:uid="{00000000-0005-0000-0000-0000A00D0000}"/>
    <cellStyle name="Currency 2 175 2" xfId="6849" xr:uid="{00000000-0005-0000-0000-0000A10D0000}"/>
    <cellStyle name="Currency 2 175 2 2" xfId="8824" xr:uid="{C28AAA5D-F4FF-4642-84A0-25956A8235E6}"/>
    <cellStyle name="Currency 2 176" xfId="2012" xr:uid="{00000000-0005-0000-0000-0000A20D0000}"/>
    <cellStyle name="Currency 2 176 2" xfId="6850" xr:uid="{00000000-0005-0000-0000-0000A30D0000}"/>
    <cellStyle name="Currency 2 176 2 2" xfId="8825" xr:uid="{13552761-9BE3-4D01-8C59-CF70C2A5B1B2}"/>
    <cellStyle name="Currency 2 177" xfId="2013" xr:uid="{00000000-0005-0000-0000-0000A40D0000}"/>
    <cellStyle name="Currency 2 177 2" xfId="6851" xr:uid="{00000000-0005-0000-0000-0000A50D0000}"/>
    <cellStyle name="Currency 2 177 2 2" xfId="8826" xr:uid="{5836536F-8C7C-4B68-AC34-A9390187034A}"/>
    <cellStyle name="Currency 2 178" xfId="2014" xr:uid="{00000000-0005-0000-0000-0000A60D0000}"/>
    <cellStyle name="Currency 2 178 2" xfId="6852" xr:uid="{00000000-0005-0000-0000-0000A70D0000}"/>
    <cellStyle name="Currency 2 178 2 2" xfId="8827" xr:uid="{7825874D-1CCA-43B6-AECF-AC62DB6A9CE3}"/>
    <cellStyle name="Currency 2 179" xfId="2015" xr:uid="{00000000-0005-0000-0000-0000A80D0000}"/>
    <cellStyle name="Currency 2 179 2" xfId="6853" xr:uid="{00000000-0005-0000-0000-0000A90D0000}"/>
    <cellStyle name="Currency 2 179 2 2" xfId="8828" xr:uid="{16E8FB60-C333-4262-AD1E-CA581C4DD4B9}"/>
    <cellStyle name="Currency 2 18" xfId="2016" xr:uid="{00000000-0005-0000-0000-0000AA0D0000}"/>
    <cellStyle name="Currency 2 18 2" xfId="6854" xr:uid="{00000000-0005-0000-0000-0000AB0D0000}"/>
    <cellStyle name="Currency 2 18 2 2" xfId="8829" xr:uid="{BB0A1E2A-2CC4-4526-A27D-BD5C6CD389DA}"/>
    <cellStyle name="Currency 2 180" xfId="2017" xr:uid="{00000000-0005-0000-0000-0000AC0D0000}"/>
    <cellStyle name="Currency 2 180 2" xfId="6855" xr:uid="{00000000-0005-0000-0000-0000AD0D0000}"/>
    <cellStyle name="Currency 2 180 2 2" xfId="8830" xr:uid="{256EBDA7-9C71-4207-AB36-EB9108AEB386}"/>
    <cellStyle name="Currency 2 181" xfId="2018" xr:uid="{00000000-0005-0000-0000-0000AE0D0000}"/>
    <cellStyle name="Currency 2 181 2" xfId="6856" xr:uid="{00000000-0005-0000-0000-0000AF0D0000}"/>
    <cellStyle name="Currency 2 181 2 2" xfId="8831" xr:uid="{E3FBBDBA-0588-4F65-B732-64625C0C3908}"/>
    <cellStyle name="Currency 2 182" xfId="2019" xr:uid="{00000000-0005-0000-0000-0000B00D0000}"/>
    <cellStyle name="Currency 2 182 2" xfId="6857" xr:uid="{00000000-0005-0000-0000-0000B10D0000}"/>
    <cellStyle name="Currency 2 182 2 2" xfId="8832" xr:uid="{35E240D3-5535-4176-BFF6-92A25A270F77}"/>
    <cellStyle name="Currency 2 183" xfId="2020" xr:uid="{00000000-0005-0000-0000-0000B20D0000}"/>
    <cellStyle name="Currency 2 183 2" xfId="6858" xr:uid="{00000000-0005-0000-0000-0000B30D0000}"/>
    <cellStyle name="Currency 2 183 2 2" xfId="8833" xr:uid="{3AF2E0C6-93CE-4A02-938D-48FB773C1D0E}"/>
    <cellStyle name="Currency 2 184" xfId="2021" xr:uid="{00000000-0005-0000-0000-0000B40D0000}"/>
    <cellStyle name="Currency 2 184 2" xfId="6859" xr:uid="{00000000-0005-0000-0000-0000B50D0000}"/>
    <cellStyle name="Currency 2 184 2 2" xfId="8834" xr:uid="{A915394D-2CF8-4B6F-A4E4-4DF6A83DEAF1}"/>
    <cellStyle name="Currency 2 185" xfId="2022" xr:uid="{00000000-0005-0000-0000-0000B60D0000}"/>
    <cellStyle name="Currency 2 185 2" xfId="6860" xr:uid="{00000000-0005-0000-0000-0000B70D0000}"/>
    <cellStyle name="Currency 2 185 2 2" xfId="8835" xr:uid="{E76659D2-81AE-4147-9C37-BCE4052D4EB3}"/>
    <cellStyle name="Currency 2 186" xfId="2023" xr:uid="{00000000-0005-0000-0000-0000B80D0000}"/>
    <cellStyle name="Currency 2 186 2" xfId="6861" xr:uid="{00000000-0005-0000-0000-0000B90D0000}"/>
    <cellStyle name="Currency 2 186 2 2" xfId="8836" xr:uid="{797AF474-9D2D-487E-8C9B-70AA8A00D006}"/>
    <cellStyle name="Currency 2 187" xfId="2024" xr:uid="{00000000-0005-0000-0000-0000BA0D0000}"/>
    <cellStyle name="Currency 2 187 2" xfId="6862" xr:uid="{00000000-0005-0000-0000-0000BB0D0000}"/>
    <cellStyle name="Currency 2 187 2 2" xfId="8837" xr:uid="{E9101BF0-F769-4636-B950-A76B1594B007}"/>
    <cellStyle name="Currency 2 188" xfId="2025" xr:uid="{00000000-0005-0000-0000-0000BC0D0000}"/>
    <cellStyle name="Currency 2 188 2" xfId="6863" xr:uid="{00000000-0005-0000-0000-0000BD0D0000}"/>
    <cellStyle name="Currency 2 188 2 2" xfId="8838" xr:uid="{9C38AB4D-1797-430E-AD3E-6DAECE642165}"/>
    <cellStyle name="Currency 2 189" xfId="2026" xr:uid="{00000000-0005-0000-0000-0000BE0D0000}"/>
    <cellStyle name="Currency 2 189 2" xfId="6864" xr:uid="{00000000-0005-0000-0000-0000BF0D0000}"/>
    <cellStyle name="Currency 2 189 2 2" xfId="8839" xr:uid="{6668C503-5E6F-4338-A7CE-D52190F3EE84}"/>
    <cellStyle name="Currency 2 19" xfId="2027" xr:uid="{00000000-0005-0000-0000-0000C00D0000}"/>
    <cellStyle name="Currency 2 19 2" xfId="6865" xr:uid="{00000000-0005-0000-0000-0000C10D0000}"/>
    <cellStyle name="Currency 2 19 2 2" xfId="8840" xr:uid="{CD5AC825-5BC3-44FA-B491-176E7014BDBD}"/>
    <cellStyle name="Currency 2 190" xfId="2028" xr:uid="{00000000-0005-0000-0000-0000C20D0000}"/>
    <cellStyle name="Currency 2 190 2" xfId="6866" xr:uid="{00000000-0005-0000-0000-0000C30D0000}"/>
    <cellStyle name="Currency 2 190 2 2" xfId="8841" xr:uid="{C42BDEB7-6A0C-4B13-8212-D65DCFD49A73}"/>
    <cellStyle name="Currency 2 191" xfId="2029" xr:uid="{00000000-0005-0000-0000-0000C40D0000}"/>
    <cellStyle name="Currency 2 191 2" xfId="6867" xr:uid="{00000000-0005-0000-0000-0000C50D0000}"/>
    <cellStyle name="Currency 2 191 2 2" xfId="8842" xr:uid="{051AD662-C900-484A-90EE-9CEE30CEC520}"/>
    <cellStyle name="Currency 2 192" xfId="2030" xr:uid="{00000000-0005-0000-0000-0000C60D0000}"/>
    <cellStyle name="Currency 2 192 2" xfId="6868" xr:uid="{00000000-0005-0000-0000-0000C70D0000}"/>
    <cellStyle name="Currency 2 192 2 2" xfId="8843" xr:uid="{F21F246F-BE33-43B3-8B8F-E387C487F0B4}"/>
    <cellStyle name="Currency 2 193" xfId="2031" xr:uid="{00000000-0005-0000-0000-0000C80D0000}"/>
    <cellStyle name="Currency 2 193 2" xfId="6869" xr:uid="{00000000-0005-0000-0000-0000C90D0000}"/>
    <cellStyle name="Currency 2 193 2 2" xfId="8844" xr:uid="{B4B39799-23B1-4B43-902D-0C3B52881767}"/>
    <cellStyle name="Currency 2 194" xfId="2032" xr:uid="{00000000-0005-0000-0000-0000CA0D0000}"/>
    <cellStyle name="Currency 2 194 2" xfId="6870" xr:uid="{00000000-0005-0000-0000-0000CB0D0000}"/>
    <cellStyle name="Currency 2 194 2 2" xfId="8845" xr:uid="{FFE1CE41-15A9-49F1-B126-3B6211657B2C}"/>
    <cellStyle name="Currency 2 195" xfId="2033" xr:uid="{00000000-0005-0000-0000-0000CC0D0000}"/>
    <cellStyle name="Currency 2 195 2" xfId="6871" xr:uid="{00000000-0005-0000-0000-0000CD0D0000}"/>
    <cellStyle name="Currency 2 195 2 2" xfId="8846" xr:uid="{E06A4D04-D9AC-4623-993C-89922213C757}"/>
    <cellStyle name="Currency 2 196" xfId="2034" xr:uid="{00000000-0005-0000-0000-0000CE0D0000}"/>
    <cellStyle name="Currency 2 196 2" xfId="6872" xr:uid="{00000000-0005-0000-0000-0000CF0D0000}"/>
    <cellStyle name="Currency 2 196 2 2" xfId="8847" xr:uid="{09AC497E-3B00-4B08-A277-053345B010BF}"/>
    <cellStyle name="Currency 2 197" xfId="2035" xr:uid="{00000000-0005-0000-0000-0000D00D0000}"/>
    <cellStyle name="Currency 2 197 2" xfId="6873" xr:uid="{00000000-0005-0000-0000-0000D10D0000}"/>
    <cellStyle name="Currency 2 197 2 2" xfId="8848" xr:uid="{4912A5A5-2F19-4AD5-A724-CD69A2A10B12}"/>
    <cellStyle name="Currency 2 198" xfId="2036" xr:uid="{00000000-0005-0000-0000-0000D20D0000}"/>
    <cellStyle name="Currency 2 198 2" xfId="6874" xr:uid="{00000000-0005-0000-0000-0000D30D0000}"/>
    <cellStyle name="Currency 2 198 2 2" xfId="8849" xr:uid="{8CA27A21-3E75-4203-997F-B59A633CA88C}"/>
    <cellStyle name="Currency 2 199" xfId="2037" xr:uid="{00000000-0005-0000-0000-0000D40D0000}"/>
    <cellStyle name="Currency 2 199 2" xfId="6875" xr:uid="{00000000-0005-0000-0000-0000D50D0000}"/>
    <cellStyle name="Currency 2 199 2 2" xfId="8850" xr:uid="{4BCA9624-94B0-4D08-903D-060D269EC398}"/>
    <cellStyle name="Currency 2 2" xfId="2038" xr:uid="{00000000-0005-0000-0000-0000D60D0000}"/>
    <cellStyle name="Currency 2 2 2" xfId="6876" xr:uid="{00000000-0005-0000-0000-0000D70D0000}"/>
    <cellStyle name="Currency 2 2 2 2" xfId="8851" xr:uid="{609A78B8-C6B4-4C53-9BED-D1D6E8D5F691}"/>
    <cellStyle name="Currency 2 20" xfId="2039" xr:uid="{00000000-0005-0000-0000-0000D80D0000}"/>
    <cellStyle name="Currency 2 20 2" xfId="6877" xr:uid="{00000000-0005-0000-0000-0000D90D0000}"/>
    <cellStyle name="Currency 2 20 2 2" xfId="8852" xr:uid="{DB50400A-3A15-4488-BE0A-75B6610C1DA3}"/>
    <cellStyle name="Currency 2 200" xfId="2040" xr:uid="{00000000-0005-0000-0000-0000DA0D0000}"/>
    <cellStyle name="Currency 2 200 2" xfId="6878" xr:uid="{00000000-0005-0000-0000-0000DB0D0000}"/>
    <cellStyle name="Currency 2 200 2 2" xfId="8853" xr:uid="{CFD7C7C6-90C0-4E0D-A3B5-FD5D8182C46F}"/>
    <cellStyle name="Currency 2 201" xfId="2041" xr:uid="{00000000-0005-0000-0000-0000DC0D0000}"/>
    <cellStyle name="Currency 2 201 2" xfId="6879" xr:uid="{00000000-0005-0000-0000-0000DD0D0000}"/>
    <cellStyle name="Currency 2 201 2 2" xfId="8854" xr:uid="{B008F019-0FF5-488C-BF71-C5A4B64C1636}"/>
    <cellStyle name="Currency 2 202" xfId="2042" xr:uid="{00000000-0005-0000-0000-0000DE0D0000}"/>
    <cellStyle name="Currency 2 202 2" xfId="6880" xr:uid="{00000000-0005-0000-0000-0000DF0D0000}"/>
    <cellStyle name="Currency 2 202 2 2" xfId="8855" xr:uid="{96AFECE3-E48C-4A76-9764-B4AA877FCEC5}"/>
    <cellStyle name="Currency 2 203" xfId="2043" xr:uid="{00000000-0005-0000-0000-0000E00D0000}"/>
    <cellStyle name="Currency 2 203 2" xfId="6881" xr:uid="{00000000-0005-0000-0000-0000E10D0000}"/>
    <cellStyle name="Currency 2 203 2 2" xfId="8856" xr:uid="{AADC2D4C-270E-4E29-902B-D9CA2EE45FB9}"/>
    <cellStyle name="Currency 2 204" xfId="2044" xr:uid="{00000000-0005-0000-0000-0000E20D0000}"/>
    <cellStyle name="Currency 2 204 2" xfId="6882" xr:uid="{00000000-0005-0000-0000-0000E30D0000}"/>
    <cellStyle name="Currency 2 204 2 2" xfId="8857" xr:uid="{C2210E8E-F0F5-4CC9-B0D1-2D60058414AB}"/>
    <cellStyle name="Currency 2 205" xfId="2045" xr:uid="{00000000-0005-0000-0000-0000E40D0000}"/>
    <cellStyle name="Currency 2 205 2" xfId="6883" xr:uid="{00000000-0005-0000-0000-0000E50D0000}"/>
    <cellStyle name="Currency 2 205 2 2" xfId="8858" xr:uid="{84E5916D-CB79-4D77-B2A3-3B140DD9F127}"/>
    <cellStyle name="Currency 2 206" xfId="2046" xr:uid="{00000000-0005-0000-0000-0000E60D0000}"/>
    <cellStyle name="Currency 2 206 2" xfId="6884" xr:uid="{00000000-0005-0000-0000-0000E70D0000}"/>
    <cellStyle name="Currency 2 206 2 2" xfId="8859" xr:uid="{704D6D32-6270-4DBC-AF7E-5CAC9CC5B682}"/>
    <cellStyle name="Currency 2 207" xfId="2047" xr:uid="{00000000-0005-0000-0000-0000E80D0000}"/>
    <cellStyle name="Currency 2 207 2" xfId="6885" xr:uid="{00000000-0005-0000-0000-0000E90D0000}"/>
    <cellStyle name="Currency 2 207 2 2" xfId="8860" xr:uid="{CEF9ED7A-0EBA-41E9-95AE-9469D3B1A2AB}"/>
    <cellStyle name="Currency 2 208" xfId="2048" xr:uid="{00000000-0005-0000-0000-0000EA0D0000}"/>
    <cellStyle name="Currency 2 208 2" xfId="6886" xr:uid="{00000000-0005-0000-0000-0000EB0D0000}"/>
    <cellStyle name="Currency 2 208 2 2" xfId="8861" xr:uid="{1710E39E-C04F-4218-B6EA-A1BD69258B79}"/>
    <cellStyle name="Currency 2 209" xfId="2049" xr:uid="{00000000-0005-0000-0000-0000EC0D0000}"/>
    <cellStyle name="Currency 2 209 2" xfId="6887" xr:uid="{00000000-0005-0000-0000-0000ED0D0000}"/>
    <cellStyle name="Currency 2 209 2 2" xfId="8862" xr:uid="{2A4D7956-A6A6-4C6A-8847-3C34D7F69E94}"/>
    <cellStyle name="Currency 2 21" xfId="2050" xr:uid="{00000000-0005-0000-0000-0000EE0D0000}"/>
    <cellStyle name="Currency 2 21 2" xfId="6888" xr:uid="{00000000-0005-0000-0000-0000EF0D0000}"/>
    <cellStyle name="Currency 2 21 2 2" xfId="8863" xr:uid="{1B86FC32-B767-4E0B-87FA-C1F751776A08}"/>
    <cellStyle name="Currency 2 210" xfId="2051" xr:uid="{00000000-0005-0000-0000-0000F00D0000}"/>
    <cellStyle name="Currency 2 210 2" xfId="6889" xr:uid="{00000000-0005-0000-0000-0000F10D0000}"/>
    <cellStyle name="Currency 2 210 2 2" xfId="8864" xr:uid="{34FE015C-56B1-43AB-95E1-E82BD990AAFB}"/>
    <cellStyle name="Currency 2 211" xfId="2052" xr:uid="{00000000-0005-0000-0000-0000F20D0000}"/>
    <cellStyle name="Currency 2 211 2" xfId="6890" xr:uid="{00000000-0005-0000-0000-0000F30D0000}"/>
    <cellStyle name="Currency 2 211 2 2" xfId="8865" xr:uid="{02030052-64F8-4B4B-8EB9-A1D1B0F06D55}"/>
    <cellStyle name="Currency 2 212" xfId="2053" xr:uid="{00000000-0005-0000-0000-0000F40D0000}"/>
    <cellStyle name="Currency 2 212 2" xfId="6891" xr:uid="{00000000-0005-0000-0000-0000F50D0000}"/>
    <cellStyle name="Currency 2 212 2 2" xfId="8866" xr:uid="{5C80A813-7061-4DE8-8D3F-B556A75128C5}"/>
    <cellStyle name="Currency 2 213" xfId="2054" xr:uid="{00000000-0005-0000-0000-0000F60D0000}"/>
    <cellStyle name="Currency 2 213 2" xfId="6892" xr:uid="{00000000-0005-0000-0000-0000F70D0000}"/>
    <cellStyle name="Currency 2 213 2 2" xfId="8867" xr:uid="{F5924BC5-94D9-43EB-9878-0BBA66B52721}"/>
    <cellStyle name="Currency 2 214" xfId="2055" xr:uid="{00000000-0005-0000-0000-0000F80D0000}"/>
    <cellStyle name="Currency 2 214 2" xfId="6893" xr:uid="{00000000-0005-0000-0000-0000F90D0000}"/>
    <cellStyle name="Currency 2 214 2 2" xfId="8868" xr:uid="{6EC951DA-B841-4278-AEE6-51466BE3E96F}"/>
    <cellStyle name="Currency 2 215" xfId="2056" xr:uid="{00000000-0005-0000-0000-0000FA0D0000}"/>
    <cellStyle name="Currency 2 215 2" xfId="6894" xr:uid="{00000000-0005-0000-0000-0000FB0D0000}"/>
    <cellStyle name="Currency 2 215 2 2" xfId="8869" xr:uid="{66620892-60C8-420C-ACF6-B047F0F77FB2}"/>
    <cellStyle name="Currency 2 216" xfId="2057" xr:uid="{00000000-0005-0000-0000-0000FC0D0000}"/>
    <cellStyle name="Currency 2 216 2" xfId="6895" xr:uid="{00000000-0005-0000-0000-0000FD0D0000}"/>
    <cellStyle name="Currency 2 216 2 2" xfId="8870" xr:uid="{1D25037E-5FCF-49A4-B9FC-1015A2F7B6D7}"/>
    <cellStyle name="Currency 2 217" xfId="2058" xr:uid="{00000000-0005-0000-0000-0000FE0D0000}"/>
    <cellStyle name="Currency 2 217 2" xfId="6896" xr:uid="{00000000-0005-0000-0000-0000FF0D0000}"/>
    <cellStyle name="Currency 2 217 2 2" xfId="8871" xr:uid="{C6175F69-BBB6-4264-A3DD-818045C28B0E}"/>
    <cellStyle name="Currency 2 218" xfId="2059" xr:uid="{00000000-0005-0000-0000-0000000E0000}"/>
    <cellStyle name="Currency 2 218 2" xfId="6897" xr:uid="{00000000-0005-0000-0000-0000010E0000}"/>
    <cellStyle name="Currency 2 218 2 2" xfId="8872" xr:uid="{A86FD60D-AAF4-44EE-AC18-C2115FF3D3A3}"/>
    <cellStyle name="Currency 2 219" xfId="2060" xr:uid="{00000000-0005-0000-0000-0000020E0000}"/>
    <cellStyle name="Currency 2 219 2" xfId="6898" xr:uid="{00000000-0005-0000-0000-0000030E0000}"/>
    <cellStyle name="Currency 2 219 2 2" xfId="8873" xr:uid="{833548BD-1F7F-4543-9AF3-3D6A8B7D1AA8}"/>
    <cellStyle name="Currency 2 22" xfId="2061" xr:uid="{00000000-0005-0000-0000-0000040E0000}"/>
    <cellStyle name="Currency 2 22 2" xfId="6899" xr:uid="{00000000-0005-0000-0000-0000050E0000}"/>
    <cellStyle name="Currency 2 22 2 2" xfId="8874" xr:uid="{A159EF9C-5113-4125-A21D-DB4F6EBF93F6}"/>
    <cellStyle name="Currency 2 220" xfId="2062" xr:uid="{00000000-0005-0000-0000-0000060E0000}"/>
    <cellStyle name="Currency 2 220 2" xfId="6900" xr:uid="{00000000-0005-0000-0000-0000070E0000}"/>
    <cellStyle name="Currency 2 220 2 2" xfId="8875" xr:uid="{0ACA75C3-9451-41B1-AA95-A812C10F585D}"/>
    <cellStyle name="Currency 2 221" xfId="2063" xr:uid="{00000000-0005-0000-0000-0000080E0000}"/>
    <cellStyle name="Currency 2 221 2" xfId="6901" xr:uid="{00000000-0005-0000-0000-0000090E0000}"/>
    <cellStyle name="Currency 2 221 2 2" xfId="8876" xr:uid="{A896E621-0450-4AA1-BF48-58A5C8BE220B}"/>
    <cellStyle name="Currency 2 222" xfId="2064" xr:uid="{00000000-0005-0000-0000-00000A0E0000}"/>
    <cellStyle name="Currency 2 222 2" xfId="6902" xr:uid="{00000000-0005-0000-0000-00000B0E0000}"/>
    <cellStyle name="Currency 2 222 2 2" xfId="8877" xr:uid="{D70F2A6C-79E1-4080-8CAE-79889BED4B29}"/>
    <cellStyle name="Currency 2 223" xfId="2065" xr:uid="{00000000-0005-0000-0000-00000C0E0000}"/>
    <cellStyle name="Currency 2 223 2" xfId="6903" xr:uid="{00000000-0005-0000-0000-00000D0E0000}"/>
    <cellStyle name="Currency 2 223 2 2" xfId="8878" xr:uid="{C9BC092F-D830-4DD5-9E25-851ED4EC4301}"/>
    <cellStyle name="Currency 2 224" xfId="2066" xr:uid="{00000000-0005-0000-0000-00000E0E0000}"/>
    <cellStyle name="Currency 2 224 2" xfId="6904" xr:uid="{00000000-0005-0000-0000-00000F0E0000}"/>
    <cellStyle name="Currency 2 224 2 2" xfId="8879" xr:uid="{5143638F-473B-4026-929E-8646326196BB}"/>
    <cellStyle name="Currency 2 225" xfId="2067" xr:uid="{00000000-0005-0000-0000-0000100E0000}"/>
    <cellStyle name="Currency 2 225 2" xfId="6905" xr:uid="{00000000-0005-0000-0000-0000110E0000}"/>
    <cellStyle name="Currency 2 225 2 2" xfId="8880" xr:uid="{E01B735A-5C4D-4C43-9E42-F596164986ED}"/>
    <cellStyle name="Currency 2 226" xfId="2068" xr:uid="{00000000-0005-0000-0000-0000120E0000}"/>
    <cellStyle name="Currency 2 226 2" xfId="6906" xr:uid="{00000000-0005-0000-0000-0000130E0000}"/>
    <cellStyle name="Currency 2 226 2 2" xfId="8881" xr:uid="{B4682BD0-A542-44C0-9B13-32013A5306DC}"/>
    <cellStyle name="Currency 2 227" xfId="2069" xr:uid="{00000000-0005-0000-0000-0000140E0000}"/>
    <cellStyle name="Currency 2 227 2" xfId="6907" xr:uid="{00000000-0005-0000-0000-0000150E0000}"/>
    <cellStyle name="Currency 2 227 2 2" xfId="8882" xr:uid="{F0318810-C4BC-4154-9C05-8A756AF54591}"/>
    <cellStyle name="Currency 2 228" xfId="2070" xr:uid="{00000000-0005-0000-0000-0000160E0000}"/>
    <cellStyle name="Currency 2 228 2" xfId="6908" xr:uid="{00000000-0005-0000-0000-0000170E0000}"/>
    <cellStyle name="Currency 2 228 2 2" xfId="8883" xr:uid="{B2006E63-4415-424C-B8FE-61EBEE7AD679}"/>
    <cellStyle name="Currency 2 229" xfId="2071" xr:uid="{00000000-0005-0000-0000-0000180E0000}"/>
    <cellStyle name="Currency 2 229 2" xfId="6909" xr:uid="{00000000-0005-0000-0000-0000190E0000}"/>
    <cellStyle name="Currency 2 229 2 2" xfId="8884" xr:uid="{9637C9AC-8227-4F3B-B3D9-A4C37E72D57E}"/>
    <cellStyle name="Currency 2 23" xfId="2072" xr:uid="{00000000-0005-0000-0000-00001A0E0000}"/>
    <cellStyle name="Currency 2 23 2" xfId="6910" xr:uid="{00000000-0005-0000-0000-00001B0E0000}"/>
    <cellStyle name="Currency 2 23 2 2" xfId="8885" xr:uid="{0A8EEAE7-421F-4BA5-BE9B-4144E7EE714D}"/>
    <cellStyle name="Currency 2 230" xfId="2073" xr:uid="{00000000-0005-0000-0000-00001C0E0000}"/>
    <cellStyle name="Currency 2 230 2" xfId="6911" xr:uid="{00000000-0005-0000-0000-00001D0E0000}"/>
    <cellStyle name="Currency 2 230 2 2" xfId="8886" xr:uid="{EF854912-16F4-45D1-BE91-B268A327C33E}"/>
    <cellStyle name="Currency 2 231" xfId="2074" xr:uid="{00000000-0005-0000-0000-00001E0E0000}"/>
    <cellStyle name="Currency 2 231 2" xfId="6912" xr:uid="{00000000-0005-0000-0000-00001F0E0000}"/>
    <cellStyle name="Currency 2 231 2 2" xfId="8887" xr:uid="{1A37B7D6-9A44-4115-AEB0-5154EE0B6DD7}"/>
    <cellStyle name="Currency 2 232" xfId="2075" xr:uid="{00000000-0005-0000-0000-0000200E0000}"/>
    <cellStyle name="Currency 2 232 2" xfId="6913" xr:uid="{00000000-0005-0000-0000-0000210E0000}"/>
    <cellStyle name="Currency 2 232 2 2" xfId="8888" xr:uid="{BB71D9F2-6541-48A7-B4DD-E2977913D044}"/>
    <cellStyle name="Currency 2 233" xfId="2076" xr:uid="{00000000-0005-0000-0000-0000220E0000}"/>
    <cellStyle name="Currency 2 233 2" xfId="6914" xr:uid="{00000000-0005-0000-0000-0000230E0000}"/>
    <cellStyle name="Currency 2 233 2 2" xfId="8889" xr:uid="{B4488ECA-490A-4371-A0CC-CAE1FACBD457}"/>
    <cellStyle name="Currency 2 234" xfId="2077" xr:uid="{00000000-0005-0000-0000-0000240E0000}"/>
    <cellStyle name="Currency 2 234 2" xfId="6915" xr:uid="{00000000-0005-0000-0000-0000250E0000}"/>
    <cellStyle name="Currency 2 234 2 2" xfId="8890" xr:uid="{94F351E7-6A52-4214-BCF6-4827658526D5}"/>
    <cellStyle name="Currency 2 235" xfId="2078" xr:uid="{00000000-0005-0000-0000-0000260E0000}"/>
    <cellStyle name="Currency 2 235 2" xfId="6916" xr:uid="{00000000-0005-0000-0000-0000270E0000}"/>
    <cellStyle name="Currency 2 235 2 2" xfId="8891" xr:uid="{41395ADC-2C2F-4DBD-827A-C0AA5BD2CE55}"/>
    <cellStyle name="Currency 2 236" xfId="2079" xr:uid="{00000000-0005-0000-0000-0000280E0000}"/>
    <cellStyle name="Currency 2 236 2" xfId="6917" xr:uid="{00000000-0005-0000-0000-0000290E0000}"/>
    <cellStyle name="Currency 2 236 2 2" xfId="8892" xr:uid="{904EEBFA-7C0C-4E25-8786-B2F4F5610A92}"/>
    <cellStyle name="Currency 2 237" xfId="2080" xr:uid="{00000000-0005-0000-0000-00002A0E0000}"/>
    <cellStyle name="Currency 2 237 2" xfId="6918" xr:uid="{00000000-0005-0000-0000-00002B0E0000}"/>
    <cellStyle name="Currency 2 237 2 2" xfId="8893" xr:uid="{BEAE692D-3103-4106-8B49-0D1F2587D219}"/>
    <cellStyle name="Currency 2 238" xfId="2081" xr:uid="{00000000-0005-0000-0000-00002C0E0000}"/>
    <cellStyle name="Currency 2 238 2" xfId="6919" xr:uid="{00000000-0005-0000-0000-00002D0E0000}"/>
    <cellStyle name="Currency 2 238 2 2" xfId="8894" xr:uid="{F8676D3F-1B0A-4670-9066-ABC986EF78B0}"/>
    <cellStyle name="Currency 2 239" xfId="2082" xr:uid="{00000000-0005-0000-0000-00002E0E0000}"/>
    <cellStyle name="Currency 2 239 2" xfId="6920" xr:uid="{00000000-0005-0000-0000-00002F0E0000}"/>
    <cellStyle name="Currency 2 239 2 2" xfId="8895" xr:uid="{06E54B81-F94D-42A9-800C-94C2D450F25B}"/>
    <cellStyle name="Currency 2 24" xfId="2083" xr:uid="{00000000-0005-0000-0000-0000300E0000}"/>
    <cellStyle name="Currency 2 24 2" xfId="6921" xr:uid="{00000000-0005-0000-0000-0000310E0000}"/>
    <cellStyle name="Currency 2 24 2 2" xfId="8896" xr:uid="{C67AD286-3528-4848-8266-5456338E367D}"/>
    <cellStyle name="Currency 2 240" xfId="2084" xr:uid="{00000000-0005-0000-0000-0000320E0000}"/>
    <cellStyle name="Currency 2 240 2" xfId="6922" xr:uid="{00000000-0005-0000-0000-0000330E0000}"/>
    <cellStyle name="Currency 2 240 2 2" xfId="8897" xr:uid="{1A10A4CF-D38B-4209-A61B-E13C28C064A8}"/>
    <cellStyle name="Currency 2 241" xfId="2085" xr:uid="{00000000-0005-0000-0000-0000340E0000}"/>
    <cellStyle name="Currency 2 241 2" xfId="6923" xr:uid="{00000000-0005-0000-0000-0000350E0000}"/>
    <cellStyle name="Currency 2 241 2 2" xfId="8898" xr:uid="{BA5E55CC-494F-4505-AB6C-0B25EA6F9AC9}"/>
    <cellStyle name="Currency 2 242" xfId="2086" xr:uid="{00000000-0005-0000-0000-0000360E0000}"/>
    <cellStyle name="Currency 2 242 2" xfId="6924" xr:uid="{00000000-0005-0000-0000-0000370E0000}"/>
    <cellStyle name="Currency 2 242 2 2" xfId="8899" xr:uid="{33D79EC2-4A75-4CBA-8B69-C8B8043A3D7A}"/>
    <cellStyle name="Currency 2 243" xfId="2087" xr:uid="{00000000-0005-0000-0000-0000380E0000}"/>
    <cellStyle name="Currency 2 243 2" xfId="6925" xr:uid="{00000000-0005-0000-0000-0000390E0000}"/>
    <cellStyle name="Currency 2 243 2 2" xfId="8900" xr:uid="{9EA908C3-5561-4DA5-AB0A-00278ED6C219}"/>
    <cellStyle name="Currency 2 244" xfId="2088" xr:uid="{00000000-0005-0000-0000-00003A0E0000}"/>
    <cellStyle name="Currency 2 244 2" xfId="6926" xr:uid="{00000000-0005-0000-0000-00003B0E0000}"/>
    <cellStyle name="Currency 2 244 2 2" xfId="8901" xr:uid="{063FF291-9434-4E05-810F-DC22B744DA9F}"/>
    <cellStyle name="Currency 2 245" xfId="2089" xr:uid="{00000000-0005-0000-0000-00003C0E0000}"/>
    <cellStyle name="Currency 2 245 2" xfId="6927" xr:uid="{00000000-0005-0000-0000-00003D0E0000}"/>
    <cellStyle name="Currency 2 245 2 2" xfId="8902" xr:uid="{DABE8AF1-4639-41C1-A57B-7C2F4B7D970C}"/>
    <cellStyle name="Currency 2 246" xfId="2090" xr:uid="{00000000-0005-0000-0000-00003E0E0000}"/>
    <cellStyle name="Currency 2 246 2" xfId="6928" xr:uid="{00000000-0005-0000-0000-00003F0E0000}"/>
    <cellStyle name="Currency 2 246 2 2" xfId="8903" xr:uid="{19EE115F-9243-4815-BF31-CF9FCC7DC877}"/>
    <cellStyle name="Currency 2 247" xfId="2091" xr:uid="{00000000-0005-0000-0000-0000400E0000}"/>
    <cellStyle name="Currency 2 247 2" xfId="6929" xr:uid="{00000000-0005-0000-0000-0000410E0000}"/>
    <cellStyle name="Currency 2 247 2 2" xfId="8904" xr:uid="{04C0EA7C-D2CD-4118-9687-88A9C03B7B54}"/>
    <cellStyle name="Currency 2 248" xfId="2092" xr:uid="{00000000-0005-0000-0000-0000420E0000}"/>
    <cellStyle name="Currency 2 248 2" xfId="6930" xr:uid="{00000000-0005-0000-0000-0000430E0000}"/>
    <cellStyle name="Currency 2 248 2 2" xfId="8905" xr:uid="{51FD9DFF-0164-468A-90DD-3A7C963DDAA9}"/>
    <cellStyle name="Currency 2 249" xfId="2093" xr:uid="{00000000-0005-0000-0000-0000440E0000}"/>
    <cellStyle name="Currency 2 249 2" xfId="6931" xr:uid="{00000000-0005-0000-0000-0000450E0000}"/>
    <cellStyle name="Currency 2 249 2 2" xfId="8906" xr:uid="{FC3AD81F-0136-4D34-8248-1D977A39EA67}"/>
    <cellStyle name="Currency 2 25" xfId="2094" xr:uid="{00000000-0005-0000-0000-0000460E0000}"/>
    <cellStyle name="Currency 2 25 2" xfId="6932" xr:uid="{00000000-0005-0000-0000-0000470E0000}"/>
    <cellStyle name="Currency 2 25 2 2" xfId="8907" xr:uid="{E2EBA142-188D-44D6-A9EE-68FB8D2755AF}"/>
    <cellStyle name="Currency 2 250" xfId="2095" xr:uid="{00000000-0005-0000-0000-0000480E0000}"/>
    <cellStyle name="Currency 2 250 2" xfId="6933" xr:uid="{00000000-0005-0000-0000-0000490E0000}"/>
    <cellStyle name="Currency 2 250 2 2" xfId="8908" xr:uid="{0AD6871B-5803-4406-9549-5BE18E5C457E}"/>
    <cellStyle name="Currency 2 251" xfId="2096" xr:uid="{00000000-0005-0000-0000-00004A0E0000}"/>
    <cellStyle name="Currency 2 251 2" xfId="6934" xr:uid="{00000000-0005-0000-0000-00004B0E0000}"/>
    <cellStyle name="Currency 2 251 2 2" xfId="8909" xr:uid="{B1588CA2-F874-4384-A916-9B49D791799B}"/>
    <cellStyle name="Currency 2 252" xfId="2097" xr:uid="{00000000-0005-0000-0000-00004C0E0000}"/>
    <cellStyle name="Currency 2 252 2" xfId="6935" xr:uid="{00000000-0005-0000-0000-00004D0E0000}"/>
    <cellStyle name="Currency 2 252 2 2" xfId="8910" xr:uid="{8FF29F5C-9B30-45D7-A518-0B8EE4CCE5E9}"/>
    <cellStyle name="Currency 2 253" xfId="2098" xr:uid="{00000000-0005-0000-0000-00004E0E0000}"/>
    <cellStyle name="Currency 2 253 2" xfId="6936" xr:uid="{00000000-0005-0000-0000-00004F0E0000}"/>
    <cellStyle name="Currency 2 253 2 2" xfId="8911" xr:uid="{A15C5C9A-6980-42E6-BD48-E19D6E43F8DA}"/>
    <cellStyle name="Currency 2 254" xfId="2099" xr:uid="{00000000-0005-0000-0000-0000500E0000}"/>
    <cellStyle name="Currency 2 254 2" xfId="6937" xr:uid="{00000000-0005-0000-0000-0000510E0000}"/>
    <cellStyle name="Currency 2 254 2 2" xfId="8912" xr:uid="{F2EA364A-22A1-462B-9ACD-503550E10753}"/>
    <cellStyle name="Currency 2 255" xfId="2100" xr:uid="{00000000-0005-0000-0000-0000520E0000}"/>
    <cellStyle name="Currency 2 255 2" xfId="6938" xr:uid="{00000000-0005-0000-0000-0000530E0000}"/>
    <cellStyle name="Currency 2 255 2 2" xfId="8913" xr:uid="{B18D148B-BFF3-4CF2-B50E-04463598E134}"/>
    <cellStyle name="Currency 2 256" xfId="2101" xr:uid="{00000000-0005-0000-0000-0000540E0000}"/>
    <cellStyle name="Currency 2 256 2" xfId="6939" xr:uid="{00000000-0005-0000-0000-0000550E0000}"/>
    <cellStyle name="Currency 2 256 2 2" xfId="8914" xr:uid="{E08F8CBD-A7C4-459D-9C06-E79D3829F5E4}"/>
    <cellStyle name="Currency 2 257" xfId="2102" xr:uid="{00000000-0005-0000-0000-0000560E0000}"/>
    <cellStyle name="Currency 2 257 2" xfId="6940" xr:uid="{00000000-0005-0000-0000-0000570E0000}"/>
    <cellStyle name="Currency 2 257 2 2" xfId="8915" xr:uid="{14D07275-9A32-4FA8-829D-0FD642C350E6}"/>
    <cellStyle name="Currency 2 258" xfId="2103" xr:uid="{00000000-0005-0000-0000-0000580E0000}"/>
    <cellStyle name="Currency 2 258 2" xfId="6941" xr:uid="{00000000-0005-0000-0000-0000590E0000}"/>
    <cellStyle name="Currency 2 258 2 2" xfId="8916" xr:uid="{FDE5140E-954C-4FD8-AADB-D2BE3A77F4FF}"/>
    <cellStyle name="Currency 2 259" xfId="2104" xr:uid="{00000000-0005-0000-0000-00005A0E0000}"/>
    <cellStyle name="Currency 2 259 2" xfId="6942" xr:uid="{00000000-0005-0000-0000-00005B0E0000}"/>
    <cellStyle name="Currency 2 259 2 2" xfId="8917" xr:uid="{BF9CC9D7-54F2-49B5-92CF-3E0B9874F0D5}"/>
    <cellStyle name="Currency 2 26" xfId="2105" xr:uid="{00000000-0005-0000-0000-00005C0E0000}"/>
    <cellStyle name="Currency 2 26 2" xfId="6943" xr:uid="{00000000-0005-0000-0000-00005D0E0000}"/>
    <cellStyle name="Currency 2 26 2 2" xfId="8918" xr:uid="{141D508E-B8D0-4A34-BF54-484489FF1F30}"/>
    <cellStyle name="Currency 2 260" xfId="2106" xr:uid="{00000000-0005-0000-0000-00005E0E0000}"/>
    <cellStyle name="Currency 2 260 2" xfId="6944" xr:uid="{00000000-0005-0000-0000-00005F0E0000}"/>
    <cellStyle name="Currency 2 260 2 2" xfId="8919" xr:uid="{BDB1254B-27B9-4BE8-9CB0-0615A9B3C0A3}"/>
    <cellStyle name="Currency 2 261" xfId="2107" xr:uid="{00000000-0005-0000-0000-0000600E0000}"/>
    <cellStyle name="Currency 2 261 2" xfId="6945" xr:uid="{00000000-0005-0000-0000-0000610E0000}"/>
    <cellStyle name="Currency 2 261 2 2" xfId="8920" xr:uid="{7474FCD8-85ED-4433-A640-203969AB9641}"/>
    <cellStyle name="Currency 2 262" xfId="2108" xr:uid="{00000000-0005-0000-0000-0000620E0000}"/>
    <cellStyle name="Currency 2 262 2" xfId="6946" xr:uid="{00000000-0005-0000-0000-0000630E0000}"/>
    <cellStyle name="Currency 2 262 2 2" xfId="8921" xr:uid="{0CC4D539-0C09-4CDB-AAE0-481F7FEB363E}"/>
    <cellStyle name="Currency 2 263" xfId="2109" xr:uid="{00000000-0005-0000-0000-0000640E0000}"/>
    <cellStyle name="Currency 2 263 2" xfId="6947" xr:uid="{00000000-0005-0000-0000-0000650E0000}"/>
    <cellStyle name="Currency 2 263 2 2" xfId="8922" xr:uid="{AF230B5B-3E76-461F-9E22-8A3DD0B76DAB}"/>
    <cellStyle name="Currency 2 264" xfId="2110" xr:uid="{00000000-0005-0000-0000-0000660E0000}"/>
    <cellStyle name="Currency 2 264 2" xfId="6948" xr:uid="{00000000-0005-0000-0000-0000670E0000}"/>
    <cellStyle name="Currency 2 264 2 2" xfId="8923" xr:uid="{38CA9944-7B6A-476F-8DB5-A7FE0022AC70}"/>
    <cellStyle name="Currency 2 265" xfId="2111" xr:uid="{00000000-0005-0000-0000-0000680E0000}"/>
    <cellStyle name="Currency 2 265 2" xfId="6949" xr:uid="{00000000-0005-0000-0000-0000690E0000}"/>
    <cellStyle name="Currency 2 265 2 2" xfId="8924" xr:uid="{3B107A58-3D21-4CDA-A780-AFDA20097F5E}"/>
    <cellStyle name="Currency 2 266" xfId="2112" xr:uid="{00000000-0005-0000-0000-00006A0E0000}"/>
    <cellStyle name="Currency 2 266 2" xfId="6950" xr:uid="{00000000-0005-0000-0000-00006B0E0000}"/>
    <cellStyle name="Currency 2 266 2 2" xfId="8925" xr:uid="{78E6714F-618F-4226-9344-B9AD72613D4B}"/>
    <cellStyle name="Currency 2 267" xfId="2113" xr:uid="{00000000-0005-0000-0000-00006C0E0000}"/>
    <cellStyle name="Currency 2 267 2" xfId="6951" xr:uid="{00000000-0005-0000-0000-00006D0E0000}"/>
    <cellStyle name="Currency 2 267 2 2" xfId="8926" xr:uid="{9503AA36-2342-4615-9DEF-AF049987263F}"/>
    <cellStyle name="Currency 2 268" xfId="2114" xr:uid="{00000000-0005-0000-0000-00006E0E0000}"/>
    <cellStyle name="Currency 2 268 2" xfId="6952" xr:uid="{00000000-0005-0000-0000-00006F0E0000}"/>
    <cellStyle name="Currency 2 268 2 2" xfId="8927" xr:uid="{0A31F174-B6FD-4378-99BF-DADEFADD5F48}"/>
    <cellStyle name="Currency 2 269" xfId="2115" xr:uid="{00000000-0005-0000-0000-0000700E0000}"/>
    <cellStyle name="Currency 2 269 2" xfId="6953" xr:uid="{00000000-0005-0000-0000-0000710E0000}"/>
    <cellStyle name="Currency 2 269 2 2" xfId="8928" xr:uid="{7F886171-0CE7-405F-B895-D6BD5B8C5BE6}"/>
    <cellStyle name="Currency 2 27" xfId="2116" xr:uid="{00000000-0005-0000-0000-0000720E0000}"/>
    <cellStyle name="Currency 2 27 2" xfId="6954" xr:uid="{00000000-0005-0000-0000-0000730E0000}"/>
    <cellStyle name="Currency 2 27 2 2" xfId="8929" xr:uid="{9749D7A0-FE00-433D-BA86-25500F9E54FB}"/>
    <cellStyle name="Currency 2 270" xfId="2117" xr:uid="{00000000-0005-0000-0000-0000740E0000}"/>
    <cellStyle name="Currency 2 270 2" xfId="6955" xr:uid="{00000000-0005-0000-0000-0000750E0000}"/>
    <cellStyle name="Currency 2 270 2 2" xfId="8930" xr:uid="{1D507A99-75F7-4B86-ABB6-C135D3FA4B0C}"/>
    <cellStyle name="Currency 2 271" xfId="2118" xr:uid="{00000000-0005-0000-0000-0000760E0000}"/>
    <cellStyle name="Currency 2 271 2" xfId="6956" xr:uid="{00000000-0005-0000-0000-0000770E0000}"/>
    <cellStyle name="Currency 2 271 2 2" xfId="8931" xr:uid="{6EB314F2-9BB4-4011-A4D2-611A3615D353}"/>
    <cellStyle name="Currency 2 272" xfId="2119" xr:uid="{00000000-0005-0000-0000-0000780E0000}"/>
    <cellStyle name="Currency 2 272 2" xfId="6957" xr:uid="{00000000-0005-0000-0000-0000790E0000}"/>
    <cellStyle name="Currency 2 272 2 2" xfId="8932" xr:uid="{654CFD70-2673-46BD-BCCB-74104F5E9DB0}"/>
    <cellStyle name="Currency 2 273" xfId="2120" xr:uid="{00000000-0005-0000-0000-00007A0E0000}"/>
    <cellStyle name="Currency 2 273 2" xfId="6958" xr:uid="{00000000-0005-0000-0000-00007B0E0000}"/>
    <cellStyle name="Currency 2 273 2 2" xfId="8933" xr:uid="{AC221D4B-921A-415C-B6F8-B81DF8A17300}"/>
    <cellStyle name="Currency 2 274" xfId="2121" xr:uid="{00000000-0005-0000-0000-00007C0E0000}"/>
    <cellStyle name="Currency 2 274 2" xfId="6959" xr:uid="{00000000-0005-0000-0000-00007D0E0000}"/>
    <cellStyle name="Currency 2 274 2 2" xfId="8934" xr:uid="{358BDF4E-90BF-403B-AC7A-17A2DABF0E8A}"/>
    <cellStyle name="Currency 2 275" xfId="2122" xr:uid="{00000000-0005-0000-0000-00007E0E0000}"/>
    <cellStyle name="Currency 2 275 2" xfId="6960" xr:uid="{00000000-0005-0000-0000-00007F0E0000}"/>
    <cellStyle name="Currency 2 275 2 2" xfId="8935" xr:uid="{9370E143-B338-4F05-A2C1-FE2D791A3867}"/>
    <cellStyle name="Currency 2 276" xfId="2123" xr:uid="{00000000-0005-0000-0000-0000800E0000}"/>
    <cellStyle name="Currency 2 276 2" xfId="6961" xr:uid="{00000000-0005-0000-0000-0000810E0000}"/>
    <cellStyle name="Currency 2 276 2 2" xfId="8936" xr:uid="{41C83DF9-9F29-40BA-9873-38E3021024DE}"/>
    <cellStyle name="Currency 2 277" xfId="2124" xr:uid="{00000000-0005-0000-0000-0000820E0000}"/>
    <cellStyle name="Currency 2 277 2" xfId="6962" xr:uid="{00000000-0005-0000-0000-0000830E0000}"/>
    <cellStyle name="Currency 2 277 2 2" xfId="8937" xr:uid="{4C0EE3E2-F4A3-4036-AF6C-C1A43FDEB47F}"/>
    <cellStyle name="Currency 2 278" xfId="2125" xr:uid="{00000000-0005-0000-0000-0000840E0000}"/>
    <cellStyle name="Currency 2 278 2" xfId="6963" xr:uid="{00000000-0005-0000-0000-0000850E0000}"/>
    <cellStyle name="Currency 2 278 2 2" xfId="8938" xr:uid="{2706CB8B-E5D9-4A18-A3FE-75EDCD8C78A2}"/>
    <cellStyle name="Currency 2 279" xfId="2126" xr:uid="{00000000-0005-0000-0000-0000860E0000}"/>
    <cellStyle name="Currency 2 279 2" xfId="6964" xr:uid="{00000000-0005-0000-0000-0000870E0000}"/>
    <cellStyle name="Currency 2 279 2 2" xfId="8939" xr:uid="{5F9B0011-FD91-491C-9CBC-415790AB94A4}"/>
    <cellStyle name="Currency 2 28" xfId="2127" xr:uid="{00000000-0005-0000-0000-0000880E0000}"/>
    <cellStyle name="Currency 2 28 2" xfId="6965" xr:uid="{00000000-0005-0000-0000-0000890E0000}"/>
    <cellStyle name="Currency 2 28 2 2" xfId="8940" xr:uid="{3AEAD075-EA61-4DE9-990E-2E925DC4C949}"/>
    <cellStyle name="Currency 2 280" xfId="2128" xr:uid="{00000000-0005-0000-0000-00008A0E0000}"/>
    <cellStyle name="Currency 2 280 2" xfId="6966" xr:uid="{00000000-0005-0000-0000-00008B0E0000}"/>
    <cellStyle name="Currency 2 280 2 2" xfId="8941" xr:uid="{83EC39E6-222D-408E-91E0-D424AB713ACC}"/>
    <cellStyle name="Currency 2 281" xfId="2129" xr:uid="{00000000-0005-0000-0000-00008C0E0000}"/>
    <cellStyle name="Currency 2 281 2" xfId="6967" xr:uid="{00000000-0005-0000-0000-00008D0E0000}"/>
    <cellStyle name="Currency 2 281 2 2" xfId="8942" xr:uid="{BA869541-84C5-416D-9CF7-CE043B9C2765}"/>
    <cellStyle name="Currency 2 282" xfId="2130" xr:uid="{00000000-0005-0000-0000-00008E0E0000}"/>
    <cellStyle name="Currency 2 282 2" xfId="6968" xr:uid="{00000000-0005-0000-0000-00008F0E0000}"/>
    <cellStyle name="Currency 2 282 2 2" xfId="8943" xr:uid="{08A921AB-B09B-4158-8543-47E19F9DE0FF}"/>
    <cellStyle name="Currency 2 283" xfId="2131" xr:uid="{00000000-0005-0000-0000-0000900E0000}"/>
    <cellStyle name="Currency 2 283 2" xfId="6969" xr:uid="{00000000-0005-0000-0000-0000910E0000}"/>
    <cellStyle name="Currency 2 283 2 2" xfId="8944" xr:uid="{78D0033D-9C3F-43A4-BE1B-7A11FB801E9F}"/>
    <cellStyle name="Currency 2 284" xfId="2132" xr:uid="{00000000-0005-0000-0000-0000920E0000}"/>
    <cellStyle name="Currency 2 284 2" xfId="6970" xr:uid="{00000000-0005-0000-0000-0000930E0000}"/>
    <cellStyle name="Currency 2 284 2 2" xfId="8945" xr:uid="{918BE40E-ACCB-429B-8A18-9050BD9548C1}"/>
    <cellStyle name="Currency 2 285" xfId="2133" xr:uid="{00000000-0005-0000-0000-0000940E0000}"/>
    <cellStyle name="Currency 2 285 2" xfId="6971" xr:uid="{00000000-0005-0000-0000-0000950E0000}"/>
    <cellStyle name="Currency 2 285 2 2" xfId="8946" xr:uid="{BD185FFF-0AF1-44BF-90D8-FBD460E9EBCC}"/>
    <cellStyle name="Currency 2 286" xfId="2134" xr:uid="{00000000-0005-0000-0000-0000960E0000}"/>
    <cellStyle name="Currency 2 286 2" xfId="6972" xr:uid="{00000000-0005-0000-0000-0000970E0000}"/>
    <cellStyle name="Currency 2 286 2 2" xfId="8947" xr:uid="{45D6225A-EE58-45CC-BA30-48E855746FD9}"/>
    <cellStyle name="Currency 2 287" xfId="2135" xr:uid="{00000000-0005-0000-0000-0000980E0000}"/>
    <cellStyle name="Currency 2 287 2" xfId="6973" xr:uid="{00000000-0005-0000-0000-0000990E0000}"/>
    <cellStyle name="Currency 2 287 2 2" xfId="8948" xr:uid="{FEEEC2AF-6C5B-4871-9CD7-EDA5A220B58B}"/>
    <cellStyle name="Currency 2 288" xfId="2136" xr:uid="{00000000-0005-0000-0000-00009A0E0000}"/>
    <cellStyle name="Currency 2 288 2" xfId="6974" xr:uid="{00000000-0005-0000-0000-00009B0E0000}"/>
    <cellStyle name="Currency 2 288 2 2" xfId="8949" xr:uid="{4153BA02-882F-485D-B575-4B67D34C1B79}"/>
    <cellStyle name="Currency 2 289" xfId="2137" xr:uid="{00000000-0005-0000-0000-00009C0E0000}"/>
    <cellStyle name="Currency 2 289 2" xfId="6975" xr:uid="{00000000-0005-0000-0000-00009D0E0000}"/>
    <cellStyle name="Currency 2 289 2 2" xfId="8950" xr:uid="{F37F831B-A2EA-47F8-A889-5BAA61E97A00}"/>
    <cellStyle name="Currency 2 29" xfId="2138" xr:uid="{00000000-0005-0000-0000-00009E0E0000}"/>
    <cellStyle name="Currency 2 29 2" xfId="6976" xr:uid="{00000000-0005-0000-0000-00009F0E0000}"/>
    <cellStyle name="Currency 2 29 2 2" xfId="8951" xr:uid="{6AE24A9B-0740-4EE6-997B-D6952E120EC8}"/>
    <cellStyle name="Currency 2 290" xfId="2139" xr:uid="{00000000-0005-0000-0000-0000A00E0000}"/>
    <cellStyle name="Currency 2 290 2" xfId="6977" xr:uid="{00000000-0005-0000-0000-0000A10E0000}"/>
    <cellStyle name="Currency 2 290 2 2" xfId="8952" xr:uid="{01144A53-A0EF-4F2B-BB98-53DD081A09CF}"/>
    <cellStyle name="Currency 2 291" xfId="2140" xr:uid="{00000000-0005-0000-0000-0000A20E0000}"/>
    <cellStyle name="Currency 2 291 2" xfId="6978" xr:uid="{00000000-0005-0000-0000-0000A30E0000}"/>
    <cellStyle name="Currency 2 291 2 2" xfId="8953" xr:uid="{57EEF73B-7010-49DE-AC62-9A219B6C3991}"/>
    <cellStyle name="Currency 2 292" xfId="2141" xr:uid="{00000000-0005-0000-0000-0000A40E0000}"/>
    <cellStyle name="Currency 2 292 2" xfId="6979" xr:uid="{00000000-0005-0000-0000-0000A50E0000}"/>
    <cellStyle name="Currency 2 292 2 2" xfId="8954" xr:uid="{944FAC96-D41A-4C2E-A067-EC091CC94827}"/>
    <cellStyle name="Currency 2 293" xfId="2142" xr:uid="{00000000-0005-0000-0000-0000A60E0000}"/>
    <cellStyle name="Currency 2 293 2" xfId="6980" xr:uid="{00000000-0005-0000-0000-0000A70E0000}"/>
    <cellStyle name="Currency 2 293 2 2" xfId="8955" xr:uid="{28D86646-1D34-4528-B5AF-18978BEB6535}"/>
    <cellStyle name="Currency 2 294" xfId="2143" xr:uid="{00000000-0005-0000-0000-0000A80E0000}"/>
    <cellStyle name="Currency 2 294 2" xfId="6981" xr:uid="{00000000-0005-0000-0000-0000A90E0000}"/>
    <cellStyle name="Currency 2 294 2 2" xfId="8956" xr:uid="{68ED3275-0692-4D4B-AF24-33F3555AC3CB}"/>
    <cellStyle name="Currency 2 295" xfId="2144" xr:uid="{00000000-0005-0000-0000-0000AA0E0000}"/>
    <cellStyle name="Currency 2 295 2" xfId="6982" xr:uid="{00000000-0005-0000-0000-0000AB0E0000}"/>
    <cellStyle name="Currency 2 295 2 2" xfId="8957" xr:uid="{F0A8A087-CE2D-492E-8F15-415DBE715511}"/>
    <cellStyle name="Currency 2 296" xfId="2145" xr:uid="{00000000-0005-0000-0000-0000AC0E0000}"/>
    <cellStyle name="Currency 2 296 2" xfId="6983" xr:uid="{00000000-0005-0000-0000-0000AD0E0000}"/>
    <cellStyle name="Currency 2 296 2 2" xfId="8958" xr:uid="{4D64EAF6-B0B2-4EC6-A7F7-03FE581FB80E}"/>
    <cellStyle name="Currency 2 297" xfId="2146" xr:uid="{00000000-0005-0000-0000-0000AE0E0000}"/>
    <cellStyle name="Currency 2 297 2" xfId="6984" xr:uid="{00000000-0005-0000-0000-0000AF0E0000}"/>
    <cellStyle name="Currency 2 297 2 2" xfId="8959" xr:uid="{E5A17A99-4B95-408E-B3B6-CBFA35A7BF6C}"/>
    <cellStyle name="Currency 2 298" xfId="2147" xr:uid="{00000000-0005-0000-0000-0000B00E0000}"/>
    <cellStyle name="Currency 2 298 2" xfId="6985" xr:uid="{00000000-0005-0000-0000-0000B10E0000}"/>
    <cellStyle name="Currency 2 298 2 2" xfId="8960" xr:uid="{9E3FA1A0-E73E-452B-8879-91C0CA66E7C6}"/>
    <cellStyle name="Currency 2 299" xfId="2148" xr:uid="{00000000-0005-0000-0000-0000B20E0000}"/>
    <cellStyle name="Currency 2 299 2" xfId="6986" xr:uid="{00000000-0005-0000-0000-0000B30E0000}"/>
    <cellStyle name="Currency 2 299 2 2" xfId="8961" xr:uid="{2C6B047B-7BED-42B9-90F2-D46BDDF8B088}"/>
    <cellStyle name="Currency 2 3" xfId="2149" xr:uid="{00000000-0005-0000-0000-0000B40E0000}"/>
    <cellStyle name="Currency 2 3 2" xfId="6987" xr:uid="{00000000-0005-0000-0000-0000B50E0000}"/>
    <cellStyle name="Currency 2 3 2 2" xfId="8962" xr:uid="{916EFB3F-06E7-4718-844E-D3460334DF23}"/>
    <cellStyle name="Currency 2 30" xfId="2150" xr:uid="{00000000-0005-0000-0000-0000B60E0000}"/>
    <cellStyle name="Currency 2 30 2" xfId="6988" xr:uid="{00000000-0005-0000-0000-0000B70E0000}"/>
    <cellStyle name="Currency 2 30 2 2" xfId="8963" xr:uid="{4B053748-F564-4AE6-9733-0F649A983A15}"/>
    <cellStyle name="Currency 2 300" xfId="2151" xr:uid="{00000000-0005-0000-0000-0000B80E0000}"/>
    <cellStyle name="Currency 2 300 2" xfId="6989" xr:uid="{00000000-0005-0000-0000-0000B90E0000}"/>
    <cellStyle name="Currency 2 300 2 2" xfId="8964" xr:uid="{80152B7C-5013-474A-A07E-4DD42B758582}"/>
    <cellStyle name="Currency 2 301" xfId="2152" xr:uid="{00000000-0005-0000-0000-0000BA0E0000}"/>
    <cellStyle name="Currency 2 301 2" xfId="6990" xr:uid="{00000000-0005-0000-0000-0000BB0E0000}"/>
    <cellStyle name="Currency 2 301 2 2" xfId="8965" xr:uid="{50CA5DB9-F9EE-4BAF-B0E5-70D611A3EAF2}"/>
    <cellStyle name="Currency 2 302" xfId="2153" xr:uid="{00000000-0005-0000-0000-0000BC0E0000}"/>
    <cellStyle name="Currency 2 302 2" xfId="6991" xr:uid="{00000000-0005-0000-0000-0000BD0E0000}"/>
    <cellStyle name="Currency 2 302 2 2" xfId="8966" xr:uid="{83A2E340-0E09-4DE3-BE56-58B1E066E723}"/>
    <cellStyle name="Currency 2 303" xfId="2154" xr:uid="{00000000-0005-0000-0000-0000BE0E0000}"/>
    <cellStyle name="Currency 2 303 2" xfId="6992" xr:uid="{00000000-0005-0000-0000-0000BF0E0000}"/>
    <cellStyle name="Currency 2 303 2 2" xfId="8967" xr:uid="{F31C8875-B01C-4804-BC7F-36A455C0F763}"/>
    <cellStyle name="Currency 2 304" xfId="2155" xr:uid="{00000000-0005-0000-0000-0000C00E0000}"/>
    <cellStyle name="Currency 2 304 2" xfId="6993" xr:uid="{00000000-0005-0000-0000-0000C10E0000}"/>
    <cellStyle name="Currency 2 304 2 2" xfId="8968" xr:uid="{795F041D-FA49-498B-AAA7-DE51CED525CC}"/>
    <cellStyle name="Currency 2 305" xfId="2156" xr:uid="{00000000-0005-0000-0000-0000C20E0000}"/>
    <cellStyle name="Currency 2 305 2" xfId="6994" xr:uid="{00000000-0005-0000-0000-0000C30E0000}"/>
    <cellStyle name="Currency 2 305 2 2" xfId="8969" xr:uid="{3EF22351-D1BC-4635-AA7A-FA8CAA883605}"/>
    <cellStyle name="Currency 2 306" xfId="2157" xr:uid="{00000000-0005-0000-0000-0000C40E0000}"/>
    <cellStyle name="Currency 2 306 2" xfId="6995" xr:uid="{00000000-0005-0000-0000-0000C50E0000}"/>
    <cellStyle name="Currency 2 306 2 2" xfId="8970" xr:uid="{5D72063E-DC02-4AA5-9A7A-6A716F00C077}"/>
    <cellStyle name="Currency 2 307" xfId="2158" xr:uid="{00000000-0005-0000-0000-0000C60E0000}"/>
    <cellStyle name="Currency 2 307 2" xfId="6996" xr:uid="{00000000-0005-0000-0000-0000C70E0000}"/>
    <cellStyle name="Currency 2 307 2 2" xfId="8971" xr:uid="{6A4B32B0-BCEB-4DB8-862F-C085CE08541E}"/>
    <cellStyle name="Currency 2 308" xfId="2159" xr:uid="{00000000-0005-0000-0000-0000C80E0000}"/>
    <cellStyle name="Currency 2 308 2" xfId="6997" xr:uid="{00000000-0005-0000-0000-0000C90E0000}"/>
    <cellStyle name="Currency 2 308 2 2" xfId="8972" xr:uid="{ADB2B20B-7B94-42F6-81FC-9FFFF3D427AD}"/>
    <cellStyle name="Currency 2 309" xfId="2160" xr:uid="{00000000-0005-0000-0000-0000CA0E0000}"/>
    <cellStyle name="Currency 2 309 2" xfId="6998" xr:uid="{00000000-0005-0000-0000-0000CB0E0000}"/>
    <cellStyle name="Currency 2 309 2 2" xfId="8973" xr:uid="{D655F720-5E92-418D-8933-65538C3EDF1F}"/>
    <cellStyle name="Currency 2 31" xfId="2161" xr:uid="{00000000-0005-0000-0000-0000CC0E0000}"/>
    <cellStyle name="Currency 2 31 2" xfId="6999" xr:uid="{00000000-0005-0000-0000-0000CD0E0000}"/>
    <cellStyle name="Currency 2 31 2 2" xfId="8974" xr:uid="{ABA84E68-CFC4-411D-BA87-7070781E8185}"/>
    <cellStyle name="Currency 2 310" xfId="2162" xr:uid="{00000000-0005-0000-0000-0000CE0E0000}"/>
    <cellStyle name="Currency 2 310 2" xfId="7000" xr:uid="{00000000-0005-0000-0000-0000CF0E0000}"/>
    <cellStyle name="Currency 2 310 2 2" xfId="8975" xr:uid="{28178CF1-47CE-48CE-9786-0AAFE6829EDA}"/>
    <cellStyle name="Currency 2 311" xfId="2163" xr:uid="{00000000-0005-0000-0000-0000D00E0000}"/>
    <cellStyle name="Currency 2 311 2" xfId="7001" xr:uid="{00000000-0005-0000-0000-0000D10E0000}"/>
    <cellStyle name="Currency 2 311 2 2" xfId="8976" xr:uid="{37177A10-7AE4-4F36-B685-946430DFF705}"/>
    <cellStyle name="Currency 2 312" xfId="2164" xr:uid="{00000000-0005-0000-0000-0000D20E0000}"/>
    <cellStyle name="Currency 2 312 2" xfId="7002" xr:uid="{00000000-0005-0000-0000-0000D30E0000}"/>
    <cellStyle name="Currency 2 312 2 2" xfId="8977" xr:uid="{50AFBD46-C9EC-4250-960E-71E29234F1E0}"/>
    <cellStyle name="Currency 2 313" xfId="2165" xr:uid="{00000000-0005-0000-0000-0000D40E0000}"/>
    <cellStyle name="Currency 2 313 2" xfId="7003" xr:uid="{00000000-0005-0000-0000-0000D50E0000}"/>
    <cellStyle name="Currency 2 313 2 2" xfId="8978" xr:uid="{D7A3CD05-3BE6-41B4-88BF-B09994326964}"/>
    <cellStyle name="Currency 2 314" xfId="2166" xr:uid="{00000000-0005-0000-0000-0000D60E0000}"/>
    <cellStyle name="Currency 2 314 2" xfId="7004" xr:uid="{00000000-0005-0000-0000-0000D70E0000}"/>
    <cellStyle name="Currency 2 314 2 2" xfId="8979" xr:uid="{5F6B9A61-BC38-40A7-9C9A-778688CCDC9C}"/>
    <cellStyle name="Currency 2 315" xfId="2167" xr:uid="{00000000-0005-0000-0000-0000D80E0000}"/>
    <cellStyle name="Currency 2 315 2" xfId="7005" xr:uid="{00000000-0005-0000-0000-0000D90E0000}"/>
    <cellStyle name="Currency 2 315 2 2" xfId="8980" xr:uid="{EE997761-3765-46E9-9B51-5FF2D9D6DB6B}"/>
    <cellStyle name="Currency 2 316" xfId="2168" xr:uid="{00000000-0005-0000-0000-0000DA0E0000}"/>
    <cellStyle name="Currency 2 316 2" xfId="7006" xr:uid="{00000000-0005-0000-0000-0000DB0E0000}"/>
    <cellStyle name="Currency 2 316 2 2" xfId="8981" xr:uid="{275E4597-E19F-4186-A44D-FF7E7641D73F}"/>
    <cellStyle name="Currency 2 317" xfId="2169" xr:uid="{00000000-0005-0000-0000-0000DC0E0000}"/>
    <cellStyle name="Currency 2 317 2" xfId="7007" xr:uid="{00000000-0005-0000-0000-0000DD0E0000}"/>
    <cellStyle name="Currency 2 317 2 2" xfId="8982" xr:uid="{92216F75-F01F-435F-894B-60B28038E239}"/>
    <cellStyle name="Currency 2 318" xfId="2170" xr:uid="{00000000-0005-0000-0000-0000DE0E0000}"/>
    <cellStyle name="Currency 2 318 2" xfId="7008" xr:uid="{00000000-0005-0000-0000-0000DF0E0000}"/>
    <cellStyle name="Currency 2 318 2 2" xfId="8983" xr:uid="{AE2E229A-EE6B-4039-A319-5C057120C6AF}"/>
    <cellStyle name="Currency 2 319" xfId="2171" xr:uid="{00000000-0005-0000-0000-0000E00E0000}"/>
    <cellStyle name="Currency 2 319 2" xfId="7009" xr:uid="{00000000-0005-0000-0000-0000E10E0000}"/>
    <cellStyle name="Currency 2 319 2 2" xfId="8984" xr:uid="{D18E40B3-26F2-42FD-A78C-7B786219AE51}"/>
    <cellStyle name="Currency 2 32" xfId="2172" xr:uid="{00000000-0005-0000-0000-0000E20E0000}"/>
    <cellStyle name="Currency 2 32 2" xfId="7010" xr:uid="{00000000-0005-0000-0000-0000E30E0000}"/>
    <cellStyle name="Currency 2 32 2 2" xfId="8985" xr:uid="{0330F46A-A08A-4E9E-A0F0-675A30A24E96}"/>
    <cellStyle name="Currency 2 320" xfId="2173" xr:uid="{00000000-0005-0000-0000-0000E40E0000}"/>
    <cellStyle name="Currency 2 320 2" xfId="7011" xr:uid="{00000000-0005-0000-0000-0000E50E0000}"/>
    <cellStyle name="Currency 2 320 2 2" xfId="8986" xr:uid="{736AFFD5-3004-4D2D-BB94-BF69077664F9}"/>
    <cellStyle name="Currency 2 321" xfId="2174" xr:uid="{00000000-0005-0000-0000-0000E60E0000}"/>
    <cellStyle name="Currency 2 321 2" xfId="7012" xr:uid="{00000000-0005-0000-0000-0000E70E0000}"/>
    <cellStyle name="Currency 2 321 2 2" xfId="8987" xr:uid="{F372FBAA-B20C-4072-AF39-D07A173E36DD}"/>
    <cellStyle name="Currency 2 322" xfId="2175" xr:uid="{00000000-0005-0000-0000-0000E80E0000}"/>
    <cellStyle name="Currency 2 322 2" xfId="7013" xr:uid="{00000000-0005-0000-0000-0000E90E0000}"/>
    <cellStyle name="Currency 2 322 2 2" xfId="8988" xr:uid="{39C066AA-7571-4824-915C-F52A1AA7EBDA}"/>
    <cellStyle name="Currency 2 323" xfId="2176" xr:uid="{00000000-0005-0000-0000-0000EA0E0000}"/>
    <cellStyle name="Currency 2 323 2" xfId="7014" xr:uid="{00000000-0005-0000-0000-0000EB0E0000}"/>
    <cellStyle name="Currency 2 323 2 2" xfId="8989" xr:uid="{3E1806EB-F93B-441E-A568-1EDC2AA1A416}"/>
    <cellStyle name="Currency 2 324" xfId="2177" xr:uid="{00000000-0005-0000-0000-0000EC0E0000}"/>
    <cellStyle name="Currency 2 324 2" xfId="7015" xr:uid="{00000000-0005-0000-0000-0000ED0E0000}"/>
    <cellStyle name="Currency 2 324 2 2" xfId="8990" xr:uid="{8BF97CDF-8707-464F-AB20-A3EE21F70A63}"/>
    <cellStyle name="Currency 2 325" xfId="2178" xr:uid="{00000000-0005-0000-0000-0000EE0E0000}"/>
    <cellStyle name="Currency 2 325 2" xfId="7016" xr:uid="{00000000-0005-0000-0000-0000EF0E0000}"/>
    <cellStyle name="Currency 2 325 2 2" xfId="8991" xr:uid="{9979DDBE-3F05-4F2D-B293-903AD0E84051}"/>
    <cellStyle name="Currency 2 326" xfId="2179" xr:uid="{00000000-0005-0000-0000-0000F00E0000}"/>
    <cellStyle name="Currency 2 326 2" xfId="7017" xr:uid="{00000000-0005-0000-0000-0000F10E0000}"/>
    <cellStyle name="Currency 2 326 2 2" xfId="8992" xr:uid="{FC719D99-2169-467E-BB59-9056ED176029}"/>
    <cellStyle name="Currency 2 327" xfId="2180" xr:uid="{00000000-0005-0000-0000-0000F20E0000}"/>
    <cellStyle name="Currency 2 327 2" xfId="7018" xr:uid="{00000000-0005-0000-0000-0000F30E0000}"/>
    <cellStyle name="Currency 2 327 2 2" xfId="8993" xr:uid="{DA422BC7-284D-447A-B5F6-FD8339BD0238}"/>
    <cellStyle name="Currency 2 328" xfId="2181" xr:uid="{00000000-0005-0000-0000-0000F40E0000}"/>
    <cellStyle name="Currency 2 328 2" xfId="7019" xr:uid="{00000000-0005-0000-0000-0000F50E0000}"/>
    <cellStyle name="Currency 2 328 2 2" xfId="8994" xr:uid="{393F53B3-CFCE-4541-94FC-8D7BE3CB33AE}"/>
    <cellStyle name="Currency 2 329" xfId="2182" xr:uid="{00000000-0005-0000-0000-0000F60E0000}"/>
    <cellStyle name="Currency 2 329 2" xfId="7020" xr:uid="{00000000-0005-0000-0000-0000F70E0000}"/>
    <cellStyle name="Currency 2 329 2 2" xfId="8995" xr:uid="{E38C980C-B0AA-4E1B-AB0E-1DE3DDA4C6AA}"/>
    <cellStyle name="Currency 2 33" xfId="2183" xr:uid="{00000000-0005-0000-0000-0000F80E0000}"/>
    <cellStyle name="Currency 2 33 2" xfId="7021" xr:uid="{00000000-0005-0000-0000-0000F90E0000}"/>
    <cellStyle name="Currency 2 33 2 2" xfId="8996" xr:uid="{364DEC20-F635-48EE-B05A-B75F716690F2}"/>
    <cellStyle name="Currency 2 330" xfId="2184" xr:uid="{00000000-0005-0000-0000-0000FA0E0000}"/>
    <cellStyle name="Currency 2 330 2" xfId="7022" xr:uid="{00000000-0005-0000-0000-0000FB0E0000}"/>
    <cellStyle name="Currency 2 330 2 2" xfId="8997" xr:uid="{E1D63240-7EBA-451E-9AC0-7CA9AD51213D}"/>
    <cellStyle name="Currency 2 331" xfId="2185" xr:uid="{00000000-0005-0000-0000-0000FC0E0000}"/>
    <cellStyle name="Currency 2 331 2" xfId="7023" xr:uid="{00000000-0005-0000-0000-0000FD0E0000}"/>
    <cellStyle name="Currency 2 331 2 2" xfId="8998" xr:uid="{1A97F752-09EC-47FD-BAAB-55EE9E872967}"/>
    <cellStyle name="Currency 2 332" xfId="2186" xr:uid="{00000000-0005-0000-0000-0000FE0E0000}"/>
    <cellStyle name="Currency 2 332 2" xfId="7024" xr:uid="{00000000-0005-0000-0000-0000FF0E0000}"/>
    <cellStyle name="Currency 2 332 2 2" xfId="8999" xr:uid="{C0504556-8BB7-45CD-A29F-55A21FB1D706}"/>
    <cellStyle name="Currency 2 333" xfId="2187" xr:uid="{00000000-0005-0000-0000-0000000F0000}"/>
    <cellStyle name="Currency 2 333 2" xfId="7025" xr:uid="{00000000-0005-0000-0000-0000010F0000}"/>
    <cellStyle name="Currency 2 333 2 2" xfId="9000" xr:uid="{E7843A77-027E-4701-9A5C-03419933259D}"/>
    <cellStyle name="Currency 2 334" xfId="2188" xr:uid="{00000000-0005-0000-0000-0000020F0000}"/>
    <cellStyle name="Currency 2 334 2" xfId="7026" xr:uid="{00000000-0005-0000-0000-0000030F0000}"/>
    <cellStyle name="Currency 2 334 2 2" xfId="9001" xr:uid="{3ED5C790-C791-4AD5-A0F1-473EB4B72D29}"/>
    <cellStyle name="Currency 2 335" xfId="2189" xr:uid="{00000000-0005-0000-0000-0000040F0000}"/>
    <cellStyle name="Currency 2 335 2" xfId="7027" xr:uid="{00000000-0005-0000-0000-0000050F0000}"/>
    <cellStyle name="Currency 2 335 2 2" xfId="9002" xr:uid="{BA3AF704-B1F7-45B5-8360-FDC79038C7FA}"/>
    <cellStyle name="Currency 2 336" xfId="2190" xr:uid="{00000000-0005-0000-0000-0000060F0000}"/>
    <cellStyle name="Currency 2 336 2" xfId="7028" xr:uid="{00000000-0005-0000-0000-0000070F0000}"/>
    <cellStyle name="Currency 2 336 2 2" xfId="9003" xr:uid="{A2F55BD7-19E9-4F7C-A3C9-11687266E39E}"/>
    <cellStyle name="Currency 2 337" xfId="2191" xr:uid="{00000000-0005-0000-0000-0000080F0000}"/>
    <cellStyle name="Currency 2 337 2" xfId="7029" xr:uid="{00000000-0005-0000-0000-0000090F0000}"/>
    <cellStyle name="Currency 2 337 2 2" xfId="9004" xr:uid="{F665F6BC-7B72-46A9-ACBC-237E161C50A6}"/>
    <cellStyle name="Currency 2 338" xfId="2192" xr:uid="{00000000-0005-0000-0000-00000A0F0000}"/>
    <cellStyle name="Currency 2 338 2" xfId="7030" xr:uid="{00000000-0005-0000-0000-00000B0F0000}"/>
    <cellStyle name="Currency 2 338 2 2" xfId="9005" xr:uid="{418A787A-35ED-4749-BAA1-A63A28A81C21}"/>
    <cellStyle name="Currency 2 339" xfId="2193" xr:uid="{00000000-0005-0000-0000-00000C0F0000}"/>
    <cellStyle name="Currency 2 339 2" xfId="7031" xr:uid="{00000000-0005-0000-0000-00000D0F0000}"/>
    <cellStyle name="Currency 2 339 2 2" xfId="9006" xr:uid="{EB400A60-A713-4840-B57C-A9AF113AAE26}"/>
    <cellStyle name="Currency 2 34" xfId="2194" xr:uid="{00000000-0005-0000-0000-00000E0F0000}"/>
    <cellStyle name="Currency 2 34 2" xfId="7032" xr:uid="{00000000-0005-0000-0000-00000F0F0000}"/>
    <cellStyle name="Currency 2 34 2 2" xfId="9007" xr:uid="{7CC0D35D-DA15-445A-B18F-5F08CD0D9EA1}"/>
    <cellStyle name="Currency 2 340" xfId="2195" xr:uid="{00000000-0005-0000-0000-0000100F0000}"/>
    <cellStyle name="Currency 2 340 2" xfId="7033" xr:uid="{00000000-0005-0000-0000-0000110F0000}"/>
    <cellStyle name="Currency 2 340 2 2" xfId="9008" xr:uid="{59EEA627-9296-461C-B083-FAB3F16406EA}"/>
    <cellStyle name="Currency 2 341" xfId="2196" xr:uid="{00000000-0005-0000-0000-0000120F0000}"/>
    <cellStyle name="Currency 2 341 2" xfId="7034" xr:uid="{00000000-0005-0000-0000-0000130F0000}"/>
    <cellStyle name="Currency 2 341 2 2" xfId="9009" xr:uid="{97281BCA-45DD-4C9C-9D28-38BD1A4BFE4F}"/>
    <cellStyle name="Currency 2 342" xfId="2197" xr:uid="{00000000-0005-0000-0000-0000140F0000}"/>
    <cellStyle name="Currency 2 342 2" xfId="7035" xr:uid="{00000000-0005-0000-0000-0000150F0000}"/>
    <cellStyle name="Currency 2 342 2 2" xfId="9010" xr:uid="{6DC4F90D-206E-4515-B748-4D03BFB1EC45}"/>
    <cellStyle name="Currency 2 343" xfId="2198" xr:uid="{00000000-0005-0000-0000-0000160F0000}"/>
    <cellStyle name="Currency 2 343 2" xfId="7036" xr:uid="{00000000-0005-0000-0000-0000170F0000}"/>
    <cellStyle name="Currency 2 343 2 2" xfId="9011" xr:uid="{B770BE0D-6465-43B9-B1E9-4C5724AB68EE}"/>
    <cellStyle name="Currency 2 344" xfId="2199" xr:uid="{00000000-0005-0000-0000-0000180F0000}"/>
    <cellStyle name="Currency 2 344 2" xfId="7037" xr:uid="{00000000-0005-0000-0000-0000190F0000}"/>
    <cellStyle name="Currency 2 344 2 2" xfId="9012" xr:uid="{D8075A80-B584-492A-AB01-8C624E0D0D0D}"/>
    <cellStyle name="Currency 2 345" xfId="2200" xr:uid="{00000000-0005-0000-0000-00001A0F0000}"/>
    <cellStyle name="Currency 2 345 2" xfId="7038" xr:uid="{00000000-0005-0000-0000-00001B0F0000}"/>
    <cellStyle name="Currency 2 345 2 2" xfId="9013" xr:uid="{95403C03-DADC-4CC2-B972-10BD5374EAA4}"/>
    <cellStyle name="Currency 2 346" xfId="2201" xr:uid="{00000000-0005-0000-0000-00001C0F0000}"/>
    <cellStyle name="Currency 2 346 2" xfId="7039" xr:uid="{00000000-0005-0000-0000-00001D0F0000}"/>
    <cellStyle name="Currency 2 346 2 2" xfId="9014" xr:uid="{EA144F5F-097F-41B4-BEBE-7828EA83A8BC}"/>
    <cellStyle name="Currency 2 347" xfId="2202" xr:uid="{00000000-0005-0000-0000-00001E0F0000}"/>
    <cellStyle name="Currency 2 347 2" xfId="7040" xr:uid="{00000000-0005-0000-0000-00001F0F0000}"/>
    <cellStyle name="Currency 2 347 2 2" xfId="9015" xr:uid="{D3B1FD11-0B8C-4CB7-A246-3A24086CFE93}"/>
    <cellStyle name="Currency 2 348" xfId="2203" xr:uid="{00000000-0005-0000-0000-0000200F0000}"/>
    <cellStyle name="Currency 2 348 2" xfId="7041" xr:uid="{00000000-0005-0000-0000-0000210F0000}"/>
    <cellStyle name="Currency 2 348 2 2" xfId="9016" xr:uid="{A8305C60-4E96-4AED-B535-75F4697792AD}"/>
    <cellStyle name="Currency 2 349" xfId="2204" xr:uid="{00000000-0005-0000-0000-0000220F0000}"/>
    <cellStyle name="Currency 2 349 2" xfId="7042" xr:uid="{00000000-0005-0000-0000-0000230F0000}"/>
    <cellStyle name="Currency 2 349 2 2" xfId="9017" xr:uid="{18AD59CE-931B-403A-AECB-DEA727DF490E}"/>
    <cellStyle name="Currency 2 35" xfId="2205" xr:uid="{00000000-0005-0000-0000-0000240F0000}"/>
    <cellStyle name="Currency 2 35 2" xfId="7043" xr:uid="{00000000-0005-0000-0000-0000250F0000}"/>
    <cellStyle name="Currency 2 35 2 2" xfId="9018" xr:uid="{3F3994E6-6EC2-4967-9985-AFACC20573C4}"/>
    <cellStyle name="Currency 2 350" xfId="2206" xr:uid="{00000000-0005-0000-0000-0000260F0000}"/>
    <cellStyle name="Currency 2 350 2" xfId="7044" xr:uid="{00000000-0005-0000-0000-0000270F0000}"/>
    <cellStyle name="Currency 2 350 2 2" xfId="9019" xr:uid="{2CA4EEBA-79BF-46EC-B14F-1224C123EB70}"/>
    <cellStyle name="Currency 2 351" xfId="2207" xr:uid="{00000000-0005-0000-0000-0000280F0000}"/>
    <cellStyle name="Currency 2 351 2" xfId="7045" xr:uid="{00000000-0005-0000-0000-0000290F0000}"/>
    <cellStyle name="Currency 2 351 2 2" xfId="9020" xr:uid="{C1F6284F-FF2B-484F-827B-BA53721F43C9}"/>
    <cellStyle name="Currency 2 352" xfId="2208" xr:uid="{00000000-0005-0000-0000-00002A0F0000}"/>
    <cellStyle name="Currency 2 352 2" xfId="7046" xr:uid="{00000000-0005-0000-0000-00002B0F0000}"/>
    <cellStyle name="Currency 2 352 2 2" xfId="9021" xr:uid="{516F7182-8071-43C9-AA04-7A3D77E51D3C}"/>
    <cellStyle name="Currency 2 353" xfId="2209" xr:uid="{00000000-0005-0000-0000-00002C0F0000}"/>
    <cellStyle name="Currency 2 353 2" xfId="7047" xr:uid="{00000000-0005-0000-0000-00002D0F0000}"/>
    <cellStyle name="Currency 2 353 2 2" xfId="9022" xr:uid="{060B02B0-D46F-4A42-807C-907430D9F627}"/>
    <cellStyle name="Currency 2 354" xfId="2210" xr:uid="{00000000-0005-0000-0000-00002E0F0000}"/>
    <cellStyle name="Currency 2 354 2" xfId="7048" xr:uid="{00000000-0005-0000-0000-00002F0F0000}"/>
    <cellStyle name="Currency 2 354 2 2" xfId="9023" xr:uid="{A1433926-D54B-4DF4-B297-ED9AB837412B}"/>
    <cellStyle name="Currency 2 355" xfId="2211" xr:uid="{00000000-0005-0000-0000-0000300F0000}"/>
    <cellStyle name="Currency 2 355 2" xfId="7049" xr:uid="{00000000-0005-0000-0000-0000310F0000}"/>
    <cellStyle name="Currency 2 355 2 2" xfId="9024" xr:uid="{086C8373-9386-475F-A5A0-0F846B88A93D}"/>
    <cellStyle name="Currency 2 356" xfId="2212" xr:uid="{00000000-0005-0000-0000-0000320F0000}"/>
    <cellStyle name="Currency 2 356 2" xfId="7050" xr:uid="{00000000-0005-0000-0000-0000330F0000}"/>
    <cellStyle name="Currency 2 356 2 2" xfId="9025" xr:uid="{E77258DE-3985-418D-8B55-16C2F05C25EC}"/>
    <cellStyle name="Currency 2 357" xfId="2213" xr:uid="{00000000-0005-0000-0000-0000340F0000}"/>
    <cellStyle name="Currency 2 357 2" xfId="7051" xr:uid="{00000000-0005-0000-0000-0000350F0000}"/>
    <cellStyle name="Currency 2 357 2 2" xfId="9026" xr:uid="{4D05C6F5-AF5F-48BA-AE7F-78C6F4B44514}"/>
    <cellStyle name="Currency 2 358" xfId="2214" xr:uid="{00000000-0005-0000-0000-0000360F0000}"/>
    <cellStyle name="Currency 2 358 2" xfId="7052" xr:uid="{00000000-0005-0000-0000-0000370F0000}"/>
    <cellStyle name="Currency 2 358 2 2" xfId="9027" xr:uid="{E686B540-5A3D-46D6-B1B3-7246BA14531F}"/>
    <cellStyle name="Currency 2 359" xfId="2215" xr:uid="{00000000-0005-0000-0000-0000380F0000}"/>
    <cellStyle name="Currency 2 359 2" xfId="7053" xr:uid="{00000000-0005-0000-0000-0000390F0000}"/>
    <cellStyle name="Currency 2 359 2 2" xfId="9028" xr:uid="{FAC610AC-5FFD-42F8-91C4-42553FE0C5CE}"/>
    <cellStyle name="Currency 2 36" xfId="2216" xr:uid="{00000000-0005-0000-0000-00003A0F0000}"/>
    <cellStyle name="Currency 2 36 2" xfId="7054" xr:uid="{00000000-0005-0000-0000-00003B0F0000}"/>
    <cellStyle name="Currency 2 36 2 2" xfId="9029" xr:uid="{2F211871-C3DC-467A-B7C0-0BFD4FEBDFED}"/>
    <cellStyle name="Currency 2 360" xfId="2217" xr:uid="{00000000-0005-0000-0000-00003C0F0000}"/>
    <cellStyle name="Currency 2 360 2" xfId="7055" xr:uid="{00000000-0005-0000-0000-00003D0F0000}"/>
    <cellStyle name="Currency 2 360 2 2" xfId="9030" xr:uid="{B3E4CFCE-B389-4F44-8FD2-E025B84EBAF0}"/>
    <cellStyle name="Currency 2 361" xfId="2218" xr:uid="{00000000-0005-0000-0000-00003E0F0000}"/>
    <cellStyle name="Currency 2 361 2" xfId="7056" xr:uid="{00000000-0005-0000-0000-00003F0F0000}"/>
    <cellStyle name="Currency 2 361 2 2" xfId="9031" xr:uid="{3457BC64-A6E4-4DD9-94E0-EF5E860D2D48}"/>
    <cellStyle name="Currency 2 362" xfId="2219" xr:uid="{00000000-0005-0000-0000-0000400F0000}"/>
    <cellStyle name="Currency 2 362 2" xfId="7057" xr:uid="{00000000-0005-0000-0000-0000410F0000}"/>
    <cellStyle name="Currency 2 362 2 2" xfId="9032" xr:uid="{473A39A9-BBF2-40CC-B333-AB2E853A7B0E}"/>
    <cellStyle name="Currency 2 363" xfId="2220" xr:uid="{00000000-0005-0000-0000-0000420F0000}"/>
    <cellStyle name="Currency 2 363 2" xfId="7058" xr:uid="{00000000-0005-0000-0000-0000430F0000}"/>
    <cellStyle name="Currency 2 363 2 2" xfId="9033" xr:uid="{1D116EB7-C79C-481E-8B80-C2BA30A0E4F2}"/>
    <cellStyle name="Currency 2 364" xfId="2221" xr:uid="{00000000-0005-0000-0000-0000440F0000}"/>
    <cellStyle name="Currency 2 364 2" xfId="7059" xr:uid="{00000000-0005-0000-0000-0000450F0000}"/>
    <cellStyle name="Currency 2 364 2 2" xfId="9034" xr:uid="{8A38F1A1-B484-4A40-B7B8-DF29F9B8AD39}"/>
    <cellStyle name="Currency 2 365" xfId="2222" xr:uid="{00000000-0005-0000-0000-0000460F0000}"/>
    <cellStyle name="Currency 2 365 2" xfId="7060" xr:uid="{00000000-0005-0000-0000-0000470F0000}"/>
    <cellStyle name="Currency 2 365 2 2" xfId="9035" xr:uid="{D2664973-106E-4F3B-916D-CC23BE057F2F}"/>
    <cellStyle name="Currency 2 366" xfId="2223" xr:uid="{00000000-0005-0000-0000-0000480F0000}"/>
    <cellStyle name="Currency 2 366 2" xfId="7061" xr:uid="{00000000-0005-0000-0000-0000490F0000}"/>
    <cellStyle name="Currency 2 366 2 2" xfId="9036" xr:uid="{66891333-A98B-4C04-B373-ED9041889946}"/>
    <cellStyle name="Currency 2 367" xfId="2224" xr:uid="{00000000-0005-0000-0000-00004A0F0000}"/>
    <cellStyle name="Currency 2 367 2" xfId="7062" xr:uid="{00000000-0005-0000-0000-00004B0F0000}"/>
    <cellStyle name="Currency 2 367 2 2" xfId="9037" xr:uid="{DB8F0B80-69FB-4616-A22B-2FFA2C5C6BB2}"/>
    <cellStyle name="Currency 2 368" xfId="2225" xr:uid="{00000000-0005-0000-0000-00004C0F0000}"/>
    <cellStyle name="Currency 2 368 2" xfId="7063" xr:uid="{00000000-0005-0000-0000-00004D0F0000}"/>
    <cellStyle name="Currency 2 368 2 2" xfId="9038" xr:uid="{8DE6DD0D-9AEA-4AF5-8E9F-E381BBDC3CE6}"/>
    <cellStyle name="Currency 2 369" xfId="2226" xr:uid="{00000000-0005-0000-0000-00004E0F0000}"/>
    <cellStyle name="Currency 2 369 2" xfId="7064" xr:uid="{00000000-0005-0000-0000-00004F0F0000}"/>
    <cellStyle name="Currency 2 369 2 2" xfId="9039" xr:uid="{DAD7835C-7DC3-4CDA-96A2-444E8EDCB91C}"/>
    <cellStyle name="Currency 2 37" xfId="2227" xr:uid="{00000000-0005-0000-0000-0000500F0000}"/>
    <cellStyle name="Currency 2 37 2" xfId="7065" xr:uid="{00000000-0005-0000-0000-0000510F0000}"/>
    <cellStyle name="Currency 2 37 2 2" xfId="9040" xr:uid="{35BD68AD-6743-428B-895D-C3BCE84F7A50}"/>
    <cellStyle name="Currency 2 370" xfId="2228" xr:uid="{00000000-0005-0000-0000-0000520F0000}"/>
    <cellStyle name="Currency 2 370 2" xfId="7066" xr:uid="{00000000-0005-0000-0000-0000530F0000}"/>
    <cellStyle name="Currency 2 370 2 2" xfId="9041" xr:uid="{31C97246-A4A4-46E2-B539-5B2A5A3521CC}"/>
    <cellStyle name="Currency 2 371" xfId="2229" xr:uid="{00000000-0005-0000-0000-0000540F0000}"/>
    <cellStyle name="Currency 2 371 2" xfId="7067" xr:uid="{00000000-0005-0000-0000-0000550F0000}"/>
    <cellStyle name="Currency 2 371 2 2" xfId="9042" xr:uid="{1A094BB2-6A95-4923-99F3-055FAE109FA7}"/>
    <cellStyle name="Currency 2 372" xfId="2230" xr:uid="{00000000-0005-0000-0000-0000560F0000}"/>
    <cellStyle name="Currency 2 372 2" xfId="7068" xr:uid="{00000000-0005-0000-0000-0000570F0000}"/>
    <cellStyle name="Currency 2 372 2 2" xfId="9043" xr:uid="{120028F8-A407-465A-B473-FF481958FF43}"/>
    <cellStyle name="Currency 2 373" xfId="2231" xr:uid="{00000000-0005-0000-0000-0000580F0000}"/>
    <cellStyle name="Currency 2 373 2" xfId="7069" xr:uid="{00000000-0005-0000-0000-0000590F0000}"/>
    <cellStyle name="Currency 2 373 2 2" xfId="9044" xr:uid="{8692CAEE-61CA-4668-BBD7-4149BF60746B}"/>
    <cellStyle name="Currency 2 374" xfId="2232" xr:uid="{00000000-0005-0000-0000-00005A0F0000}"/>
    <cellStyle name="Currency 2 374 2" xfId="7070" xr:uid="{00000000-0005-0000-0000-00005B0F0000}"/>
    <cellStyle name="Currency 2 374 2 2" xfId="9045" xr:uid="{9A92B1F6-0D4E-4C18-B97A-8B7415C4B3B9}"/>
    <cellStyle name="Currency 2 375" xfId="2233" xr:uid="{00000000-0005-0000-0000-00005C0F0000}"/>
    <cellStyle name="Currency 2 375 2" xfId="7071" xr:uid="{00000000-0005-0000-0000-00005D0F0000}"/>
    <cellStyle name="Currency 2 375 2 2" xfId="9046" xr:uid="{C48D414D-C488-4DE0-8C65-1DC6A6635A93}"/>
    <cellStyle name="Currency 2 376" xfId="2234" xr:uid="{00000000-0005-0000-0000-00005E0F0000}"/>
    <cellStyle name="Currency 2 376 2" xfId="7072" xr:uid="{00000000-0005-0000-0000-00005F0F0000}"/>
    <cellStyle name="Currency 2 376 2 2" xfId="9047" xr:uid="{91DBBDC0-3122-4353-B234-0E1FD5CB678B}"/>
    <cellStyle name="Currency 2 377" xfId="2235" xr:uid="{00000000-0005-0000-0000-0000600F0000}"/>
    <cellStyle name="Currency 2 377 2" xfId="7073" xr:uid="{00000000-0005-0000-0000-0000610F0000}"/>
    <cellStyle name="Currency 2 377 2 2" xfId="9048" xr:uid="{89395919-FBD4-4B0C-BD0D-A932E9BB9888}"/>
    <cellStyle name="Currency 2 378" xfId="2236" xr:uid="{00000000-0005-0000-0000-0000620F0000}"/>
    <cellStyle name="Currency 2 378 2" xfId="7074" xr:uid="{00000000-0005-0000-0000-0000630F0000}"/>
    <cellStyle name="Currency 2 378 2 2" xfId="9049" xr:uid="{FC979C17-3E82-4F82-8AD6-7D744EA9798D}"/>
    <cellStyle name="Currency 2 379" xfId="2237" xr:uid="{00000000-0005-0000-0000-0000640F0000}"/>
    <cellStyle name="Currency 2 379 2" xfId="7075" xr:uid="{00000000-0005-0000-0000-0000650F0000}"/>
    <cellStyle name="Currency 2 379 2 2" xfId="9050" xr:uid="{684FA34E-1A4F-49A5-A615-6DE2FFD525A5}"/>
    <cellStyle name="Currency 2 38" xfId="2238" xr:uid="{00000000-0005-0000-0000-0000660F0000}"/>
    <cellStyle name="Currency 2 38 2" xfId="7076" xr:uid="{00000000-0005-0000-0000-0000670F0000}"/>
    <cellStyle name="Currency 2 38 2 2" xfId="9051" xr:uid="{E565949F-3B11-486D-96D7-98744CDB38BB}"/>
    <cellStyle name="Currency 2 380" xfId="2239" xr:uid="{00000000-0005-0000-0000-0000680F0000}"/>
    <cellStyle name="Currency 2 380 2" xfId="7077" xr:uid="{00000000-0005-0000-0000-0000690F0000}"/>
    <cellStyle name="Currency 2 380 2 2" xfId="9052" xr:uid="{D5353F46-E885-4414-9ED5-53F0647435D2}"/>
    <cellStyle name="Currency 2 381" xfId="2240" xr:uid="{00000000-0005-0000-0000-00006A0F0000}"/>
    <cellStyle name="Currency 2 381 2" xfId="7078" xr:uid="{00000000-0005-0000-0000-00006B0F0000}"/>
    <cellStyle name="Currency 2 381 2 2" xfId="9053" xr:uid="{4E10FAEF-6B58-4A53-BFDA-25FBBC99F716}"/>
    <cellStyle name="Currency 2 382" xfId="2241" xr:uid="{00000000-0005-0000-0000-00006C0F0000}"/>
    <cellStyle name="Currency 2 382 2" xfId="7079" xr:uid="{00000000-0005-0000-0000-00006D0F0000}"/>
    <cellStyle name="Currency 2 382 2 2" xfId="9054" xr:uid="{1E167233-7484-4E70-8272-3B9815FD478C}"/>
    <cellStyle name="Currency 2 383" xfId="2242" xr:uid="{00000000-0005-0000-0000-00006E0F0000}"/>
    <cellStyle name="Currency 2 383 2" xfId="7080" xr:uid="{00000000-0005-0000-0000-00006F0F0000}"/>
    <cellStyle name="Currency 2 383 2 2" xfId="9055" xr:uid="{0761A41A-EDC1-49AB-80FF-F9DEB09ECAEC}"/>
    <cellStyle name="Currency 2 384" xfId="2243" xr:uid="{00000000-0005-0000-0000-0000700F0000}"/>
    <cellStyle name="Currency 2 384 2" xfId="7081" xr:uid="{00000000-0005-0000-0000-0000710F0000}"/>
    <cellStyle name="Currency 2 384 2 2" xfId="9056" xr:uid="{2A52E902-55FE-4324-A40A-45BB522ACB11}"/>
    <cellStyle name="Currency 2 385" xfId="2244" xr:uid="{00000000-0005-0000-0000-0000720F0000}"/>
    <cellStyle name="Currency 2 385 2" xfId="7082" xr:uid="{00000000-0005-0000-0000-0000730F0000}"/>
    <cellStyle name="Currency 2 385 2 2" xfId="9057" xr:uid="{876C0A7E-478A-43F7-AB3E-1CECBF66C66C}"/>
    <cellStyle name="Currency 2 386" xfId="2245" xr:uid="{00000000-0005-0000-0000-0000740F0000}"/>
    <cellStyle name="Currency 2 386 2" xfId="7083" xr:uid="{00000000-0005-0000-0000-0000750F0000}"/>
    <cellStyle name="Currency 2 386 2 2" xfId="9058" xr:uid="{7093DC04-C646-4EDF-A1B3-FC2D9F4784D9}"/>
    <cellStyle name="Currency 2 387" xfId="2246" xr:uid="{00000000-0005-0000-0000-0000760F0000}"/>
    <cellStyle name="Currency 2 387 2" xfId="7084" xr:uid="{00000000-0005-0000-0000-0000770F0000}"/>
    <cellStyle name="Currency 2 387 2 2" xfId="9059" xr:uid="{60BC300B-F201-484E-8595-EAA88B43763B}"/>
    <cellStyle name="Currency 2 388" xfId="2247" xr:uid="{00000000-0005-0000-0000-0000780F0000}"/>
    <cellStyle name="Currency 2 388 2" xfId="7085" xr:uid="{00000000-0005-0000-0000-0000790F0000}"/>
    <cellStyle name="Currency 2 388 2 2" xfId="9060" xr:uid="{B2910B2F-1978-4612-972D-FB43FF34987A}"/>
    <cellStyle name="Currency 2 389" xfId="2248" xr:uid="{00000000-0005-0000-0000-00007A0F0000}"/>
    <cellStyle name="Currency 2 389 2" xfId="7086" xr:uid="{00000000-0005-0000-0000-00007B0F0000}"/>
    <cellStyle name="Currency 2 389 2 2" xfId="9061" xr:uid="{E06E566A-2E7A-4A26-A9AD-D7E6AA71C276}"/>
    <cellStyle name="Currency 2 39" xfId="2249" xr:uid="{00000000-0005-0000-0000-00007C0F0000}"/>
    <cellStyle name="Currency 2 39 2" xfId="7087" xr:uid="{00000000-0005-0000-0000-00007D0F0000}"/>
    <cellStyle name="Currency 2 39 2 2" xfId="9062" xr:uid="{32DA6790-9253-43A3-AABC-A10329A27F21}"/>
    <cellStyle name="Currency 2 390" xfId="2250" xr:uid="{00000000-0005-0000-0000-00007E0F0000}"/>
    <cellStyle name="Currency 2 390 2" xfId="7088" xr:uid="{00000000-0005-0000-0000-00007F0F0000}"/>
    <cellStyle name="Currency 2 390 2 2" xfId="9063" xr:uid="{64A4CD9C-BD84-4AFC-9648-22E705054D31}"/>
    <cellStyle name="Currency 2 391" xfId="2251" xr:uid="{00000000-0005-0000-0000-0000800F0000}"/>
    <cellStyle name="Currency 2 391 2" xfId="7089" xr:uid="{00000000-0005-0000-0000-0000810F0000}"/>
    <cellStyle name="Currency 2 391 2 2" xfId="9064" xr:uid="{0EB3BF14-E963-42C6-A23B-10596440130C}"/>
    <cellStyle name="Currency 2 392" xfId="2252" xr:uid="{00000000-0005-0000-0000-0000820F0000}"/>
    <cellStyle name="Currency 2 392 2" xfId="7090" xr:uid="{00000000-0005-0000-0000-0000830F0000}"/>
    <cellStyle name="Currency 2 392 2 2" xfId="9065" xr:uid="{6B34AC20-9275-4270-8049-E59FBBE8A6DC}"/>
    <cellStyle name="Currency 2 393" xfId="2253" xr:uid="{00000000-0005-0000-0000-0000840F0000}"/>
    <cellStyle name="Currency 2 393 2" xfId="7091" xr:uid="{00000000-0005-0000-0000-0000850F0000}"/>
    <cellStyle name="Currency 2 393 2 2" xfId="9066" xr:uid="{6B48123C-63DB-4E7E-B28C-5A33A03576B2}"/>
    <cellStyle name="Currency 2 394" xfId="2254" xr:uid="{00000000-0005-0000-0000-0000860F0000}"/>
    <cellStyle name="Currency 2 394 2" xfId="7092" xr:uid="{00000000-0005-0000-0000-0000870F0000}"/>
    <cellStyle name="Currency 2 394 2 2" xfId="9067" xr:uid="{F244DDDC-0E30-4BAE-8759-8E1D666DEE8C}"/>
    <cellStyle name="Currency 2 395" xfId="2255" xr:uid="{00000000-0005-0000-0000-0000880F0000}"/>
    <cellStyle name="Currency 2 395 2" xfId="7093" xr:uid="{00000000-0005-0000-0000-0000890F0000}"/>
    <cellStyle name="Currency 2 395 2 2" xfId="9068" xr:uid="{FEAB78C9-9CBF-4146-93A9-B829001C3816}"/>
    <cellStyle name="Currency 2 396" xfId="2256" xr:uid="{00000000-0005-0000-0000-00008A0F0000}"/>
    <cellStyle name="Currency 2 396 2" xfId="7094" xr:uid="{00000000-0005-0000-0000-00008B0F0000}"/>
    <cellStyle name="Currency 2 396 2 2" xfId="9069" xr:uid="{44903606-EA85-458E-B744-B443753AF1A8}"/>
    <cellStyle name="Currency 2 397" xfId="2257" xr:uid="{00000000-0005-0000-0000-00008C0F0000}"/>
    <cellStyle name="Currency 2 397 2" xfId="7095" xr:uid="{00000000-0005-0000-0000-00008D0F0000}"/>
    <cellStyle name="Currency 2 397 2 2" xfId="9070" xr:uid="{39E83107-E4E3-4D89-B6FD-3B526132EADE}"/>
    <cellStyle name="Currency 2 398" xfId="2258" xr:uid="{00000000-0005-0000-0000-00008E0F0000}"/>
    <cellStyle name="Currency 2 398 2" xfId="7096" xr:uid="{00000000-0005-0000-0000-00008F0F0000}"/>
    <cellStyle name="Currency 2 398 2 2" xfId="9071" xr:uid="{66A62D09-7ECE-40CE-BC0B-73EE92E4EECE}"/>
    <cellStyle name="Currency 2 399" xfId="2259" xr:uid="{00000000-0005-0000-0000-0000900F0000}"/>
    <cellStyle name="Currency 2 399 2" xfId="7097" xr:uid="{00000000-0005-0000-0000-0000910F0000}"/>
    <cellStyle name="Currency 2 399 2 2" xfId="9072" xr:uid="{2A7BBFC9-CF10-4610-A606-F5B8B99F66F3}"/>
    <cellStyle name="Currency 2 4" xfId="2260" xr:uid="{00000000-0005-0000-0000-0000920F0000}"/>
    <cellStyle name="Currency 2 4 2" xfId="7098" xr:uid="{00000000-0005-0000-0000-0000930F0000}"/>
    <cellStyle name="Currency 2 4 2 2" xfId="9073" xr:uid="{228F7961-5FEA-4F43-A83A-B41DCC069227}"/>
    <cellStyle name="Currency 2 40" xfId="2261" xr:uid="{00000000-0005-0000-0000-0000940F0000}"/>
    <cellStyle name="Currency 2 40 2" xfId="7099" xr:uid="{00000000-0005-0000-0000-0000950F0000}"/>
    <cellStyle name="Currency 2 40 2 2" xfId="9074" xr:uid="{D01F30A9-CBBB-4B45-B5FD-E2147A4A7DE1}"/>
    <cellStyle name="Currency 2 400" xfId="2262" xr:uid="{00000000-0005-0000-0000-0000960F0000}"/>
    <cellStyle name="Currency 2 400 2" xfId="7100" xr:uid="{00000000-0005-0000-0000-0000970F0000}"/>
    <cellStyle name="Currency 2 400 2 2" xfId="9075" xr:uid="{E8D8BF41-7007-4D98-BBD8-BDFCE39792D3}"/>
    <cellStyle name="Currency 2 401" xfId="2263" xr:uid="{00000000-0005-0000-0000-0000980F0000}"/>
    <cellStyle name="Currency 2 401 2" xfId="7101" xr:uid="{00000000-0005-0000-0000-0000990F0000}"/>
    <cellStyle name="Currency 2 401 2 2" xfId="9076" xr:uid="{CFDD95B0-2B56-4FB7-9269-25845B59E39F}"/>
    <cellStyle name="Currency 2 402" xfId="2264" xr:uid="{00000000-0005-0000-0000-00009A0F0000}"/>
    <cellStyle name="Currency 2 402 2" xfId="7102" xr:uid="{00000000-0005-0000-0000-00009B0F0000}"/>
    <cellStyle name="Currency 2 402 2 2" xfId="9077" xr:uid="{4ADDCE0B-823D-4AFE-B1FD-E7C7C16135D0}"/>
    <cellStyle name="Currency 2 403" xfId="2265" xr:uid="{00000000-0005-0000-0000-00009C0F0000}"/>
    <cellStyle name="Currency 2 403 2" xfId="7103" xr:uid="{00000000-0005-0000-0000-00009D0F0000}"/>
    <cellStyle name="Currency 2 403 2 2" xfId="9078" xr:uid="{45DFE202-991A-4169-AD15-26081DB77A25}"/>
    <cellStyle name="Currency 2 404" xfId="2266" xr:uid="{00000000-0005-0000-0000-00009E0F0000}"/>
    <cellStyle name="Currency 2 404 2" xfId="7104" xr:uid="{00000000-0005-0000-0000-00009F0F0000}"/>
    <cellStyle name="Currency 2 404 2 2" xfId="9079" xr:uid="{96434B68-F728-4E24-B22A-192980F80AF5}"/>
    <cellStyle name="Currency 2 405" xfId="2267" xr:uid="{00000000-0005-0000-0000-0000A00F0000}"/>
    <cellStyle name="Currency 2 405 2" xfId="7105" xr:uid="{00000000-0005-0000-0000-0000A10F0000}"/>
    <cellStyle name="Currency 2 405 2 2" xfId="9080" xr:uid="{05D61A82-4691-415D-B84F-1927231E9346}"/>
    <cellStyle name="Currency 2 406" xfId="2268" xr:uid="{00000000-0005-0000-0000-0000A20F0000}"/>
    <cellStyle name="Currency 2 406 2" xfId="7106" xr:uid="{00000000-0005-0000-0000-0000A30F0000}"/>
    <cellStyle name="Currency 2 406 2 2" xfId="9081" xr:uid="{DD42EDE5-682E-496C-9ACF-CAD759E0436A}"/>
    <cellStyle name="Currency 2 407" xfId="2269" xr:uid="{00000000-0005-0000-0000-0000A40F0000}"/>
    <cellStyle name="Currency 2 407 2" xfId="7107" xr:uid="{00000000-0005-0000-0000-0000A50F0000}"/>
    <cellStyle name="Currency 2 407 2 2" xfId="9082" xr:uid="{3B688273-FF39-4C38-B3BE-0407075A5EB2}"/>
    <cellStyle name="Currency 2 408" xfId="2270" xr:uid="{00000000-0005-0000-0000-0000A60F0000}"/>
    <cellStyle name="Currency 2 408 2" xfId="7108" xr:uid="{00000000-0005-0000-0000-0000A70F0000}"/>
    <cellStyle name="Currency 2 408 2 2" xfId="9083" xr:uid="{8F50BE55-2B68-46E5-9EAE-0AE94C8B43FD}"/>
    <cellStyle name="Currency 2 409" xfId="2271" xr:uid="{00000000-0005-0000-0000-0000A80F0000}"/>
    <cellStyle name="Currency 2 409 2" xfId="7109" xr:uid="{00000000-0005-0000-0000-0000A90F0000}"/>
    <cellStyle name="Currency 2 409 2 2" xfId="9084" xr:uid="{1043BAB8-749D-48F5-8534-999A1FCD1F65}"/>
    <cellStyle name="Currency 2 41" xfId="2272" xr:uid="{00000000-0005-0000-0000-0000AA0F0000}"/>
    <cellStyle name="Currency 2 41 2" xfId="7110" xr:uid="{00000000-0005-0000-0000-0000AB0F0000}"/>
    <cellStyle name="Currency 2 41 2 2" xfId="9085" xr:uid="{9ABCC20E-657F-4B52-9072-D3F313BF078B}"/>
    <cellStyle name="Currency 2 410" xfId="2273" xr:uid="{00000000-0005-0000-0000-0000AC0F0000}"/>
    <cellStyle name="Currency 2 410 2" xfId="7111" xr:uid="{00000000-0005-0000-0000-0000AD0F0000}"/>
    <cellStyle name="Currency 2 410 2 2" xfId="9086" xr:uid="{DEC269F5-8205-4C0C-8C87-D7ECFE4C9235}"/>
    <cellStyle name="Currency 2 411" xfId="2274" xr:uid="{00000000-0005-0000-0000-0000AE0F0000}"/>
    <cellStyle name="Currency 2 411 2" xfId="7112" xr:uid="{00000000-0005-0000-0000-0000AF0F0000}"/>
    <cellStyle name="Currency 2 411 2 2" xfId="9087" xr:uid="{427D98CC-BD1E-4372-9D32-73D42F942C6F}"/>
    <cellStyle name="Currency 2 412" xfId="2275" xr:uid="{00000000-0005-0000-0000-0000B00F0000}"/>
    <cellStyle name="Currency 2 412 2" xfId="7113" xr:uid="{00000000-0005-0000-0000-0000B10F0000}"/>
    <cellStyle name="Currency 2 412 2 2" xfId="9088" xr:uid="{0C69D798-1F93-4FC6-A48A-5D36DBBFC238}"/>
    <cellStyle name="Currency 2 413" xfId="2276" xr:uid="{00000000-0005-0000-0000-0000B20F0000}"/>
    <cellStyle name="Currency 2 413 2" xfId="7114" xr:uid="{00000000-0005-0000-0000-0000B30F0000}"/>
    <cellStyle name="Currency 2 413 2 2" xfId="9089" xr:uid="{E917D1AC-F00F-487B-B8CF-5E8D0CEC99A3}"/>
    <cellStyle name="Currency 2 414" xfId="2277" xr:uid="{00000000-0005-0000-0000-0000B40F0000}"/>
    <cellStyle name="Currency 2 414 2" xfId="7115" xr:uid="{00000000-0005-0000-0000-0000B50F0000}"/>
    <cellStyle name="Currency 2 414 2 2" xfId="9090" xr:uid="{11C33F2B-258B-4D93-83AD-7D37C84CF5F1}"/>
    <cellStyle name="Currency 2 415" xfId="2278" xr:uid="{00000000-0005-0000-0000-0000B60F0000}"/>
    <cellStyle name="Currency 2 415 2" xfId="7116" xr:uid="{00000000-0005-0000-0000-0000B70F0000}"/>
    <cellStyle name="Currency 2 415 2 2" xfId="9091" xr:uid="{D6D71BE9-8595-4954-89E3-018C7DFCBF8C}"/>
    <cellStyle name="Currency 2 416" xfId="2279" xr:uid="{00000000-0005-0000-0000-0000B80F0000}"/>
    <cellStyle name="Currency 2 416 2" xfId="7117" xr:uid="{00000000-0005-0000-0000-0000B90F0000}"/>
    <cellStyle name="Currency 2 416 2 2" xfId="9092" xr:uid="{AB6CECD0-0285-4A2F-B567-78991D27C0C3}"/>
    <cellStyle name="Currency 2 417" xfId="2280" xr:uid="{00000000-0005-0000-0000-0000BA0F0000}"/>
    <cellStyle name="Currency 2 417 2" xfId="7118" xr:uid="{00000000-0005-0000-0000-0000BB0F0000}"/>
    <cellStyle name="Currency 2 417 2 2" xfId="9093" xr:uid="{DD311431-3E13-490E-A80F-603F7662EA1A}"/>
    <cellStyle name="Currency 2 418" xfId="2281" xr:uid="{00000000-0005-0000-0000-0000BC0F0000}"/>
    <cellStyle name="Currency 2 418 2" xfId="7119" xr:uid="{00000000-0005-0000-0000-0000BD0F0000}"/>
    <cellStyle name="Currency 2 418 2 2" xfId="9094" xr:uid="{FE354E3A-B4EF-4122-A0FE-AA6B0FD1A57C}"/>
    <cellStyle name="Currency 2 419" xfId="2282" xr:uid="{00000000-0005-0000-0000-0000BE0F0000}"/>
    <cellStyle name="Currency 2 419 2" xfId="7120" xr:uid="{00000000-0005-0000-0000-0000BF0F0000}"/>
    <cellStyle name="Currency 2 419 2 2" xfId="9095" xr:uid="{00D1C183-9466-40BB-B438-55EB2F457CF8}"/>
    <cellStyle name="Currency 2 42" xfId="2283" xr:uid="{00000000-0005-0000-0000-0000C00F0000}"/>
    <cellStyle name="Currency 2 42 2" xfId="7121" xr:uid="{00000000-0005-0000-0000-0000C10F0000}"/>
    <cellStyle name="Currency 2 42 2 2" xfId="9096" xr:uid="{AB40ED66-89AE-4873-8118-E78D2FB553AF}"/>
    <cellStyle name="Currency 2 420" xfId="2284" xr:uid="{00000000-0005-0000-0000-0000C20F0000}"/>
    <cellStyle name="Currency 2 420 2" xfId="7122" xr:uid="{00000000-0005-0000-0000-0000C30F0000}"/>
    <cellStyle name="Currency 2 420 2 2" xfId="9097" xr:uid="{57E356D0-AA10-4273-8DE4-646D6A851B67}"/>
    <cellStyle name="Currency 2 421" xfId="2285" xr:uid="{00000000-0005-0000-0000-0000C40F0000}"/>
    <cellStyle name="Currency 2 421 2" xfId="7123" xr:uid="{00000000-0005-0000-0000-0000C50F0000}"/>
    <cellStyle name="Currency 2 421 2 2" xfId="9098" xr:uid="{BD322F1B-F6B8-4292-9F5F-9625C0731353}"/>
    <cellStyle name="Currency 2 422" xfId="2286" xr:uid="{00000000-0005-0000-0000-0000C60F0000}"/>
    <cellStyle name="Currency 2 422 2" xfId="7124" xr:uid="{00000000-0005-0000-0000-0000C70F0000}"/>
    <cellStyle name="Currency 2 422 2 2" xfId="9099" xr:uid="{DDF0EFA0-78FE-46DB-B287-64016F0CCCF9}"/>
    <cellStyle name="Currency 2 423" xfId="2287" xr:uid="{00000000-0005-0000-0000-0000C80F0000}"/>
    <cellStyle name="Currency 2 423 2" xfId="7125" xr:uid="{00000000-0005-0000-0000-0000C90F0000}"/>
    <cellStyle name="Currency 2 423 2 2" xfId="9100" xr:uid="{1E2995EB-D164-4D47-B7DB-4102E7D76F26}"/>
    <cellStyle name="Currency 2 424" xfId="2288" xr:uid="{00000000-0005-0000-0000-0000CA0F0000}"/>
    <cellStyle name="Currency 2 424 2" xfId="7126" xr:uid="{00000000-0005-0000-0000-0000CB0F0000}"/>
    <cellStyle name="Currency 2 424 2 2" xfId="9101" xr:uid="{7E0D860E-BBC9-46FD-8626-4393647B637D}"/>
    <cellStyle name="Currency 2 425" xfId="2289" xr:uid="{00000000-0005-0000-0000-0000CC0F0000}"/>
    <cellStyle name="Currency 2 425 2" xfId="7127" xr:uid="{00000000-0005-0000-0000-0000CD0F0000}"/>
    <cellStyle name="Currency 2 425 2 2" xfId="9102" xr:uid="{372D18E8-D149-45FD-8398-D20131794C8C}"/>
    <cellStyle name="Currency 2 426" xfId="2290" xr:uid="{00000000-0005-0000-0000-0000CE0F0000}"/>
    <cellStyle name="Currency 2 426 2" xfId="7128" xr:uid="{00000000-0005-0000-0000-0000CF0F0000}"/>
    <cellStyle name="Currency 2 426 2 2" xfId="9103" xr:uid="{296E19B3-787F-4008-A029-8B80E26EF068}"/>
    <cellStyle name="Currency 2 427" xfId="2291" xr:uid="{00000000-0005-0000-0000-0000D00F0000}"/>
    <cellStyle name="Currency 2 427 2" xfId="7129" xr:uid="{00000000-0005-0000-0000-0000D10F0000}"/>
    <cellStyle name="Currency 2 427 2 2" xfId="9104" xr:uid="{19B1406A-22CF-4D84-8C6D-0FFF2CB24609}"/>
    <cellStyle name="Currency 2 428" xfId="2292" xr:uid="{00000000-0005-0000-0000-0000D20F0000}"/>
    <cellStyle name="Currency 2 428 2" xfId="7130" xr:uid="{00000000-0005-0000-0000-0000D30F0000}"/>
    <cellStyle name="Currency 2 428 2 2" xfId="9105" xr:uid="{2A44568E-F9F6-4E9F-B17C-50E1270A3519}"/>
    <cellStyle name="Currency 2 429" xfId="2293" xr:uid="{00000000-0005-0000-0000-0000D40F0000}"/>
    <cellStyle name="Currency 2 429 2" xfId="7131" xr:uid="{00000000-0005-0000-0000-0000D50F0000}"/>
    <cellStyle name="Currency 2 429 2 2" xfId="9106" xr:uid="{57910526-A9D0-493B-9C6A-8004BD73C7D0}"/>
    <cellStyle name="Currency 2 43" xfId="2294" xr:uid="{00000000-0005-0000-0000-0000D60F0000}"/>
    <cellStyle name="Currency 2 43 2" xfId="7132" xr:uid="{00000000-0005-0000-0000-0000D70F0000}"/>
    <cellStyle name="Currency 2 43 2 2" xfId="9107" xr:uid="{921E0724-9CD2-45FF-9C52-BF77CEED0A7A}"/>
    <cellStyle name="Currency 2 430" xfId="2295" xr:uid="{00000000-0005-0000-0000-0000D80F0000}"/>
    <cellStyle name="Currency 2 430 2" xfId="7133" xr:uid="{00000000-0005-0000-0000-0000D90F0000}"/>
    <cellStyle name="Currency 2 430 2 2" xfId="9108" xr:uid="{0694CB1B-3D3F-499E-8CE1-4F1AE7EBB185}"/>
    <cellStyle name="Currency 2 431" xfId="2296" xr:uid="{00000000-0005-0000-0000-0000DA0F0000}"/>
    <cellStyle name="Currency 2 431 2" xfId="7134" xr:uid="{00000000-0005-0000-0000-0000DB0F0000}"/>
    <cellStyle name="Currency 2 431 2 2" xfId="9109" xr:uid="{E1463B32-F251-4164-BD04-8CCEA9CEBDD0}"/>
    <cellStyle name="Currency 2 432" xfId="2297" xr:uid="{00000000-0005-0000-0000-0000DC0F0000}"/>
    <cellStyle name="Currency 2 432 2" xfId="7135" xr:uid="{00000000-0005-0000-0000-0000DD0F0000}"/>
    <cellStyle name="Currency 2 432 2 2" xfId="9110" xr:uid="{94461DF8-31FD-4A27-9F36-C22CCC18A337}"/>
    <cellStyle name="Currency 2 433" xfId="2298" xr:uid="{00000000-0005-0000-0000-0000DE0F0000}"/>
    <cellStyle name="Currency 2 433 2" xfId="7136" xr:uid="{00000000-0005-0000-0000-0000DF0F0000}"/>
    <cellStyle name="Currency 2 433 2 2" xfId="9111" xr:uid="{886256AE-5856-477C-AB47-30C4A6570CBB}"/>
    <cellStyle name="Currency 2 434" xfId="2299" xr:uid="{00000000-0005-0000-0000-0000E00F0000}"/>
    <cellStyle name="Currency 2 434 2" xfId="7137" xr:uid="{00000000-0005-0000-0000-0000E10F0000}"/>
    <cellStyle name="Currency 2 434 2 2" xfId="9112" xr:uid="{998DF4A0-59F5-4848-96E4-CBB82931B0B0}"/>
    <cellStyle name="Currency 2 435" xfId="2300" xr:uid="{00000000-0005-0000-0000-0000E20F0000}"/>
    <cellStyle name="Currency 2 435 2" xfId="7138" xr:uid="{00000000-0005-0000-0000-0000E30F0000}"/>
    <cellStyle name="Currency 2 435 2 2" xfId="9113" xr:uid="{56DBF6BF-4577-464B-8DFF-2F9B8898E2CA}"/>
    <cellStyle name="Currency 2 436" xfId="2301" xr:uid="{00000000-0005-0000-0000-0000E40F0000}"/>
    <cellStyle name="Currency 2 436 2" xfId="7139" xr:uid="{00000000-0005-0000-0000-0000E50F0000}"/>
    <cellStyle name="Currency 2 436 2 2" xfId="9114" xr:uid="{D9209C57-174D-4936-851A-F9797F471BED}"/>
    <cellStyle name="Currency 2 437" xfId="2302" xr:uid="{00000000-0005-0000-0000-0000E60F0000}"/>
    <cellStyle name="Currency 2 437 2" xfId="7140" xr:uid="{00000000-0005-0000-0000-0000E70F0000}"/>
    <cellStyle name="Currency 2 437 2 2" xfId="9115" xr:uid="{EE9A6139-019D-4828-A54D-2BC27A4F5083}"/>
    <cellStyle name="Currency 2 438" xfId="2303" xr:uid="{00000000-0005-0000-0000-0000E80F0000}"/>
    <cellStyle name="Currency 2 438 2" xfId="7141" xr:uid="{00000000-0005-0000-0000-0000E90F0000}"/>
    <cellStyle name="Currency 2 438 2 2" xfId="9116" xr:uid="{7EE578DB-1766-47F2-80AD-54BB31E29753}"/>
    <cellStyle name="Currency 2 439" xfId="2304" xr:uid="{00000000-0005-0000-0000-0000EA0F0000}"/>
    <cellStyle name="Currency 2 439 2" xfId="7142" xr:uid="{00000000-0005-0000-0000-0000EB0F0000}"/>
    <cellStyle name="Currency 2 439 2 2" xfId="9117" xr:uid="{2E4985A3-8BE6-443A-A300-B1C103D1548C}"/>
    <cellStyle name="Currency 2 44" xfId="2305" xr:uid="{00000000-0005-0000-0000-0000EC0F0000}"/>
    <cellStyle name="Currency 2 44 2" xfId="7143" xr:uid="{00000000-0005-0000-0000-0000ED0F0000}"/>
    <cellStyle name="Currency 2 44 2 2" xfId="9118" xr:uid="{E44EC74F-64FE-4045-AD74-377BBB4D5C65}"/>
    <cellStyle name="Currency 2 440" xfId="2306" xr:uid="{00000000-0005-0000-0000-0000EE0F0000}"/>
    <cellStyle name="Currency 2 440 2" xfId="7144" xr:uid="{00000000-0005-0000-0000-0000EF0F0000}"/>
    <cellStyle name="Currency 2 440 2 2" xfId="9119" xr:uid="{FE4CA767-3E89-4BA8-8BAA-64F125A48C7C}"/>
    <cellStyle name="Currency 2 441" xfId="2307" xr:uid="{00000000-0005-0000-0000-0000F00F0000}"/>
    <cellStyle name="Currency 2 441 2" xfId="7145" xr:uid="{00000000-0005-0000-0000-0000F10F0000}"/>
    <cellStyle name="Currency 2 441 2 2" xfId="9120" xr:uid="{23002CB5-06A9-4992-A5F4-93081E918EAA}"/>
    <cellStyle name="Currency 2 442" xfId="2308" xr:uid="{00000000-0005-0000-0000-0000F20F0000}"/>
    <cellStyle name="Currency 2 442 2" xfId="7146" xr:uid="{00000000-0005-0000-0000-0000F30F0000}"/>
    <cellStyle name="Currency 2 442 2 2" xfId="9121" xr:uid="{E78499BC-3BB6-4367-9C2A-2DB0D9D72E29}"/>
    <cellStyle name="Currency 2 443" xfId="2309" xr:uid="{00000000-0005-0000-0000-0000F40F0000}"/>
    <cellStyle name="Currency 2 443 2" xfId="7147" xr:uid="{00000000-0005-0000-0000-0000F50F0000}"/>
    <cellStyle name="Currency 2 443 2 2" xfId="9122" xr:uid="{F8836545-951B-4E1A-9C6A-9F141C23FBC8}"/>
    <cellStyle name="Currency 2 444" xfId="2310" xr:uid="{00000000-0005-0000-0000-0000F60F0000}"/>
    <cellStyle name="Currency 2 444 2" xfId="7148" xr:uid="{00000000-0005-0000-0000-0000F70F0000}"/>
    <cellStyle name="Currency 2 444 2 2" xfId="9123" xr:uid="{79A68EA1-C7D3-4587-BE77-06CEF0A10964}"/>
    <cellStyle name="Currency 2 445" xfId="2311" xr:uid="{00000000-0005-0000-0000-0000F80F0000}"/>
    <cellStyle name="Currency 2 445 2" xfId="7149" xr:uid="{00000000-0005-0000-0000-0000F90F0000}"/>
    <cellStyle name="Currency 2 445 2 2" xfId="9124" xr:uid="{21E2A974-1F06-47E7-9C02-078B47B6C499}"/>
    <cellStyle name="Currency 2 446" xfId="2312" xr:uid="{00000000-0005-0000-0000-0000FA0F0000}"/>
    <cellStyle name="Currency 2 446 2" xfId="7150" xr:uid="{00000000-0005-0000-0000-0000FB0F0000}"/>
    <cellStyle name="Currency 2 446 2 2" xfId="9125" xr:uid="{F88D4CB6-91FD-42B7-8BD2-A42AB174BF65}"/>
    <cellStyle name="Currency 2 447" xfId="2313" xr:uid="{00000000-0005-0000-0000-0000FC0F0000}"/>
    <cellStyle name="Currency 2 447 2" xfId="7151" xr:uid="{00000000-0005-0000-0000-0000FD0F0000}"/>
    <cellStyle name="Currency 2 447 2 2" xfId="9126" xr:uid="{F00CCFA1-6441-41D7-BD62-980AABCDE72C}"/>
    <cellStyle name="Currency 2 448" xfId="2314" xr:uid="{00000000-0005-0000-0000-0000FE0F0000}"/>
    <cellStyle name="Currency 2 448 2" xfId="7152" xr:uid="{00000000-0005-0000-0000-0000FF0F0000}"/>
    <cellStyle name="Currency 2 448 2 2" xfId="9127" xr:uid="{5244AB8F-4C22-4136-BFEF-8D3EFFB3F1EC}"/>
    <cellStyle name="Currency 2 449" xfId="2315" xr:uid="{00000000-0005-0000-0000-000000100000}"/>
    <cellStyle name="Currency 2 449 2" xfId="7153" xr:uid="{00000000-0005-0000-0000-000001100000}"/>
    <cellStyle name="Currency 2 449 2 2" xfId="9128" xr:uid="{B89B6503-0AC2-4A51-A55A-B0C90266FB67}"/>
    <cellStyle name="Currency 2 45" xfId="2316" xr:uid="{00000000-0005-0000-0000-000002100000}"/>
    <cellStyle name="Currency 2 45 2" xfId="7154" xr:uid="{00000000-0005-0000-0000-000003100000}"/>
    <cellStyle name="Currency 2 45 2 2" xfId="9129" xr:uid="{3F2EF163-633A-4603-A0FC-D20D8AE9B4D0}"/>
    <cellStyle name="Currency 2 450" xfId="2317" xr:uid="{00000000-0005-0000-0000-000004100000}"/>
    <cellStyle name="Currency 2 450 2" xfId="7155" xr:uid="{00000000-0005-0000-0000-000005100000}"/>
    <cellStyle name="Currency 2 450 2 2" xfId="9130" xr:uid="{2988CE2D-87A1-4BE1-BD3E-2C2FF344D844}"/>
    <cellStyle name="Currency 2 451" xfId="2318" xr:uid="{00000000-0005-0000-0000-000006100000}"/>
    <cellStyle name="Currency 2 451 2" xfId="7156" xr:uid="{00000000-0005-0000-0000-000007100000}"/>
    <cellStyle name="Currency 2 451 2 2" xfId="9131" xr:uid="{8EA1C01C-2247-4C7D-809C-29BFF84AB121}"/>
    <cellStyle name="Currency 2 452" xfId="2319" xr:uid="{00000000-0005-0000-0000-000008100000}"/>
    <cellStyle name="Currency 2 452 2" xfId="7157" xr:uid="{00000000-0005-0000-0000-000009100000}"/>
    <cellStyle name="Currency 2 452 2 2" xfId="9132" xr:uid="{6F7F7086-947A-4C87-863F-94D647D62D42}"/>
    <cellStyle name="Currency 2 453" xfId="2320" xr:uid="{00000000-0005-0000-0000-00000A100000}"/>
    <cellStyle name="Currency 2 453 2" xfId="7158" xr:uid="{00000000-0005-0000-0000-00000B100000}"/>
    <cellStyle name="Currency 2 453 2 2" xfId="9133" xr:uid="{2C11A7D9-8634-4020-826E-2D4F0442179C}"/>
    <cellStyle name="Currency 2 454" xfId="2321" xr:uid="{00000000-0005-0000-0000-00000C100000}"/>
    <cellStyle name="Currency 2 454 2" xfId="7159" xr:uid="{00000000-0005-0000-0000-00000D100000}"/>
    <cellStyle name="Currency 2 454 2 2" xfId="9134" xr:uid="{DD690507-790D-4E0C-8624-09640AD28CFA}"/>
    <cellStyle name="Currency 2 455" xfId="2322" xr:uid="{00000000-0005-0000-0000-00000E100000}"/>
    <cellStyle name="Currency 2 455 2" xfId="7160" xr:uid="{00000000-0005-0000-0000-00000F100000}"/>
    <cellStyle name="Currency 2 455 2 2" xfId="9135" xr:uid="{E97BFFCC-3575-4C1B-9963-96051370D6FD}"/>
    <cellStyle name="Currency 2 456" xfId="2323" xr:uid="{00000000-0005-0000-0000-000010100000}"/>
    <cellStyle name="Currency 2 456 2" xfId="7161" xr:uid="{00000000-0005-0000-0000-000011100000}"/>
    <cellStyle name="Currency 2 456 2 2" xfId="9136" xr:uid="{BC9C2536-F19E-4F66-9D74-54CEFAE58C95}"/>
    <cellStyle name="Currency 2 457" xfId="2324" xr:uid="{00000000-0005-0000-0000-000012100000}"/>
    <cellStyle name="Currency 2 457 2" xfId="7162" xr:uid="{00000000-0005-0000-0000-000013100000}"/>
    <cellStyle name="Currency 2 457 2 2" xfId="9137" xr:uid="{E936F7DB-D1EE-4585-BF91-FB6693BA6E24}"/>
    <cellStyle name="Currency 2 458" xfId="2325" xr:uid="{00000000-0005-0000-0000-000014100000}"/>
    <cellStyle name="Currency 2 458 2" xfId="7163" xr:uid="{00000000-0005-0000-0000-000015100000}"/>
    <cellStyle name="Currency 2 458 2 2" xfId="9138" xr:uid="{F6CCCDA4-769B-4C0B-BC1D-528885325A1C}"/>
    <cellStyle name="Currency 2 459" xfId="2326" xr:uid="{00000000-0005-0000-0000-000016100000}"/>
    <cellStyle name="Currency 2 459 2" xfId="7164" xr:uid="{00000000-0005-0000-0000-000017100000}"/>
    <cellStyle name="Currency 2 459 2 2" xfId="9139" xr:uid="{D9C8E157-2DB3-49CA-B2C2-386B944E0307}"/>
    <cellStyle name="Currency 2 46" xfId="2327" xr:uid="{00000000-0005-0000-0000-000018100000}"/>
    <cellStyle name="Currency 2 46 2" xfId="7165" xr:uid="{00000000-0005-0000-0000-000019100000}"/>
    <cellStyle name="Currency 2 46 2 2" xfId="9140" xr:uid="{6C143238-C5E9-4068-9769-2CD454AD52C5}"/>
    <cellStyle name="Currency 2 460" xfId="2328" xr:uid="{00000000-0005-0000-0000-00001A100000}"/>
    <cellStyle name="Currency 2 460 2" xfId="7166" xr:uid="{00000000-0005-0000-0000-00001B100000}"/>
    <cellStyle name="Currency 2 460 2 2" xfId="9141" xr:uid="{CCB3F33D-98B3-4ED6-864E-93C16A34D858}"/>
    <cellStyle name="Currency 2 461" xfId="2329" xr:uid="{00000000-0005-0000-0000-00001C100000}"/>
    <cellStyle name="Currency 2 461 2" xfId="7167" xr:uid="{00000000-0005-0000-0000-00001D100000}"/>
    <cellStyle name="Currency 2 461 2 2" xfId="9142" xr:uid="{BA7FC893-2500-4B44-9D90-FB030CA3E1E3}"/>
    <cellStyle name="Currency 2 462" xfId="2330" xr:uid="{00000000-0005-0000-0000-00001E100000}"/>
    <cellStyle name="Currency 2 462 2" xfId="7168" xr:uid="{00000000-0005-0000-0000-00001F100000}"/>
    <cellStyle name="Currency 2 462 2 2" xfId="9143" xr:uid="{0A30C1F9-610D-4E0C-A8A3-06D17BF2B820}"/>
    <cellStyle name="Currency 2 463" xfId="2331" xr:uid="{00000000-0005-0000-0000-000020100000}"/>
    <cellStyle name="Currency 2 463 2" xfId="7169" xr:uid="{00000000-0005-0000-0000-000021100000}"/>
    <cellStyle name="Currency 2 463 2 2" xfId="9144" xr:uid="{B5AADD46-C262-4910-9A6A-C408095035CB}"/>
    <cellStyle name="Currency 2 464" xfId="2332" xr:uid="{00000000-0005-0000-0000-000022100000}"/>
    <cellStyle name="Currency 2 464 2" xfId="7170" xr:uid="{00000000-0005-0000-0000-000023100000}"/>
    <cellStyle name="Currency 2 464 2 2" xfId="9145" xr:uid="{76C16998-C69D-49A2-89F8-8BC14B5F2E59}"/>
    <cellStyle name="Currency 2 465" xfId="2333" xr:uid="{00000000-0005-0000-0000-000024100000}"/>
    <cellStyle name="Currency 2 465 2" xfId="7171" xr:uid="{00000000-0005-0000-0000-000025100000}"/>
    <cellStyle name="Currency 2 465 2 2" xfId="9146" xr:uid="{71B801C8-E31C-4276-96E3-A064D4D07F77}"/>
    <cellStyle name="Currency 2 466" xfId="2334" xr:uid="{00000000-0005-0000-0000-000026100000}"/>
    <cellStyle name="Currency 2 466 2" xfId="7172" xr:uid="{00000000-0005-0000-0000-000027100000}"/>
    <cellStyle name="Currency 2 466 2 2" xfId="9147" xr:uid="{8BD1547A-687F-4E51-B4CE-327FCFC655BC}"/>
    <cellStyle name="Currency 2 467" xfId="2335" xr:uid="{00000000-0005-0000-0000-000028100000}"/>
    <cellStyle name="Currency 2 467 2" xfId="7173" xr:uid="{00000000-0005-0000-0000-000029100000}"/>
    <cellStyle name="Currency 2 467 2 2" xfId="9148" xr:uid="{395E6E01-EE82-42BA-933E-CDABAB016D6B}"/>
    <cellStyle name="Currency 2 468" xfId="2336" xr:uid="{00000000-0005-0000-0000-00002A100000}"/>
    <cellStyle name="Currency 2 468 2" xfId="7174" xr:uid="{00000000-0005-0000-0000-00002B100000}"/>
    <cellStyle name="Currency 2 468 2 2" xfId="9149" xr:uid="{C0EFF84A-120E-476F-A634-524D51D0DB15}"/>
    <cellStyle name="Currency 2 469" xfId="2337" xr:uid="{00000000-0005-0000-0000-00002C100000}"/>
    <cellStyle name="Currency 2 469 2" xfId="7175" xr:uid="{00000000-0005-0000-0000-00002D100000}"/>
    <cellStyle name="Currency 2 469 2 2" xfId="9150" xr:uid="{5E08B026-304F-434A-AECD-801BA96F7105}"/>
    <cellStyle name="Currency 2 47" xfId="2338" xr:uid="{00000000-0005-0000-0000-00002E100000}"/>
    <cellStyle name="Currency 2 47 2" xfId="7176" xr:uid="{00000000-0005-0000-0000-00002F100000}"/>
    <cellStyle name="Currency 2 47 2 2" xfId="9151" xr:uid="{85DE853A-7937-4134-A783-6F8B9C7CC2B7}"/>
    <cellStyle name="Currency 2 470" xfId="2339" xr:uid="{00000000-0005-0000-0000-000030100000}"/>
    <cellStyle name="Currency 2 470 2" xfId="7177" xr:uid="{00000000-0005-0000-0000-000031100000}"/>
    <cellStyle name="Currency 2 470 2 2" xfId="9152" xr:uid="{C0C0E9F4-F8B0-4E31-B52F-700093963849}"/>
    <cellStyle name="Currency 2 471" xfId="2340" xr:uid="{00000000-0005-0000-0000-000032100000}"/>
    <cellStyle name="Currency 2 471 2" xfId="7178" xr:uid="{00000000-0005-0000-0000-000033100000}"/>
    <cellStyle name="Currency 2 471 2 2" xfId="9153" xr:uid="{07431080-310B-498D-934F-D6AF90421A68}"/>
    <cellStyle name="Currency 2 472" xfId="2341" xr:uid="{00000000-0005-0000-0000-000034100000}"/>
    <cellStyle name="Currency 2 472 2" xfId="7179" xr:uid="{00000000-0005-0000-0000-000035100000}"/>
    <cellStyle name="Currency 2 472 2 2" xfId="9154" xr:uid="{A352DDC3-6C65-4A3F-A20E-1CC27C877812}"/>
    <cellStyle name="Currency 2 473" xfId="2342" xr:uid="{00000000-0005-0000-0000-000036100000}"/>
    <cellStyle name="Currency 2 473 2" xfId="7180" xr:uid="{00000000-0005-0000-0000-000037100000}"/>
    <cellStyle name="Currency 2 473 2 2" xfId="9155" xr:uid="{BB4751C3-AA66-45A3-8A4B-49672E648013}"/>
    <cellStyle name="Currency 2 474" xfId="2343" xr:uid="{00000000-0005-0000-0000-000038100000}"/>
    <cellStyle name="Currency 2 474 2" xfId="7181" xr:uid="{00000000-0005-0000-0000-000039100000}"/>
    <cellStyle name="Currency 2 474 2 2" xfId="9156" xr:uid="{8DC25704-E988-494D-A39A-69C124F477C9}"/>
    <cellStyle name="Currency 2 475" xfId="2344" xr:uid="{00000000-0005-0000-0000-00003A100000}"/>
    <cellStyle name="Currency 2 475 2" xfId="7182" xr:uid="{00000000-0005-0000-0000-00003B100000}"/>
    <cellStyle name="Currency 2 475 2 2" xfId="9157" xr:uid="{6ED1B99A-CD7B-47C7-B466-B98A4D947AEF}"/>
    <cellStyle name="Currency 2 476" xfId="2345" xr:uid="{00000000-0005-0000-0000-00003C100000}"/>
    <cellStyle name="Currency 2 476 2" xfId="7183" xr:uid="{00000000-0005-0000-0000-00003D100000}"/>
    <cellStyle name="Currency 2 476 2 2" xfId="9158" xr:uid="{FABF0770-5869-40CF-AC49-0D8F382E6E30}"/>
    <cellStyle name="Currency 2 477" xfId="2346" xr:uid="{00000000-0005-0000-0000-00003E100000}"/>
    <cellStyle name="Currency 2 477 2" xfId="7184" xr:uid="{00000000-0005-0000-0000-00003F100000}"/>
    <cellStyle name="Currency 2 477 2 2" xfId="9159" xr:uid="{85DF668E-33A7-4829-9A8D-22C7D54C609C}"/>
    <cellStyle name="Currency 2 478" xfId="2347" xr:uid="{00000000-0005-0000-0000-000040100000}"/>
    <cellStyle name="Currency 2 478 2" xfId="7185" xr:uid="{00000000-0005-0000-0000-000041100000}"/>
    <cellStyle name="Currency 2 478 2 2" xfId="9160" xr:uid="{7F4B1CEA-7131-4CA3-B996-F1A72951C665}"/>
    <cellStyle name="Currency 2 479" xfId="2348" xr:uid="{00000000-0005-0000-0000-000042100000}"/>
    <cellStyle name="Currency 2 479 2" xfId="7186" xr:uid="{00000000-0005-0000-0000-000043100000}"/>
    <cellStyle name="Currency 2 479 2 2" xfId="9161" xr:uid="{D1B0A4B4-2378-4751-9563-F302A0633B67}"/>
    <cellStyle name="Currency 2 48" xfId="2349" xr:uid="{00000000-0005-0000-0000-000044100000}"/>
    <cellStyle name="Currency 2 48 2" xfId="7187" xr:uid="{00000000-0005-0000-0000-000045100000}"/>
    <cellStyle name="Currency 2 48 2 2" xfId="9162" xr:uid="{DE2222E1-C272-4626-8C7E-5F5E6B0FF75E}"/>
    <cellStyle name="Currency 2 480" xfId="2350" xr:uid="{00000000-0005-0000-0000-000046100000}"/>
    <cellStyle name="Currency 2 480 2" xfId="7188" xr:uid="{00000000-0005-0000-0000-000047100000}"/>
    <cellStyle name="Currency 2 480 2 2" xfId="9163" xr:uid="{74A08FD8-DC86-45EC-A54B-EF7838C768A9}"/>
    <cellStyle name="Currency 2 481" xfId="2351" xr:uid="{00000000-0005-0000-0000-000048100000}"/>
    <cellStyle name="Currency 2 481 2" xfId="7189" xr:uid="{00000000-0005-0000-0000-000049100000}"/>
    <cellStyle name="Currency 2 481 2 2" xfId="9164" xr:uid="{B3C487ED-C7B9-4C26-B0A1-969E0154F03A}"/>
    <cellStyle name="Currency 2 482" xfId="2352" xr:uid="{00000000-0005-0000-0000-00004A100000}"/>
    <cellStyle name="Currency 2 482 2" xfId="7190" xr:uid="{00000000-0005-0000-0000-00004B100000}"/>
    <cellStyle name="Currency 2 482 2 2" xfId="9165" xr:uid="{8DC06E49-1B92-4954-88E9-72573802FFD3}"/>
    <cellStyle name="Currency 2 483" xfId="2353" xr:uid="{00000000-0005-0000-0000-00004C100000}"/>
    <cellStyle name="Currency 2 483 2" xfId="7191" xr:uid="{00000000-0005-0000-0000-00004D100000}"/>
    <cellStyle name="Currency 2 483 2 2" xfId="9166" xr:uid="{860912BF-CC67-49A9-9B64-186839FD60B1}"/>
    <cellStyle name="Currency 2 484" xfId="2354" xr:uid="{00000000-0005-0000-0000-00004E100000}"/>
    <cellStyle name="Currency 2 484 2" xfId="7192" xr:uid="{00000000-0005-0000-0000-00004F100000}"/>
    <cellStyle name="Currency 2 484 2 2" xfId="9167" xr:uid="{DEC91010-5EEB-4CB2-A566-B440DAF9E030}"/>
    <cellStyle name="Currency 2 485" xfId="2355" xr:uid="{00000000-0005-0000-0000-000050100000}"/>
    <cellStyle name="Currency 2 485 2" xfId="7193" xr:uid="{00000000-0005-0000-0000-000051100000}"/>
    <cellStyle name="Currency 2 485 2 2" xfId="9168" xr:uid="{C93F6389-77D8-4303-8E2F-523FF838C9F2}"/>
    <cellStyle name="Currency 2 486" xfId="2356" xr:uid="{00000000-0005-0000-0000-000052100000}"/>
    <cellStyle name="Currency 2 486 2" xfId="7194" xr:uid="{00000000-0005-0000-0000-000053100000}"/>
    <cellStyle name="Currency 2 486 2 2" xfId="9169" xr:uid="{D955EED8-E522-4127-AC79-C32AE98AA248}"/>
    <cellStyle name="Currency 2 487" xfId="2357" xr:uid="{00000000-0005-0000-0000-000054100000}"/>
    <cellStyle name="Currency 2 487 2" xfId="7195" xr:uid="{00000000-0005-0000-0000-000055100000}"/>
    <cellStyle name="Currency 2 487 2 2" xfId="9170" xr:uid="{06CBC870-462C-4A4E-AC45-7BFAFDE49F1B}"/>
    <cellStyle name="Currency 2 488" xfId="2358" xr:uid="{00000000-0005-0000-0000-000056100000}"/>
    <cellStyle name="Currency 2 488 2" xfId="7196" xr:uid="{00000000-0005-0000-0000-000057100000}"/>
    <cellStyle name="Currency 2 488 2 2" xfId="9171" xr:uid="{877153A4-A51C-43CF-A764-9683E30B9704}"/>
    <cellStyle name="Currency 2 489" xfId="2359" xr:uid="{00000000-0005-0000-0000-000058100000}"/>
    <cellStyle name="Currency 2 489 2" xfId="7197" xr:uid="{00000000-0005-0000-0000-000059100000}"/>
    <cellStyle name="Currency 2 489 2 2" xfId="9172" xr:uid="{5DE003D6-C881-437B-B361-0F5680814D42}"/>
    <cellStyle name="Currency 2 49" xfId="2360" xr:uid="{00000000-0005-0000-0000-00005A100000}"/>
    <cellStyle name="Currency 2 49 2" xfId="7198" xr:uid="{00000000-0005-0000-0000-00005B100000}"/>
    <cellStyle name="Currency 2 49 2 2" xfId="9173" xr:uid="{505B1F51-410C-4557-BE03-4B173D1D5CD7}"/>
    <cellStyle name="Currency 2 490" xfId="2361" xr:uid="{00000000-0005-0000-0000-00005C100000}"/>
    <cellStyle name="Currency 2 490 2" xfId="7199" xr:uid="{00000000-0005-0000-0000-00005D100000}"/>
    <cellStyle name="Currency 2 490 2 2" xfId="9174" xr:uid="{C028BF3D-9268-42D5-A0A3-31E1A1EEBA81}"/>
    <cellStyle name="Currency 2 491" xfId="2362" xr:uid="{00000000-0005-0000-0000-00005E100000}"/>
    <cellStyle name="Currency 2 491 2" xfId="7200" xr:uid="{00000000-0005-0000-0000-00005F100000}"/>
    <cellStyle name="Currency 2 491 2 2" xfId="9175" xr:uid="{C4485689-107F-47FE-A867-83A04F3666ED}"/>
    <cellStyle name="Currency 2 492" xfId="2363" xr:uid="{00000000-0005-0000-0000-000060100000}"/>
    <cellStyle name="Currency 2 492 2" xfId="7201" xr:uid="{00000000-0005-0000-0000-000061100000}"/>
    <cellStyle name="Currency 2 492 2 2" xfId="9176" xr:uid="{52B5E9E8-5700-4942-B038-08CB763ACF05}"/>
    <cellStyle name="Currency 2 493" xfId="2364" xr:uid="{00000000-0005-0000-0000-000062100000}"/>
    <cellStyle name="Currency 2 493 2" xfId="7202" xr:uid="{00000000-0005-0000-0000-000063100000}"/>
    <cellStyle name="Currency 2 493 2 2" xfId="9177" xr:uid="{98794967-AD6B-4E39-892B-5AE37C66A4F7}"/>
    <cellStyle name="Currency 2 494" xfId="2365" xr:uid="{00000000-0005-0000-0000-000064100000}"/>
    <cellStyle name="Currency 2 494 2" xfId="7203" xr:uid="{00000000-0005-0000-0000-000065100000}"/>
    <cellStyle name="Currency 2 494 2 2" xfId="9178" xr:uid="{AB53CBA0-6E1F-47E5-8D68-AEE7C1C43C61}"/>
    <cellStyle name="Currency 2 495" xfId="2366" xr:uid="{00000000-0005-0000-0000-000066100000}"/>
    <cellStyle name="Currency 2 495 2" xfId="7204" xr:uid="{00000000-0005-0000-0000-000067100000}"/>
    <cellStyle name="Currency 2 495 2 2" xfId="9179" xr:uid="{5C22E822-0EFD-4879-AF72-F38ABA4F93DD}"/>
    <cellStyle name="Currency 2 496" xfId="2367" xr:uid="{00000000-0005-0000-0000-000068100000}"/>
    <cellStyle name="Currency 2 496 2" xfId="7205" xr:uid="{00000000-0005-0000-0000-000069100000}"/>
    <cellStyle name="Currency 2 496 2 2" xfId="9180" xr:uid="{47BD211B-E3DE-4D2A-8C0D-0EF4BC8ABCAB}"/>
    <cellStyle name="Currency 2 497" xfId="2368" xr:uid="{00000000-0005-0000-0000-00006A100000}"/>
    <cellStyle name="Currency 2 497 2" xfId="7206" xr:uid="{00000000-0005-0000-0000-00006B100000}"/>
    <cellStyle name="Currency 2 497 2 2" xfId="9181" xr:uid="{C4F46D68-3587-4F1F-8CFC-FBDE6FD161CD}"/>
    <cellStyle name="Currency 2 498" xfId="2369" xr:uid="{00000000-0005-0000-0000-00006C100000}"/>
    <cellStyle name="Currency 2 498 2" xfId="7207" xr:uid="{00000000-0005-0000-0000-00006D100000}"/>
    <cellStyle name="Currency 2 498 2 2" xfId="9182" xr:uid="{9BC2337C-35A3-4DA1-A0BC-D114EC2AF03C}"/>
    <cellStyle name="Currency 2 499" xfId="2370" xr:uid="{00000000-0005-0000-0000-00006E100000}"/>
    <cellStyle name="Currency 2 499 2" xfId="7208" xr:uid="{00000000-0005-0000-0000-00006F100000}"/>
    <cellStyle name="Currency 2 499 2 2" xfId="9183" xr:uid="{CB63C963-97C2-4E98-85AE-5267C400365B}"/>
    <cellStyle name="Currency 2 5" xfId="2371" xr:uid="{00000000-0005-0000-0000-000070100000}"/>
    <cellStyle name="Currency 2 5 2" xfId="7209" xr:uid="{00000000-0005-0000-0000-000071100000}"/>
    <cellStyle name="Currency 2 5 2 2" xfId="9184" xr:uid="{CAA3D733-4F8E-4EF0-B580-7B0C7EB22593}"/>
    <cellStyle name="Currency 2 50" xfId="2372" xr:uid="{00000000-0005-0000-0000-000072100000}"/>
    <cellStyle name="Currency 2 50 2" xfId="7210" xr:uid="{00000000-0005-0000-0000-000073100000}"/>
    <cellStyle name="Currency 2 50 2 2" xfId="9185" xr:uid="{ADD4607B-7074-4E12-AF88-08ED720090EB}"/>
    <cellStyle name="Currency 2 500" xfId="2373" xr:uid="{00000000-0005-0000-0000-000074100000}"/>
    <cellStyle name="Currency 2 500 2" xfId="7211" xr:uid="{00000000-0005-0000-0000-000075100000}"/>
    <cellStyle name="Currency 2 500 2 2" xfId="9186" xr:uid="{28AA5905-86E4-48B8-83F7-D6A6A2D67079}"/>
    <cellStyle name="Currency 2 501" xfId="2374" xr:uid="{00000000-0005-0000-0000-000076100000}"/>
    <cellStyle name="Currency 2 501 2" xfId="7212" xr:uid="{00000000-0005-0000-0000-000077100000}"/>
    <cellStyle name="Currency 2 501 2 2" xfId="9187" xr:uid="{C3E587BB-5839-480B-BEE3-61E992829A1F}"/>
    <cellStyle name="Currency 2 502" xfId="2375" xr:uid="{00000000-0005-0000-0000-000078100000}"/>
    <cellStyle name="Currency 2 502 2" xfId="7213" xr:uid="{00000000-0005-0000-0000-000079100000}"/>
    <cellStyle name="Currency 2 502 2 2" xfId="9188" xr:uid="{C0DE589B-AF3F-4469-A77C-E30F74278C5F}"/>
    <cellStyle name="Currency 2 503" xfId="2376" xr:uid="{00000000-0005-0000-0000-00007A100000}"/>
    <cellStyle name="Currency 2 503 2" xfId="7214" xr:uid="{00000000-0005-0000-0000-00007B100000}"/>
    <cellStyle name="Currency 2 503 2 2" xfId="9189" xr:uid="{4A55DA25-55A4-42F9-BC89-1AA2A8E8E5CB}"/>
    <cellStyle name="Currency 2 504" xfId="2377" xr:uid="{00000000-0005-0000-0000-00007C100000}"/>
    <cellStyle name="Currency 2 504 2" xfId="7215" xr:uid="{00000000-0005-0000-0000-00007D100000}"/>
    <cellStyle name="Currency 2 504 2 2" xfId="9190" xr:uid="{1547BCE6-D85F-484C-8189-A1315108B1B9}"/>
    <cellStyle name="Currency 2 505" xfId="2378" xr:uid="{00000000-0005-0000-0000-00007E100000}"/>
    <cellStyle name="Currency 2 505 2" xfId="7216" xr:uid="{00000000-0005-0000-0000-00007F100000}"/>
    <cellStyle name="Currency 2 505 2 2" xfId="9191" xr:uid="{4E4B6032-66A9-4FEA-A3E4-BDCF7DB4DD9D}"/>
    <cellStyle name="Currency 2 506" xfId="2379" xr:uid="{00000000-0005-0000-0000-000080100000}"/>
    <cellStyle name="Currency 2 506 2" xfId="7217" xr:uid="{00000000-0005-0000-0000-000081100000}"/>
    <cellStyle name="Currency 2 506 2 2" xfId="9192" xr:uid="{84D1EBD7-2A4B-4361-B1A3-C788FEE0E152}"/>
    <cellStyle name="Currency 2 507" xfId="2380" xr:uid="{00000000-0005-0000-0000-000082100000}"/>
    <cellStyle name="Currency 2 507 2" xfId="7218" xr:uid="{00000000-0005-0000-0000-000083100000}"/>
    <cellStyle name="Currency 2 507 2 2" xfId="9193" xr:uid="{9ACB628F-0A07-4C32-9FAD-2FAE8B41A7F3}"/>
    <cellStyle name="Currency 2 508" xfId="2381" xr:uid="{00000000-0005-0000-0000-000084100000}"/>
    <cellStyle name="Currency 2 508 2" xfId="7219" xr:uid="{00000000-0005-0000-0000-000085100000}"/>
    <cellStyle name="Currency 2 508 2 2" xfId="9194" xr:uid="{B66FA37F-65FB-4D88-83F7-1848A749E5F9}"/>
    <cellStyle name="Currency 2 509" xfId="2382" xr:uid="{00000000-0005-0000-0000-000086100000}"/>
    <cellStyle name="Currency 2 509 2" xfId="7220" xr:uid="{00000000-0005-0000-0000-000087100000}"/>
    <cellStyle name="Currency 2 509 2 2" xfId="9195" xr:uid="{DC6696F9-3BCD-4C28-836D-C7162618AFA9}"/>
    <cellStyle name="Currency 2 51" xfId="2383" xr:uid="{00000000-0005-0000-0000-000088100000}"/>
    <cellStyle name="Currency 2 51 2" xfId="7221" xr:uid="{00000000-0005-0000-0000-000089100000}"/>
    <cellStyle name="Currency 2 51 2 2" xfId="9196" xr:uid="{AD5A8C9A-F712-466D-AD95-1E42201B2C6A}"/>
    <cellStyle name="Currency 2 510" xfId="2384" xr:uid="{00000000-0005-0000-0000-00008A100000}"/>
    <cellStyle name="Currency 2 510 2" xfId="7222" xr:uid="{00000000-0005-0000-0000-00008B100000}"/>
    <cellStyle name="Currency 2 510 2 2" xfId="9197" xr:uid="{F9E8AA19-F44C-4EFB-8D6E-E328DE9283BB}"/>
    <cellStyle name="Currency 2 511" xfId="2385" xr:uid="{00000000-0005-0000-0000-00008C100000}"/>
    <cellStyle name="Currency 2 511 2" xfId="7223" xr:uid="{00000000-0005-0000-0000-00008D100000}"/>
    <cellStyle name="Currency 2 511 2 2" xfId="9198" xr:uid="{D6B6C898-0F81-49BA-A22C-4D09759A47C0}"/>
    <cellStyle name="Currency 2 512" xfId="2386" xr:uid="{00000000-0005-0000-0000-00008E100000}"/>
    <cellStyle name="Currency 2 512 2" xfId="7224" xr:uid="{00000000-0005-0000-0000-00008F100000}"/>
    <cellStyle name="Currency 2 512 2 2" xfId="9199" xr:uid="{C7F9B2C2-03F3-4345-AC2D-268A7559FC1A}"/>
    <cellStyle name="Currency 2 513" xfId="2387" xr:uid="{00000000-0005-0000-0000-000090100000}"/>
    <cellStyle name="Currency 2 513 2" xfId="7225" xr:uid="{00000000-0005-0000-0000-000091100000}"/>
    <cellStyle name="Currency 2 513 2 2" xfId="9200" xr:uid="{BAF5D855-9642-4740-B4D5-2831A0AF4A7F}"/>
    <cellStyle name="Currency 2 514" xfId="6765" xr:uid="{00000000-0005-0000-0000-000092100000}"/>
    <cellStyle name="Currency 2 514 2" xfId="8740" xr:uid="{46547836-1930-49DC-8B81-4F09EE3F1308}"/>
    <cellStyle name="Currency 2 52" xfId="2388" xr:uid="{00000000-0005-0000-0000-000093100000}"/>
    <cellStyle name="Currency 2 52 2" xfId="7226" xr:uid="{00000000-0005-0000-0000-000094100000}"/>
    <cellStyle name="Currency 2 52 2 2" xfId="9201" xr:uid="{30ED52E4-09CC-4676-913C-D296F7720949}"/>
    <cellStyle name="Currency 2 53" xfId="2389" xr:uid="{00000000-0005-0000-0000-000095100000}"/>
    <cellStyle name="Currency 2 53 2" xfId="7227" xr:uid="{00000000-0005-0000-0000-000096100000}"/>
    <cellStyle name="Currency 2 53 2 2" xfId="9202" xr:uid="{EA172A01-D990-4A1D-89BC-9C202A41BF14}"/>
    <cellStyle name="Currency 2 54" xfId="2390" xr:uid="{00000000-0005-0000-0000-000097100000}"/>
    <cellStyle name="Currency 2 54 2" xfId="7228" xr:uid="{00000000-0005-0000-0000-000098100000}"/>
    <cellStyle name="Currency 2 54 2 2" xfId="9203" xr:uid="{DE45E5E4-EB2E-47E3-9D9F-BA43C579C585}"/>
    <cellStyle name="Currency 2 55" xfId="2391" xr:uid="{00000000-0005-0000-0000-000099100000}"/>
    <cellStyle name="Currency 2 55 2" xfId="7229" xr:uid="{00000000-0005-0000-0000-00009A100000}"/>
    <cellStyle name="Currency 2 55 2 2" xfId="9204" xr:uid="{43773601-F20E-4350-A5FD-CA3BC838D575}"/>
    <cellStyle name="Currency 2 56" xfId="2392" xr:uid="{00000000-0005-0000-0000-00009B100000}"/>
    <cellStyle name="Currency 2 56 2" xfId="7230" xr:uid="{00000000-0005-0000-0000-00009C100000}"/>
    <cellStyle name="Currency 2 56 2 2" xfId="9205" xr:uid="{22783C14-03E4-402D-AD6E-F4AD483BD9F7}"/>
    <cellStyle name="Currency 2 57" xfId="2393" xr:uid="{00000000-0005-0000-0000-00009D100000}"/>
    <cellStyle name="Currency 2 57 2" xfId="7231" xr:uid="{00000000-0005-0000-0000-00009E100000}"/>
    <cellStyle name="Currency 2 57 2 2" xfId="9206" xr:uid="{0743728C-E3D9-4D4D-987F-A33056DD0DE8}"/>
    <cellStyle name="Currency 2 58" xfId="2394" xr:uid="{00000000-0005-0000-0000-00009F100000}"/>
    <cellStyle name="Currency 2 58 2" xfId="7232" xr:uid="{00000000-0005-0000-0000-0000A0100000}"/>
    <cellStyle name="Currency 2 58 2 2" xfId="9207" xr:uid="{E2967EC4-5FCB-4F10-988D-E6F4465F5CAC}"/>
    <cellStyle name="Currency 2 59" xfId="2395" xr:uid="{00000000-0005-0000-0000-0000A1100000}"/>
    <cellStyle name="Currency 2 59 2" xfId="7233" xr:uid="{00000000-0005-0000-0000-0000A2100000}"/>
    <cellStyle name="Currency 2 59 2 2" xfId="9208" xr:uid="{86ED4BCE-72D7-40D8-A4D5-02D33807672D}"/>
    <cellStyle name="Currency 2 6" xfId="2396" xr:uid="{00000000-0005-0000-0000-0000A3100000}"/>
    <cellStyle name="Currency 2 6 2" xfId="7234" xr:uid="{00000000-0005-0000-0000-0000A4100000}"/>
    <cellStyle name="Currency 2 6 2 2" xfId="9209" xr:uid="{46BF2ECF-DEB5-43F4-BAF0-B406DF3B0C38}"/>
    <cellStyle name="Currency 2 60" xfId="2397" xr:uid="{00000000-0005-0000-0000-0000A5100000}"/>
    <cellStyle name="Currency 2 60 2" xfId="7235" xr:uid="{00000000-0005-0000-0000-0000A6100000}"/>
    <cellStyle name="Currency 2 60 2 2" xfId="9210" xr:uid="{2CCB03F1-4CA7-454F-AB0C-84754ABCC713}"/>
    <cellStyle name="Currency 2 61" xfId="2398" xr:uid="{00000000-0005-0000-0000-0000A7100000}"/>
    <cellStyle name="Currency 2 61 2" xfId="7236" xr:uid="{00000000-0005-0000-0000-0000A8100000}"/>
    <cellStyle name="Currency 2 61 2 2" xfId="9211" xr:uid="{A48B545A-6A5F-4E5F-8115-A62968270CB6}"/>
    <cellStyle name="Currency 2 62" xfId="2399" xr:uid="{00000000-0005-0000-0000-0000A9100000}"/>
    <cellStyle name="Currency 2 62 2" xfId="7237" xr:uid="{00000000-0005-0000-0000-0000AA100000}"/>
    <cellStyle name="Currency 2 62 2 2" xfId="9212" xr:uid="{34BA72C7-27BC-46E4-886C-48C39802A1E3}"/>
    <cellStyle name="Currency 2 63" xfId="2400" xr:uid="{00000000-0005-0000-0000-0000AB100000}"/>
    <cellStyle name="Currency 2 63 2" xfId="7238" xr:uid="{00000000-0005-0000-0000-0000AC100000}"/>
    <cellStyle name="Currency 2 63 2 2" xfId="9213" xr:uid="{EFC39E43-AEC8-48C4-A4BC-14846257F11E}"/>
    <cellStyle name="Currency 2 64" xfId="2401" xr:uid="{00000000-0005-0000-0000-0000AD100000}"/>
    <cellStyle name="Currency 2 64 2" xfId="7239" xr:uid="{00000000-0005-0000-0000-0000AE100000}"/>
    <cellStyle name="Currency 2 64 2 2" xfId="9214" xr:uid="{CF755B9E-9B90-4CF4-8BC8-2238830A2046}"/>
    <cellStyle name="Currency 2 65" xfId="2402" xr:uid="{00000000-0005-0000-0000-0000AF100000}"/>
    <cellStyle name="Currency 2 65 2" xfId="7240" xr:uid="{00000000-0005-0000-0000-0000B0100000}"/>
    <cellStyle name="Currency 2 65 2 2" xfId="9215" xr:uid="{1630A17B-2CBC-4ADA-BF10-67B60AB8E117}"/>
    <cellStyle name="Currency 2 66" xfId="2403" xr:uid="{00000000-0005-0000-0000-0000B1100000}"/>
    <cellStyle name="Currency 2 66 2" xfId="7241" xr:uid="{00000000-0005-0000-0000-0000B2100000}"/>
    <cellStyle name="Currency 2 66 2 2" xfId="9216" xr:uid="{78F4A3B0-53CB-4484-9F84-EC2763522031}"/>
    <cellStyle name="Currency 2 67" xfId="2404" xr:uid="{00000000-0005-0000-0000-0000B3100000}"/>
    <cellStyle name="Currency 2 67 2" xfId="7242" xr:uid="{00000000-0005-0000-0000-0000B4100000}"/>
    <cellStyle name="Currency 2 67 2 2" xfId="9217" xr:uid="{A84DA650-6362-43C6-B4FC-0F8DC0BECB07}"/>
    <cellStyle name="Currency 2 68" xfId="2405" xr:uid="{00000000-0005-0000-0000-0000B5100000}"/>
    <cellStyle name="Currency 2 68 2" xfId="7243" xr:uid="{00000000-0005-0000-0000-0000B6100000}"/>
    <cellStyle name="Currency 2 68 2 2" xfId="9218" xr:uid="{2AB661AF-5812-4477-BEC6-2A5FD9970D37}"/>
    <cellStyle name="Currency 2 69" xfId="2406" xr:uid="{00000000-0005-0000-0000-0000B7100000}"/>
    <cellStyle name="Currency 2 69 2" xfId="7244" xr:uid="{00000000-0005-0000-0000-0000B8100000}"/>
    <cellStyle name="Currency 2 69 2 2" xfId="9219" xr:uid="{8DE1A93A-3735-437A-BAF6-FCAE0931CD64}"/>
    <cellStyle name="Currency 2 7" xfId="2407" xr:uid="{00000000-0005-0000-0000-0000B9100000}"/>
    <cellStyle name="Currency 2 7 2" xfId="7245" xr:uid="{00000000-0005-0000-0000-0000BA100000}"/>
    <cellStyle name="Currency 2 7 2 2" xfId="9220" xr:uid="{F1A22E90-3185-416D-8705-DAA014BE5173}"/>
    <cellStyle name="Currency 2 70" xfId="2408" xr:uid="{00000000-0005-0000-0000-0000BB100000}"/>
    <cellStyle name="Currency 2 70 2" xfId="7246" xr:uid="{00000000-0005-0000-0000-0000BC100000}"/>
    <cellStyle name="Currency 2 70 2 2" xfId="9221" xr:uid="{D52B9C35-9911-4C1E-A295-4D08B789677D}"/>
    <cellStyle name="Currency 2 71" xfId="2409" xr:uid="{00000000-0005-0000-0000-0000BD100000}"/>
    <cellStyle name="Currency 2 71 2" xfId="7247" xr:uid="{00000000-0005-0000-0000-0000BE100000}"/>
    <cellStyle name="Currency 2 71 2 2" xfId="9222" xr:uid="{5C6A0DBC-7CB1-40A6-9893-8F52394E5FAF}"/>
    <cellStyle name="Currency 2 72" xfId="2410" xr:uid="{00000000-0005-0000-0000-0000BF100000}"/>
    <cellStyle name="Currency 2 72 2" xfId="7248" xr:uid="{00000000-0005-0000-0000-0000C0100000}"/>
    <cellStyle name="Currency 2 72 2 2" xfId="9223" xr:uid="{1DB26529-1CC3-46BB-AA44-207D0786C017}"/>
    <cellStyle name="Currency 2 73" xfId="2411" xr:uid="{00000000-0005-0000-0000-0000C1100000}"/>
    <cellStyle name="Currency 2 73 2" xfId="7249" xr:uid="{00000000-0005-0000-0000-0000C2100000}"/>
    <cellStyle name="Currency 2 73 2 2" xfId="9224" xr:uid="{864808E9-49C7-4C77-B0F9-85B8CE6707EB}"/>
    <cellStyle name="Currency 2 74" xfId="2412" xr:uid="{00000000-0005-0000-0000-0000C3100000}"/>
    <cellStyle name="Currency 2 74 2" xfId="7250" xr:uid="{00000000-0005-0000-0000-0000C4100000}"/>
    <cellStyle name="Currency 2 74 2 2" xfId="9225" xr:uid="{836D56BF-0FE1-4A98-924D-AB642938C655}"/>
    <cellStyle name="Currency 2 75" xfId="2413" xr:uid="{00000000-0005-0000-0000-0000C5100000}"/>
    <cellStyle name="Currency 2 75 2" xfId="7251" xr:uid="{00000000-0005-0000-0000-0000C6100000}"/>
    <cellStyle name="Currency 2 75 2 2" xfId="9226" xr:uid="{452EABCF-CC6F-4E08-B871-ACA5E4F1F646}"/>
    <cellStyle name="Currency 2 76" xfId="2414" xr:uid="{00000000-0005-0000-0000-0000C7100000}"/>
    <cellStyle name="Currency 2 76 2" xfId="7252" xr:uid="{00000000-0005-0000-0000-0000C8100000}"/>
    <cellStyle name="Currency 2 76 2 2" xfId="9227" xr:uid="{437DC03C-04F7-4AFF-82DD-0773BC5F74BE}"/>
    <cellStyle name="Currency 2 77" xfId="2415" xr:uid="{00000000-0005-0000-0000-0000C9100000}"/>
    <cellStyle name="Currency 2 77 2" xfId="7253" xr:uid="{00000000-0005-0000-0000-0000CA100000}"/>
    <cellStyle name="Currency 2 77 2 2" xfId="9228" xr:uid="{01FD2D6F-A9C7-449E-8066-7FFEBDD279B4}"/>
    <cellStyle name="Currency 2 78" xfId="2416" xr:uid="{00000000-0005-0000-0000-0000CB100000}"/>
    <cellStyle name="Currency 2 78 2" xfId="7254" xr:uid="{00000000-0005-0000-0000-0000CC100000}"/>
    <cellStyle name="Currency 2 78 2 2" xfId="9229" xr:uid="{B0564347-6CE3-40AE-8A33-C9D7BC7CC948}"/>
    <cellStyle name="Currency 2 79" xfId="2417" xr:uid="{00000000-0005-0000-0000-0000CD100000}"/>
    <cellStyle name="Currency 2 79 2" xfId="7255" xr:uid="{00000000-0005-0000-0000-0000CE100000}"/>
    <cellStyle name="Currency 2 79 2 2" xfId="9230" xr:uid="{274F1EB0-8492-4B0A-A21D-2C64FF0A4AED}"/>
    <cellStyle name="Currency 2 8" xfId="2418" xr:uid="{00000000-0005-0000-0000-0000CF100000}"/>
    <cellStyle name="Currency 2 8 2" xfId="7256" xr:uid="{00000000-0005-0000-0000-0000D0100000}"/>
    <cellStyle name="Currency 2 8 2 2" xfId="9231" xr:uid="{6245E999-76AD-4F99-B592-2D498036CC18}"/>
    <cellStyle name="Currency 2 80" xfId="2419" xr:uid="{00000000-0005-0000-0000-0000D1100000}"/>
    <cellStyle name="Currency 2 80 2" xfId="7257" xr:uid="{00000000-0005-0000-0000-0000D2100000}"/>
    <cellStyle name="Currency 2 80 2 2" xfId="9232" xr:uid="{B46E7738-40CB-47E0-8828-3CC8A7BE86D3}"/>
    <cellStyle name="Currency 2 81" xfId="2420" xr:uid="{00000000-0005-0000-0000-0000D3100000}"/>
    <cellStyle name="Currency 2 81 2" xfId="7258" xr:uid="{00000000-0005-0000-0000-0000D4100000}"/>
    <cellStyle name="Currency 2 81 2 2" xfId="9233" xr:uid="{2C490B45-D6AF-413E-BDE5-6E3B8EBFDEE7}"/>
    <cellStyle name="Currency 2 82" xfId="2421" xr:uid="{00000000-0005-0000-0000-0000D5100000}"/>
    <cellStyle name="Currency 2 82 2" xfId="7259" xr:uid="{00000000-0005-0000-0000-0000D6100000}"/>
    <cellStyle name="Currency 2 82 2 2" xfId="9234" xr:uid="{DE3830B9-E194-45F4-93FD-ABBD03BCAFE7}"/>
    <cellStyle name="Currency 2 83" xfId="2422" xr:uid="{00000000-0005-0000-0000-0000D7100000}"/>
    <cellStyle name="Currency 2 83 2" xfId="7260" xr:uid="{00000000-0005-0000-0000-0000D8100000}"/>
    <cellStyle name="Currency 2 83 2 2" xfId="9235" xr:uid="{AC8E280C-A1DC-4013-9DF9-06A847217592}"/>
    <cellStyle name="Currency 2 84" xfId="2423" xr:uid="{00000000-0005-0000-0000-0000D9100000}"/>
    <cellStyle name="Currency 2 84 2" xfId="7261" xr:uid="{00000000-0005-0000-0000-0000DA100000}"/>
    <cellStyle name="Currency 2 84 2 2" xfId="9236" xr:uid="{E2EB195B-D8D2-4EA8-80EC-D06A9888C9AE}"/>
    <cellStyle name="Currency 2 85" xfId="2424" xr:uid="{00000000-0005-0000-0000-0000DB100000}"/>
    <cellStyle name="Currency 2 85 2" xfId="7262" xr:uid="{00000000-0005-0000-0000-0000DC100000}"/>
    <cellStyle name="Currency 2 85 2 2" xfId="9237" xr:uid="{B89E0243-AD32-4801-8413-90022A7C2222}"/>
    <cellStyle name="Currency 2 86" xfId="2425" xr:uid="{00000000-0005-0000-0000-0000DD100000}"/>
    <cellStyle name="Currency 2 86 2" xfId="7263" xr:uid="{00000000-0005-0000-0000-0000DE100000}"/>
    <cellStyle name="Currency 2 86 2 2" xfId="9238" xr:uid="{3D97F53A-4652-4D28-B95B-03AB25B7E003}"/>
    <cellStyle name="Currency 2 87" xfId="2426" xr:uid="{00000000-0005-0000-0000-0000DF100000}"/>
    <cellStyle name="Currency 2 87 2" xfId="7264" xr:uid="{00000000-0005-0000-0000-0000E0100000}"/>
    <cellStyle name="Currency 2 87 2 2" xfId="9239" xr:uid="{DA5176D2-3F66-4499-9E7D-D4331B4ADE96}"/>
    <cellStyle name="Currency 2 88" xfId="2427" xr:uid="{00000000-0005-0000-0000-0000E1100000}"/>
    <cellStyle name="Currency 2 88 2" xfId="7265" xr:uid="{00000000-0005-0000-0000-0000E2100000}"/>
    <cellStyle name="Currency 2 88 2 2" xfId="9240" xr:uid="{EE816B3E-25D5-4305-BF7E-B7FD2891D289}"/>
    <cellStyle name="Currency 2 89" xfId="2428" xr:uid="{00000000-0005-0000-0000-0000E3100000}"/>
    <cellStyle name="Currency 2 89 2" xfId="7266" xr:uid="{00000000-0005-0000-0000-0000E4100000}"/>
    <cellStyle name="Currency 2 89 2 2" xfId="9241" xr:uid="{59EA98C1-B9A2-4214-97AF-DACE3AD40D92}"/>
    <cellStyle name="Currency 2 9" xfId="2429" xr:uid="{00000000-0005-0000-0000-0000E5100000}"/>
    <cellStyle name="Currency 2 9 2" xfId="7267" xr:uid="{00000000-0005-0000-0000-0000E6100000}"/>
    <cellStyle name="Currency 2 9 2 2" xfId="9242" xr:uid="{062A91DF-063D-43CB-84D2-4D2DE98132F6}"/>
    <cellStyle name="Currency 2 90" xfId="2430" xr:uid="{00000000-0005-0000-0000-0000E7100000}"/>
    <cellStyle name="Currency 2 90 2" xfId="7268" xr:uid="{00000000-0005-0000-0000-0000E8100000}"/>
    <cellStyle name="Currency 2 90 2 2" xfId="9243" xr:uid="{AF053C54-93A2-4911-A614-6854D7672AF1}"/>
    <cellStyle name="Currency 2 91" xfId="2431" xr:uid="{00000000-0005-0000-0000-0000E9100000}"/>
    <cellStyle name="Currency 2 91 2" xfId="7269" xr:uid="{00000000-0005-0000-0000-0000EA100000}"/>
    <cellStyle name="Currency 2 91 2 2" xfId="9244" xr:uid="{530E00B7-6021-4AF3-815A-794E7C434911}"/>
    <cellStyle name="Currency 2 92" xfId="2432" xr:uid="{00000000-0005-0000-0000-0000EB100000}"/>
    <cellStyle name="Currency 2 92 2" xfId="7270" xr:uid="{00000000-0005-0000-0000-0000EC100000}"/>
    <cellStyle name="Currency 2 92 2 2" xfId="9245" xr:uid="{9563245F-12AB-41C6-90F1-6230966C8999}"/>
    <cellStyle name="Currency 2 93" xfId="2433" xr:uid="{00000000-0005-0000-0000-0000ED100000}"/>
    <cellStyle name="Currency 2 93 2" xfId="7271" xr:uid="{00000000-0005-0000-0000-0000EE100000}"/>
    <cellStyle name="Currency 2 93 2 2" xfId="9246" xr:uid="{17356F96-A051-4D9B-A620-F6C05C0246FA}"/>
    <cellStyle name="Currency 2 94" xfId="2434" xr:uid="{00000000-0005-0000-0000-0000EF100000}"/>
    <cellStyle name="Currency 2 94 2" xfId="7272" xr:uid="{00000000-0005-0000-0000-0000F0100000}"/>
    <cellStyle name="Currency 2 94 2 2" xfId="9247" xr:uid="{4D393C46-5106-459D-BE4E-8D6137B637E1}"/>
    <cellStyle name="Currency 2 95" xfId="2435" xr:uid="{00000000-0005-0000-0000-0000F1100000}"/>
    <cellStyle name="Currency 2 95 2" xfId="7273" xr:uid="{00000000-0005-0000-0000-0000F2100000}"/>
    <cellStyle name="Currency 2 95 2 2" xfId="9248" xr:uid="{C5FC3C50-A615-49FB-8B3A-F663563D6C27}"/>
    <cellStyle name="Currency 2 96" xfId="2436" xr:uid="{00000000-0005-0000-0000-0000F3100000}"/>
    <cellStyle name="Currency 2 96 2" xfId="7274" xr:uid="{00000000-0005-0000-0000-0000F4100000}"/>
    <cellStyle name="Currency 2 96 2 2" xfId="9249" xr:uid="{00A3EF6D-E81D-4473-826E-246F3240C606}"/>
    <cellStyle name="Currency 2 97" xfId="2437" xr:uid="{00000000-0005-0000-0000-0000F5100000}"/>
    <cellStyle name="Currency 2 97 2" xfId="7275" xr:uid="{00000000-0005-0000-0000-0000F6100000}"/>
    <cellStyle name="Currency 2 97 2 2" xfId="9250" xr:uid="{605BD281-4061-4899-AF1D-3145CA230A97}"/>
    <cellStyle name="Currency 2 98" xfId="2438" xr:uid="{00000000-0005-0000-0000-0000F7100000}"/>
    <cellStyle name="Currency 2 98 2" xfId="7276" xr:uid="{00000000-0005-0000-0000-0000F8100000}"/>
    <cellStyle name="Currency 2 98 2 2" xfId="9251" xr:uid="{799A613C-6DD5-4FDD-B138-46E919866195}"/>
    <cellStyle name="Currency 2 99" xfId="2439" xr:uid="{00000000-0005-0000-0000-0000F9100000}"/>
    <cellStyle name="Currency 2 99 2" xfId="7277" xr:uid="{00000000-0005-0000-0000-0000FA100000}"/>
    <cellStyle name="Currency 2 99 2 2" xfId="9252" xr:uid="{7B2EEA41-3DE3-405E-829C-D19D4EBB0F0E}"/>
    <cellStyle name="Currency 3" xfId="2440" xr:uid="{00000000-0005-0000-0000-0000FB100000}"/>
    <cellStyle name="Currency 3 2" xfId="2441" xr:uid="{00000000-0005-0000-0000-0000FC100000}"/>
    <cellStyle name="Currency 3 2 2" xfId="7279" xr:uid="{00000000-0005-0000-0000-0000FD100000}"/>
    <cellStyle name="Currency 3 2 2 2" xfId="9254" xr:uid="{551D8FA2-D0D1-4B5D-9B97-CEA75019DD17}"/>
    <cellStyle name="Currency 3 3" xfId="7278" xr:uid="{00000000-0005-0000-0000-0000FE100000}"/>
    <cellStyle name="Currency 3 3 2" xfId="9253" xr:uid="{6B62C968-1D65-4356-9BAD-9751309335CC}"/>
    <cellStyle name="Currency 4" xfId="2442" xr:uid="{00000000-0005-0000-0000-0000FF100000}"/>
    <cellStyle name="Currency 4 2" xfId="2443" xr:uid="{00000000-0005-0000-0000-000000110000}"/>
    <cellStyle name="Currency 4 2 2" xfId="7281" xr:uid="{00000000-0005-0000-0000-000001110000}"/>
    <cellStyle name="Currency 4 2 2 2" xfId="9256" xr:uid="{EEF38F8F-CE1B-458C-999F-A3713FBD4130}"/>
    <cellStyle name="Currency 4 3" xfId="7280" xr:uid="{00000000-0005-0000-0000-000002110000}"/>
    <cellStyle name="Currency 4 3 2" xfId="9255" xr:uid="{374588F3-EB68-4454-86C5-7E71A69C182A}"/>
    <cellStyle name="Currency 5" xfId="2444" xr:uid="{00000000-0005-0000-0000-000003110000}"/>
    <cellStyle name="Currency 5 2" xfId="7282" xr:uid="{00000000-0005-0000-0000-000004110000}"/>
    <cellStyle name="Currency 5 2 2" xfId="9257" xr:uid="{A31483AF-FFA1-4195-91BE-19E840E35E5E}"/>
    <cellStyle name="Currency 6" xfId="2445" xr:uid="{00000000-0005-0000-0000-000005110000}"/>
    <cellStyle name="Currency 6 2" xfId="7283" xr:uid="{00000000-0005-0000-0000-000006110000}"/>
    <cellStyle name="Currency 6 2 2" xfId="9258" xr:uid="{7F40D176-D1ED-4B76-8728-87030AE3157F}"/>
    <cellStyle name="Currency 7" xfId="2446" xr:uid="{00000000-0005-0000-0000-000007110000}"/>
    <cellStyle name="Currency 7 2" xfId="7284" xr:uid="{00000000-0005-0000-0000-000008110000}"/>
    <cellStyle name="Currency 7 2 2" xfId="9259" xr:uid="{710DA3EA-941F-4915-8EF7-FD4E2F9AAEA1}"/>
    <cellStyle name="Currency 8" xfId="2447" xr:uid="{00000000-0005-0000-0000-000009110000}"/>
    <cellStyle name="Currency 8 2" xfId="2448" xr:uid="{00000000-0005-0000-0000-00000A110000}"/>
    <cellStyle name="Currency 8 2 2" xfId="2449" xr:uid="{00000000-0005-0000-0000-00000B110000}"/>
    <cellStyle name="Currency 8 2 2 2" xfId="7287" xr:uid="{00000000-0005-0000-0000-00000C110000}"/>
    <cellStyle name="Currency 8 2 2 2 2" xfId="9262" xr:uid="{5CCC13FE-6570-4B30-84A5-FD995D3DF6D3}"/>
    <cellStyle name="Currency 8 2 3" xfId="7286" xr:uid="{00000000-0005-0000-0000-00000D110000}"/>
    <cellStyle name="Currency 8 2 3 2" xfId="9261" xr:uid="{9A21AEEC-2F3C-4799-A04C-FE055DC34C5B}"/>
    <cellStyle name="Currency 8 3" xfId="7285" xr:uid="{00000000-0005-0000-0000-00000E110000}"/>
    <cellStyle name="Currency 8 3 2" xfId="9260" xr:uid="{3183EA94-CE38-465C-993C-9E8997AB6E2F}"/>
    <cellStyle name="Currency 9" xfId="2450" xr:uid="{00000000-0005-0000-0000-00000F110000}"/>
    <cellStyle name="Currency 9 2" xfId="7288" xr:uid="{00000000-0005-0000-0000-000010110000}"/>
    <cellStyle name="Currency 9 2 2" xfId="9263" xr:uid="{EEF9F191-B987-4E61-8422-77761273A141}"/>
    <cellStyle name="Currency." xfId="2451" xr:uid="{00000000-0005-0000-0000-000011110000}"/>
    <cellStyle name="Currency0" xfId="2452" xr:uid="{00000000-0005-0000-0000-000012110000}"/>
    <cellStyle name="D4_B8B1_005004B79812_.wvu.PrintTitlest" xfId="2453" xr:uid="{00000000-0005-0000-0000-000013110000}"/>
    <cellStyle name="Date" xfId="2454" xr:uid="{00000000-0005-0000-0000-000014110000}"/>
    <cellStyle name="Date [mmm-d-yyyy]" xfId="2455" xr:uid="{00000000-0005-0000-0000-000015110000}"/>
    <cellStyle name="Date [mmm-yyyy]" xfId="2456" xr:uid="{00000000-0005-0000-0000-000016110000}"/>
    <cellStyle name="Date 2" xfId="2457" xr:uid="{00000000-0005-0000-0000-000017110000}"/>
    <cellStyle name="Date Aligned" xfId="2458" xr:uid="{00000000-0005-0000-0000-000018110000}"/>
    <cellStyle name="Date U" xfId="2459" xr:uid="{00000000-0005-0000-0000-000019110000}"/>
    <cellStyle name="Date." xfId="2460" xr:uid="{00000000-0005-0000-0000-00001A110000}"/>
    <cellStyle name="Date_130202 P_Technologies Cashflow" xfId="2461" xr:uid="{00000000-0005-0000-0000-00001B110000}"/>
    <cellStyle name="DateMonth" xfId="2462" xr:uid="{00000000-0005-0000-0000-00001C110000}"/>
    <cellStyle name="Datum" xfId="2463" xr:uid="{00000000-0005-0000-0000-00001D110000}"/>
    <cellStyle name="Decimal [0]" xfId="2464" xr:uid="{00000000-0005-0000-0000-00001E110000}"/>
    <cellStyle name="Decimal [2]" xfId="2465" xr:uid="{00000000-0005-0000-0000-00001F110000}"/>
    <cellStyle name="Decimal [2] U" xfId="2466" xr:uid="{00000000-0005-0000-0000-000020110000}"/>
    <cellStyle name="Decimal [4]" xfId="2467" xr:uid="{00000000-0005-0000-0000-000021110000}"/>
    <cellStyle name="Decimal [4] U" xfId="2468" xr:uid="{00000000-0005-0000-0000-000022110000}"/>
    <cellStyle name="Dezimal [+line]" xfId="2469" xr:uid="{00000000-0005-0000-0000-000023110000}"/>
    <cellStyle name="Dezimal(0)" xfId="2470" xr:uid="{00000000-0005-0000-0000-000024110000}"/>
    <cellStyle name="diskette" xfId="2471" xr:uid="{00000000-0005-0000-0000-000025110000}"/>
    <cellStyle name="Dotted Line" xfId="2472" xr:uid="{00000000-0005-0000-0000-000026110000}"/>
    <cellStyle name="Eingabe" xfId="2473" xr:uid="{00000000-0005-0000-0000-000027110000}"/>
    <cellStyle name="Emphasis 1" xfId="2474" xr:uid="{00000000-0005-0000-0000-000028110000}"/>
    <cellStyle name="Emphasis 2" xfId="2475" xr:uid="{00000000-0005-0000-0000-000029110000}"/>
    <cellStyle name="Emphasis 3" xfId="2476" xr:uid="{00000000-0005-0000-0000-00002A110000}"/>
    <cellStyle name="Euro" xfId="2477" xr:uid="{00000000-0005-0000-0000-00002B110000}"/>
    <cellStyle name="Explanatory Text 2" xfId="2478" xr:uid="{00000000-0005-0000-0000-00002C110000}"/>
    <cellStyle name="Explanatory Text 2 2" xfId="2479" xr:uid="{00000000-0005-0000-0000-00002D110000}"/>
    <cellStyle name="Explanatory Text 3" xfId="2480" xr:uid="{00000000-0005-0000-0000-00002E110000}"/>
    <cellStyle name="Explanatory Text 4" xfId="2481" xr:uid="{00000000-0005-0000-0000-00002F110000}"/>
    <cellStyle name="Fett" xfId="2482" xr:uid="{00000000-0005-0000-0000-000030110000}"/>
    <cellStyle name="Fix_Daten" xfId="2483" xr:uid="{00000000-0005-0000-0000-000031110000}"/>
    <cellStyle name="Fixed" xfId="2484" xr:uid="{00000000-0005-0000-0000-000032110000}"/>
    <cellStyle name="Fixed 2" xfId="2485" xr:uid="{00000000-0005-0000-0000-000033110000}"/>
    <cellStyle name="Footer SBILogo1" xfId="2486" xr:uid="{00000000-0005-0000-0000-000034110000}"/>
    <cellStyle name="Footer SBILogo2" xfId="2487" xr:uid="{00000000-0005-0000-0000-000035110000}"/>
    <cellStyle name="Footnote" xfId="2488" xr:uid="{00000000-0005-0000-0000-000036110000}"/>
    <cellStyle name="Footnote Reference" xfId="2489" xr:uid="{00000000-0005-0000-0000-000037110000}"/>
    <cellStyle name="Footnote_pldt" xfId="2490" xr:uid="{00000000-0005-0000-0000-000038110000}"/>
    <cellStyle name="Gilsans" xfId="2491" xr:uid="{00000000-0005-0000-0000-000039110000}"/>
    <cellStyle name="Gilsansl" xfId="2492" xr:uid="{00000000-0005-0000-0000-00003A110000}"/>
    <cellStyle name="Good 2" xfId="2493" xr:uid="{00000000-0005-0000-0000-00003B110000}"/>
    <cellStyle name="Good 2 2" xfId="2494" xr:uid="{00000000-0005-0000-0000-00003C110000}"/>
    <cellStyle name="Good 2 2 2" xfId="2495" xr:uid="{00000000-0005-0000-0000-00003D110000}"/>
    <cellStyle name="Good 2 2 3" xfId="2496" xr:uid="{00000000-0005-0000-0000-00003E110000}"/>
    <cellStyle name="Good 2 2_Regulatory Template" xfId="2497" xr:uid="{00000000-0005-0000-0000-00003F110000}"/>
    <cellStyle name="Good 2 3" xfId="2498" xr:uid="{00000000-0005-0000-0000-000040110000}"/>
    <cellStyle name="Good 2_Regulatory Template" xfId="2499" xr:uid="{00000000-0005-0000-0000-000041110000}"/>
    <cellStyle name="Good 3" xfId="2500" xr:uid="{00000000-0005-0000-0000-000042110000}"/>
    <cellStyle name="Good 4" xfId="2501" xr:uid="{00000000-0005-0000-0000-000043110000}"/>
    <cellStyle name="Good 5" xfId="2502" xr:uid="{00000000-0005-0000-0000-000044110000}"/>
    <cellStyle name="Good 6" xfId="2503" xr:uid="{00000000-0005-0000-0000-000045110000}"/>
    <cellStyle name="Good 7" xfId="2504" xr:uid="{00000000-0005-0000-0000-000046110000}"/>
    <cellStyle name="Grey" xfId="2505" xr:uid="{00000000-0005-0000-0000-000047110000}"/>
    <cellStyle name="Hard Percent" xfId="2506" xr:uid="{00000000-0005-0000-0000-000048110000}"/>
    <cellStyle name="header" xfId="2507" xr:uid="{00000000-0005-0000-0000-000049110000}"/>
    <cellStyle name="Header 1" xfId="7324" xr:uid="{6B3DE0A5-D524-4107-9818-34C0F528F368}"/>
    <cellStyle name="Header Draft Stamp" xfId="2508" xr:uid="{00000000-0005-0000-0000-00004A110000}"/>
    <cellStyle name="Header Total" xfId="2509" xr:uid="{00000000-0005-0000-0000-00004B110000}"/>
    <cellStyle name="Header_GridEx_DTT_model_1709_Base" xfId="2510" xr:uid="{00000000-0005-0000-0000-00004C110000}"/>
    <cellStyle name="Header1" xfId="2511" xr:uid="{00000000-0005-0000-0000-00004D110000}"/>
    <cellStyle name="Header2" xfId="2512" xr:uid="{00000000-0005-0000-0000-00004E110000}"/>
    <cellStyle name="Header3" xfId="2513" xr:uid="{00000000-0005-0000-0000-00004F110000}"/>
    <cellStyle name="Header4" xfId="2514" xr:uid="{00000000-0005-0000-0000-000050110000}"/>
    <cellStyle name="Heading" xfId="2515" xr:uid="{00000000-0005-0000-0000-000051110000}"/>
    <cellStyle name="Heading 1 2" xfId="2516" xr:uid="{00000000-0005-0000-0000-000052110000}"/>
    <cellStyle name="Heading 1 2 2" xfId="2517" xr:uid="{00000000-0005-0000-0000-000053110000}"/>
    <cellStyle name="Heading 1 2 2 2" xfId="2518" xr:uid="{00000000-0005-0000-0000-000054110000}"/>
    <cellStyle name="Heading 1 2 3" xfId="2519" xr:uid="{00000000-0005-0000-0000-000055110000}"/>
    <cellStyle name="Heading 1 2_Regulatory Template" xfId="2520" xr:uid="{00000000-0005-0000-0000-000056110000}"/>
    <cellStyle name="Heading 1 3" xfId="2521" xr:uid="{00000000-0005-0000-0000-000057110000}"/>
    <cellStyle name="Heading 1 4" xfId="2522" xr:uid="{00000000-0005-0000-0000-000058110000}"/>
    <cellStyle name="Heading 1 5" xfId="2523" xr:uid="{00000000-0005-0000-0000-000059110000}"/>
    <cellStyle name="Heading 1 6" xfId="2524" xr:uid="{00000000-0005-0000-0000-00005A110000}"/>
    <cellStyle name="Heading 1 7" xfId="2525" xr:uid="{00000000-0005-0000-0000-00005B110000}"/>
    <cellStyle name="Heading 1 8" xfId="2526" xr:uid="{00000000-0005-0000-0000-00005C110000}"/>
    <cellStyle name="Heading 1 Above" xfId="2527" xr:uid="{00000000-0005-0000-0000-00005D110000}"/>
    <cellStyle name="Heading 1." xfId="2528" xr:uid="{00000000-0005-0000-0000-00005E110000}"/>
    <cellStyle name="Heading 1+" xfId="2529" xr:uid="{00000000-0005-0000-0000-00005F110000}"/>
    <cellStyle name="Heading 2 2" xfId="2530" xr:uid="{00000000-0005-0000-0000-000060110000}"/>
    <cellStyle name="Heading 2 2 2" xfId="2531" xr:uid="{00000000-0005-0000-0000-000061110000}"/>
    <cellStyle name="Heading 2 2 2 2" xfId="2532" xr:uid="{00000000-0005-0000-0000-000062110000}"/>
    <cellStyle name="Heading 2 2 3" xfId="2533" xr:uid="{00000000-0005-0000-0000-000063110000}"/>
    <cellStyle name="Heading 2 2_Regulatory Template" xfId="2534" xr:uid="{00000000-0005-0000-0000-000064110000}"/>
    <cellStyle name="Heading 2 3" xfId="2535" xr:uid="{00000000-0005-0000-0000-000065110000}"/>
    <cellStyle name="Heading 2 4" xfId="2536" xr:uid="{00000000-0005-0000-0000-000066110000}"/>
    <cellStyle name="Heading 2 5" xfId="2537" xr:uid="{00000000-0005-0000-0000-000067110000}"/>
    <cellStyle name="Heading 2 6" xfId="2538" xr:uid="{00000000-0005-0000-0000-000068110000}"/>
    <cellStyle name="Heading 2 7" xfId="2539" xr:uid="{00000000-0005-0000-0000-000069110000}"/>
    <cellStyle name="Heading 2 8" xfId="2540" xr:uid="{00000000-0005-0000-0000-00006A110000}"/>
    <cellStyle name="Heading 2 Below" xfId="2541" xr:uid="{00000000-0005-0000-0000-00006B110000}"/>
    <cellStyle name="Heading 2." xfId="2542" xr:uid="{00000000-0005-0000-0000-00006C110000}"/>
    <cellStyle name="Heading 2+" xfId="2543" xr:uid="{00000000-0005-0000-0000-00006D110000}"/>
    <cellStyle name="Heading 3 2" xfId="2544" xr:uid="{00000000-0005-0000-0000-00006E110000}"/>
    <cellStyle name="Heading 3 2 2" xfId="2545" xr:uid="{00000000-0005-0000-0000-00006F110000}"/>
    <cellStyle name="Heading 3 2 2 2" xfId="2546" xr:uid="{00000000-0005-0000-0000-000070110000}"/>
    <cellStyle name="Heading 3 2 2 2 2" xfId="2547" xr:uid="{00000000-0005-0000-0000-000071110000}"/>
    <cellStyle name="Heading 3 2 2 3" xfId="2548" xr:uid="{00000000-0005-0000-0000-000072110000}"/>
    <cellStyle name="Heading 3 2 2 4" xfId="2549" xr:uid="{00000000-0005-0000-0000-000073110000}"/>
    <cellStyle name="Heading 3 2 3" xfId="2550" xr:uid="{00000000-0005-0000-0000-000074110000}"/>
    <cellStyle name="Heading 3 2 3 2" xfId="2551" xr:uid="{00000000-0005-0000-0000-000075110000}"/>
    <cellStyle name="Heading 3 2 4" xfId="2552" xr:uid="{00000000-0005-0000-0000-000076110000}"/>
    <cellStyle name="Heading 3 2 5" xfId="2553" xr:uid="{00000000-0005-0000-0000-000077110000}"/>
    <cellStyle name="Heading 3 2_Regulatory Template" xfId="2554" xr:uid="{00000000-0005-0000-0000-000078110000}"/>
    <cellStyle name="Heading 3 3" xfId="2555" xr:uid="{00000000-0005-0000-0000-000079110000}"/>
    <cellStyle name="Heading 3 3 2" xfId="2556" xr:uid="{00000000-0005-0000-0000-00007A110000}"/>
    <cellStyle name="Heading 3 4" xfId="2557" xr:uid="{00000000-0005-0000-0000-00007B110000}"/>
    <cellStyle name="Heading 3 5" xfId="2558" xr:uid="{00000000-0005-0000-0000-00007C110000}"/>
    <cellStyle name="Heading 3 6" xfId="2559" xr:uid="{00000000-0005-0000-0000-00007D110000}"/>
    <cellStyle name="Heading 3 7" xfId="2560" xr:uid="{00000000-0005-0000-0000-00007E110000}"/>
    <cellStyle name="Heading 3 8" xfId="2561" xr:uid="{00000000-0005-0000-0000-00007F110000}"/>
    <cellStyle name="Heading 3." xfId="2562" xr:uid="{00000000-0005-0000-0000-000080110000}"/>
    <cellStyle name="Heading 3+" xfId="2563" xr:uid="{00000000-0005-0000-0000-000081110000}"/>
    <cellStyle name="Heading 4 2" xfId="2564" xr:uid="{00000000-0005-0000-0000-000082110000}"/>
    <cellStyle name="Heading 4 2 2" xfId="2565" xr:uid="{00000000-0005-0000-0000-000083110000}"/>
    <cellStyle name="Heading 4 2 2 2" xfId="2566" xr:uid="{00000000-0005-0000-0000-000084110000}"/>
    <cellStyle name="Heading 4 2 3" xfId="2567" xr:uid="{00000000-0005-0000-0000-000085110000}"/>
    <cellStyle name="Heading 4 2_Regulatory Template" xfId="2568" xr:uid="{00000000-0005-0000-0000-000086110000}"/>
    <cellStyle name="Heading 4 3" xfId="2569" xr:uid="{00000000-0005-0000-0000-000087110000}"/>
    <cellStyle name="Heading 4 4" xfId="2570" xr:uid="{00000000-0005-0000-0000-000088110000}"/>
    <cellStyle name="Heading 4 5" xfId="2571" xr:uid="{00000000-0005-0000-0000-000089110000}"/>
    <cellStyle name="Heading 4 6" xfId="2572" xr:uid="{00000000-0005-0000-0000-00008A110000}"/>
    <cellStyle name="Heading 4 7" xfId="2573" xr:uid="{00000000-0005-0000-0000-00008B110000}"/>
    <cellStyle name="Heading 4 8" xfId="2574" xr:uid="{00000000-0005-0000-0000-00008C110000}"/>
    <cellStyle name="Heading 4." xfId="2575" xr:uid="{00000000-0005-0000-0000-00008D110000}"/>
    <cellStyle name="Heading(4)" xfId="2576" xr:uid="{00000000-0005-0000-0000-00008E110000}"/>
    <cellStyle name="Heading1" xfId="2577" xr:uid="{00000000-0005-0000-0000-00008F110000}"/>
    <cellStyle name="Heading2" xfId="2578" xr:uid="{00000000-0005-0000-0000-000090110000}"/>
    <cellStyle name="Heading3" xfId="2579" xr:uid="{00000000-0005-0000-0000-000091110000}"/>
    <cellStyle name="Headline1" xfId="2580" xr:uid="{00000000-0005-0000-0000-000092110000}"/>
    <cellStyle name="Headline2" xfId="2581" xr:uid="{00000000-0005-0000-0000-000093110000}"/>
    <cellStyle name="Headline3" xfId="2582" xr:uid="{00000000-0005-0000-0000-000094110000}"/>
    <cellStyle name="Hidden" xfId="2583" xr:uid="{00000000-0005-0000-0000-000095110000}"/>
    <cellStyle name="Hyperlink 2" xfId="2584" xr:uid="{00000000-0005-0000-0000-000096110000}"/>
    <cellStyle name="Hyperlink 2 2" xfId="2585" xr:uid="{00000000-0005-0000-0000-000097110000}"/>
    <cellStyle name="Hyperlink 3" xfId="2586" xr:uid="{00000000-0005-0000-0000-000098110000}"/>
    <cellStyle name="Hyperlink 4" xfId="2587" xr:uid="{00000000-0005-0000-0000-000099110000}"/>
    <cellStyle name="Hyperlink Arrow" xfId="2588" xr:uid="{00000000-0005-0000-0000-00009A110000}"/>
    <cellStyle name="Hyperlink Arrow." xfId="2589" xr:uid="{00000000-0005-0000-0000-00009B110000}"/>
    <cellStyle name="Hyperlink Check." xfId="2590" xr:uid="{00000000-0005-0000-0000-00009C110000}"/>
    <cellStyle name="Hyperlink Text" xfId="2591" xr:uid="{00000000-0005-0000-0000-00009D110000}"/>
    <cellStyle name="Hyperlink Text." xfId="2592" xr:uid="{00000000-0005-0000-0000-00009E110000}"/>
    <cellStyle name="Hyperlink TOC 1." xfId="2593" xr:uid="{00000000-0005-0000-0000-00009F110000}"/>
    <cellStyle name="Hyperlink TOC 2." xfId="2594" xr:uid="{00000000-0005-0000-0000-0000A0110000}"/>
    <cellStyle name="Hyperlink TOC 3." xfId="2595" xr:uid="{00000000-0005-0000-0000-0000A1110000}"/>
    <cellStyle name="Hyperlink TOC 4." xfId="2596" xr:uid="{00000000-0005-0000-0000-0000A2110000}"/>
    <cellStyle name="if0 -InpFixed" xfId="2597" xr:uid="{00000000-0005-0000-0000-0000A4110000}"/>
    <cellStyle name="Import" xfId="2598" xr:uid="{00000000-0005-0000-0000-0000A5110000}"/>
    <cellStyle name="import 2" xfId="2599" xr:uid="{00000000-0005-0000-0000-0000A6110000}"/>
    <cellStyle name="import 3" xfId="2600" xr:uid="{00000000-0005-0000-0000-0000A7110000}"/>
    <cellStyle name="import 4" xfId="2601" xr:uid="{00000000-0005-0000-0000-0000A8110000}"/>
    <cellStyle name="Import 5" xfId="7289" xr:uid="{00000000-0005-0000-0000-0000A9110000}"/>
    <cellStyle name="Import 5 2" xfId="9264" xr:uid="{9E26A4D7-471C-4DCD-A8B3-B743674DFD4A}"/>
    <cellStyle name="Import 6" xfId="7323" xr:uid="{43FC81EE-77AE-4A32-B1AD-8561ACC9A87B}"/>
    <cellStyle name="Import%" xfId="2602" xr:uid="{00000000-0005-0000-0000-0000AA110000}"/>
    <cellStyle name="import% 2" xfId="2603" xr:uid="{00000000-0005-0000-0000-0000AB110000}"/>
    <cellStyle name="import% 3" xfId="2604" xr:uid="{00000000-0005-0000-0000-0000AC110000}"/>
    <cellStyle name="import% 4" xfId="2605" xr:uid="{00000000-0005-0000-0000-0000AD110000}"/>
    <cellStyle name="Import_Capex_2001-2009" xfId="2606" xr:uid="{00000000-0005-0000-0000-0000AE110000}"/>
    <cellStyle name="Index" xfId="2607" xr:uid="{00000000-0005-0000-0000-0000AF110000}"/>
    <cellStyle name="Input [# - 00]" xfId="2608" xr:uid="{00000000-0005-0000-0000-0000B0110000}"/>
    <cellStyle name="Input [#]" xfId="2609" xr:uid="{00000000-0005-0000-0000-0000B1110000}"/>
    <cellStyle name="Input [% - 00]" xfId="2610" xr:uid="{00000000-0005-0000-0000-0000B2110000}"/>
    <cellStyle name="Input [%]" xfId="2611" xr:uid="{00000000-0005-0000-0000-0000B3110000}"/>
    <cellStyle name="Input [%0]" xfId="2612" xr:uid="{00000000-0005-0000-0000-0000B4110000}"/>
    <cellStyle name="Input [%00]" xfId="2613" xr:uid="{00000000-0005-0000-0000-0000B5110000}"/>
    <cellStyle name="Input [0]" xfId="2614" xr:uid="{00000000-0005-0000-0000-0000B6110000}"/>
    <cellStyle name="Input [00]" xfId="2615" xr:uid="{00000000-0005-0000-0000-0000B7110000}"/>
    <cellStyle name="Input [yellow]" xfId="2616" xr:uid="{00000000-0005-0000-0000-0000B8110000}"/>
    <cellStyle name="Input 2" xfId="2617" xr:uid="{00000000-0005-0000-0000-0000B9110000}"/>
    <cellStyle name="Input 2 2" xfId="2618" xr:uid="{00000000-0005-0000-0000-0000BA110000}"/>
    <cellStyle name="Input 2 2 2" xfId="2619" xr:uid="{00000000-0005-0000-0000-0000BB110000}"/>
    <cellStyle name="Input 2 2 2 2" xfId="2620" xr:uid="{00000000-0005-0000-0000-0000BC110000}"/>
    <cellStyle name="Input 2 2 2 2 2" xfId="2621" xr:uid="{00000000-0005-0000-0000-0000BD110000}"/>
    <cellStyle name="Input 2 2 2 2 3" xfId="2622" xr:uid="{00000000-0005-0000-0000-0000BE110000}"/>
    <cellStyle name="Input 2 2 2 3" xfId="2623" xr:uid="{00000000-0005-0000-0000-0000BF110000}"/>
    <cellStyle name="Input 2 2 2 4" xfId="2624" xr:uid="{00000000-0005-0000-0000-0000C0110000}"/>
    <cellStyle name="Input 2 2 3" xfId="2625" xr:uid="{00000000-0005-0000-0000-0000C1110000}"/>
    <cellStyle name="Input 2 2 3 2" xfId="2626" xr:uid="{00000000-0005-0000-0000-0000C2110000}"/>
    <cellStyle name="Input 2 2 3 2 2" xfId="2627" xr:uid="{00000000-0005-0000-0000-0000C3110000}"/>
    <cellStyle name="Input 2 2 3 2 3" xfId="2628" xr:uid="{00000000-0005-0000-0000-0000C4110000}"/>
    <cellStyle name="Input 2 2 3 3" xfId="2629" xr:uid="{00000000-0005-0000-0000-0000C5110000}"/>
    <cellStyle name="Input 2 2 3 4" xfId="2630" xr:uid="{00000000-0005-0000-0000-0000C6110000}"/>
    <cellStyle name="Input 2 2 4" xfId="2631" xr:uid="{00000000-0005-0000-0000-0000C7110000}"/>
    <cellStyle name="Input 2 2 4 2" xfId="2632" xr:uid="{00000000-0005-0000-0000-0000C8110000}"/>
    <cellStyle name="Input 2 2 4 3" xfId="2633" xr:uid="{00000000-0005-0000-0000-0000C9110000}"/>
    <cellStyle name="Input 2 2 5" xfId="2634" xr:uid="{00000000-0005-0000-0000-0000CA110000}"/>
    <cellStyle name="Input 2 2 6" xfId="2635" xr:uid="{00000000-0005-0000-0000-0000CB110000}"/>
    <cellStyle name="Input 2 2 7" xfId="2636" xr:uid="{00000000-0005-0000-0000-0000CC110000}"/>
    <cellStyle name="Input 2 3" xfId="2637" xr:uid="{00000000-0005-0000-0000-0000CD110000}"/>
    <cellStyle name="Input 2 3 2" xfId="2638" xr:uid="{00000000-0005-0000-0000-0000CE110000}"/>
    <cellStyle name="Input 2 3 2 2" xfId="2639" xr:uid="{00000000-0005-0000-0000-0000CF110000}"/>
    <cellStyle name="Input 2 3 2 2 2" xfId="2640" xr:uid="{00000000-0005-0000-0000-0000D0110000}"/>
    <cellStyle name="Input 2 3 2 2 3" xfId="2641" xr:uid="{00000000-0005-0000-0000-0000D1110000}"/>
    <cellStyle name="Input 2 3 2 3" xfId="2642" xr:uid="{00000000-0005-0000-0000-0000D2110000}"/>
    <cellStyle name="Input 2 3 2 4" xfId="2643" xr:uid="{00000000-0005-0000-0000-0000D3110000}"/>
    <cellStyle name="Input 2 3 3" xfId="2644" xr:uid="{00000000-0005-0000-0000-0000D4110000}"/>
    <cellStyle name="Input 2 3 3 2" xfId="2645" xr:uid="{00000000-0005-0000-0000-0000D5110000}"/>
    <cellStyle name="Input 2 3 3 2 2" xfId="2646" xr:uid="{00000000-0005-0000-0000-0000D6110000}"/>
    <cellStyle name="Input 2 3 3 2 3" xfId="2647" xr:uid="{00000000-0005-0000-0000-0000D7110000}"/>
    <cellStyle name="Input 2 3 3 3" xfId="2648" xr:uid="{00000000-0005-0000-0000-0000D8110000}"/>
    <cellStyle name="Input 2 3 3 4" xfId="2649" xr:uid="{00000000-0005-0000-0000-0000D9110000}"/>
    <cellStyle name="Input 2 3 4" xfId="2650" xr:uid="{00000000-0005-0000-0000-0000DA110000}"/>
    <cellStyle name="Input 2 3 4 2" xfId="2651" xr:uid="{00000000-0005-0000-0000-0000DB110000}"/>
    <cellStyle name="Input 2 3 4 3" xfId="2652" xr:uid="{00000000-0005-0000-0000-0000DC110000}"/>
    <cellStyle name="Input 2 3 5" xfId="2653" xr:uid="{00000000-0005-0000-0000-0000DD110000}"/>
    <cellStyle name="Input 2 3 6" xfId="2654" xr:uid="{00000000-0005-0000-0000-0000DE110000}"/>
    <cellStyle name="Input 2 4" xfId="2655" xr:uid="{00000000-0005-0000-0000-0000DF110000}"/>
    <cellStyle name="Input 2 4 2" xfId="2656" xr:uid="{00000000-0005-0000-0000-0000E0110000}"/>
    <cellStyle name="Input 2 4 2 2" xfId="2657" xr:uid="{00000000-0005-0000-0000-0000E1110000}"/>
    <cellStyle name="Input 2 4 2 2 2" xfId="2658" xr:uid="{00000000-0005-0000-0000-0000E2110000}"/>
    <cellStyle name="Input 2 4 2 2 3" xfId="2659" xr:uid="{00000000-0005-0000-0000-0000E3110000}"/>
    <cellStyle name="Input 2 4 2 3" xfId="2660" xr:uid="{00000000-0005-0000-0000-0000E4110000}"/>
    <cellStyle name="Input 2 4 2 4" xfId="2661" xr:uid="{00000000-0005-0000-0000-0000E5110000}"/>
    <cellStyle name="Input 2 4 3" xfId="2662" xr:uid="{00000000-0005-0000-0000-0000E6110000}"/>
    <cellStyle name="Input 2 4 3 2" xfId="2663" xr:uid="{00000000-0005-0000-0000-0000E7110000}"/>
    <cellStyle name="Input 2 4 3 2 2" xfId="2664" xr:uid="{00000000-0005-0000-0000-0000E8110000}"/>
    <cellStyle name="Input 2 4 3 2 3" xfId="2665" xr:uid="{00000000-0005-0000-0000-0000E9110000}"/>
    <cellStyle name="Input 2 4 3 3" xfId="2666" xr:uid="{00000000-0005-0000-0000-0000EA110000}"/>
    <cellStyle name="Input 2 4 3 4" xfId="2667" xr:uid="{00000000-0005-0000-0000-0000EB110000}"/>
    <cellStyle name="Input 2 4 4" xfId="2668" xr:uid="{00000000-0005-0000-0000-0000EC110000}"/>
    <cellStyle name="Input 2 4 4 2" xfId="2669" xr:uid="{00000000-0005-0000-0000-0000ED110000}"/>
    <cellStyle name="Input 2 4 4 3" xfId="2670" xr:uid="{00000000-0005-0000-0000-0000EE110000}"/>
    <cellStyle name="Input 2 4 5" xfId="2671" xr:uid="{00000000-0005-0000-0000-0000EF110000}"/>
    <cellStyle name="Input 2 4 6" xfId="2672" xr:uid="{00000000-0005-0000-0000-0000F0110000}"/>
    <cellStyle name="Input 2 5" xfId="2673" xr:uid="{00000000-0005-0000-0000-0000F1110000}"/>
    <cellStyle name="Input 2 5 2" xfId="2674" xr:uid="{00000000-0005-0000-0000-0000F2110000}"/>
    <cellStyle name="Input 2 5 2 2" xfId="2675" xr:uid="{00000000-0005-0000-0000-0000F3110000}"/>
    <cellStyle name="Input 2 5 2 2 2" xfId="2676" xr:uid="{00000000-0005-0000-0000-0000F4110000}"/>
    <cellStyle name="Input 2 5 2 2 3" xfId="2677" xr:uid="{00000000-0005-0000-0000-0000F5110000}"/>
    <cellStyle name="Input 2 5 2 3" xfId="2678" xr:uid="{00000000-0005-0000-0000-0000F6110000}"/>
    <cellStyle name="Input 2 5 2 4" xfId="2679" xr:uid="{00000000-0005-0000-0000-0000F7110000}"/>
    <cellStyle name="Input 2 5 3" xfId="2680" xr:uid="{00000000-0005-0000-0000-0000F8110000}"/>
    <cellStyle name="Input 2 5 3 2" xfId="2681" xr:uid="{00000000-0005-0000-0000-0000F9110000}"/>
    <cellStyle name="Input 2 5 3 2 2" xfId="2682" xr:uid="{00000000-0005-0000-0000-0000FA110000}"/>
    <cellStyle name="Input 2 5 3 2 3" xfId="2683" xr:uid="{00000000-0005-0000-0000-0000FB110000}"/>
    <cellStyle name="Input 2 5 3 3" xfId="2684" xr:uid="{00000000-0005-0000-0000-0000FC110000}"/>
    <cellStyle name="Input 2 5 3 4" xfId="2685" xr:uid="{00000000-0005-0000-0000-0000FD110000}"/>
    <cellStyle name="Input 2 5 4" xfId="2686" xr:uid="{00000000-0005-0000-0000-0000FE110000}"/>
    <cellStyle name="Input 2 5 4 2" xfId="2687" xr:uid="{00000000-0005-0000-0000-0000FF110000}"/>
    <cellStyle name="Input 2 5 4 3" xfId="2688" xr:uid="{00000000-0005-0000-0000-000000120000}"/>
    <cellStyle name="Input 2 5 5" xfId="2689" xr:uid="{00000000-0005-0000-0000-000001120000}"/>
    <cellStyle name="Input 2 5 6" xfId="2690" xr:uid="{00000000-0005-0000-0000-000002120000}"/>
    <cellStyle name="Input 2 6" xfId="2691" xr:uid="{00000000-0005-0000-0000-000003120000}"/>
    <cellStyle name="Input 2 6 2" xfId="2692" xr:uid="{00000000-0005-0000-0000-000004120000}"/>
    <cellStyle name="Input 2 6 3" xfId="2693" xr:uid="{00000000-0005-0000-0000-000005120000}"/>
    <cellStyle name="Input 2 7" xfId="2694" xr:uid="{00000000-0005-0000-0000-000006120000}"/>
    <cellStyle name="Input 2 8" xfId="2695" xr:uid="{00000000-0005-0000-0000-000007120000}"/>
    <cellStyle name="Input 2_Regulatory Template" xfId="2696" xr:uid="{00000000-0005-0000-0000-000008120000}"/>
    <cellStyle name="Input 3" xfId="2697" xr:uid="{00000000-0005-0000-0000-000009120000}"/>
    <cellStyle name="Input 4" xfId="2698" xr:uid="{00000000-0005-0000-0000-00000A120000}"/>
    <cellStyle name="Input 5" xfId="2699" xr:uid="{00000000-0005-0000-0000-00000B120000}"/>
    <cellStyle name="Input 6" xfId="2700" xr:uid="{00000000-0005-0000-0000-00000C120000}"/>
    <cellStyle name="Input 7" xfId="2701" xr:uid="{00000000-0005-0000-0000-00000D120000}"/>
    <cellStyle name="Input Cell" xfId="7326" xr:uid="{F9A9F0D5-0B77-4337-AA6F-1277638D3AC1}"/>
    <cellStyle name="Input(#.##0)" xfId="2702" xr:uid="{00000000-0005-0000-0000-00000E120000}"/>
    <cellStyle name="Input(#.##0,00)" xfId="2703" xr:uid="{00000000-0005-0000-0000-00000F120000}"/>
    <cellStyle name="Input(%)" xfId="2704" xr:uid="{00000000-0005-0000-0000-000010120000}"/>
    <cellStyle name="Input(0)" xfId="2705" xr:uid="{00000000-0005-0000-0000-000011120000}"/>
    <cellStyle name="Input|Date" xfId="2706" xr:uid="{00000000-0005-0000-0000-000012120000}"/>
    <cellStyle name="Input1" xfId="2707" xr:uid="{00000000-0005-0000-0000-000013120000}"/>
    <cellStyle name="Input1 10" xfId="2708" xr:uid="{00000000-0005-0000-0000-000014120000}"/>
    <cellStyle name="Input1 10 2" xfId="7291" xr:uid="{00000000-0005-0000-0000-000015120000}"/>
    <cellStyle name="Input1 10 2 2" xfId="9266" xr:uid="{42DFB6EE-75A4-424C-ABB4-FADA4EB254D2}"/>
    <cellStyle name="Input1 11" xfId="2709" xr:uid="{00000000-0005-0000-0000-000016120000}"/>
    <cellStyle name="Input1 11 2" xfId="7292" xr:uid="{00000000-0005-0000-0000-000017120000}"/>
    <cellStyle name="Input1 11 2 2" xfId="9267" xr:uid="{C4B3B16A-F85F-4258-BBD9-4D30B9D2DABF}"/>
    <cellStyle name="Input1 12" xfId="2710" xr:uid="{00000000-0005-0000-0000-000018120000}"/>
    <cellStyle name="Input1 12 2" xfId="7293" xr:uid="{00000000-0005-0000-0000-000019120000}"/>
    <cellStyle name="Input1 12 2 2" xfId="9268" xr:uid="{881348F8-4972-4C90-B77C-66630818F00F}"/>
    <cellStyle name="Input1 13" xfId="2711" xr:uid="{00000000-0005-0000-0000-00001A120000}"/>
    <cellStyle name="Input1 13 2" xfId="7294" xr:uid="{00000000-0005-0000-0000-00001B120000}"/>
    <cellStyle name="Input1 13 2 2" xfId="9269" xr:uid="{0E54365A-D389-4246-922B-4951CFF9391D}"/>
    <cellStyle name="Input1 14" xfId="2712" xr:uid="{00000000-0005-0000-0000-00001C120000}"/>
    <cellStyle name="Input1 14 2" xfId="7295" xr:uid="{00000000-0005-0000-0000-00001D120000}"/>
    <cellStyle name="Input1 14 2 2" xfId="9270" xr:uid="{8C382101-E800-483B-865B-E91C93C23405}"/>
    <cellStyle name="Input1 15" xfId="7290" xr:uid="{00000000-0005-0000-0000-00001E120000}"/>
    <cellStyle name="Input1 15 2" xfId="9265" xr:uid="{E7E5E5C8-5653-4130-9E71-57B44EF212C4}"/>
    <cellStyle name="Input1 2" xfId="2713" xr:uid="{00000000-0005-0000-0000-00001F120000}"/>
    <cellStyle name="Input1 2 2" xfId="7296" xr:uid="{00000000-0005-0000-0000-000020120000}"/>
    <cellStyle name="Input1 2 2 2" xfId="9271" xr:uid="{1557D6BF-2A98-4E56-90FB-E10D36366DB0}"/>
    <cellStyle name="Input1 3" xfId="2714" xr:uid="{00000000-0005-0000-0000-000021120000}"/>
    <cellStyle name="Input1 3 2" xfId="7297" xr:uid="{00000000-0005-0000-0000-000022120000}"/>
    <cellStyle name="Input1 3 2 2" xfId="9272" xr:uid="{F42DCC4A-761E-4657-A8F0-453D8DB889C9}"/>
    <cellStyle name="Input1 4" xfId="2715" xr:uid="{00000000-0005-0000-0000-000023120000}"/>
    <cellStyle name="Input1 4 2" xfId="7298" xr:uid="{00000000-0005-0000-0000-000024120000}"/>
    <cellStyle name="Input1 4 2 2" xfId="9273" xr:uid="{007B634F-7E2F-4D08-8F47-E21E4B5A97F0}"/>
    <cellStyle name="Input1 5" xfId="2716" xr:uid="{00000000-0005-0000-0000-000025120000}"/>
    <cellStyle name="Input1 5 2" xfId="7299" xr:uid="{00000000-0005-0000-0000-000026120000}"/>
    <cellStyle name="Input1 5 2 2" xfId="9274" xr:uid="{4DB864C7-3421-485E-BE36-DDDDAA65C56A}"/>
    <cellStyle name="Input1 6" xfId="2717" xr:uid="{00000000-0005-0000-0000-000027120000}"/>
    <cellStyle name="Input1 6 2" xfId="7300" xr:uid="{00000000-0005-0000-0000-000028120000}"/>
    <cellStyle name="Input1 6 2 2" xfId="9275" xr:uid="{34DD2453-58D0-4650-B6F3-1AAFC179A60B}"/>
    <cellStyle name="Input1 7" xfId="2718" xr:uid="{00000000-0005-0000-0000-000029120000}"/>
    <cellStyle name="Input1 7 2" xfId="7301" xr:uid="{00000000-0005-0000-0000-00002A120000}"/>
    <cellStyle name="Input1 7 2 2" xfId="9276" xr:uid="{4E2C909E-AB48-4EE2-9096-77F749D53E69}"/>
    <cellStyle name="Input1 8" xfId="2719" xr:uid="{00000000-0005-0000-0000-00002B120000}"/>
    <cellStyle name="Input1 8 2" xfId="7302" xr:uid="{00000000-0005-0000-0000-00002C120000}"/>
    <cellStyle name="Input1 8 2 2" xfId="9277" xr:uid="{218D3AAC-0932-49DA-AC14-ED507499C93E}"/>
    <cellStyle name="Input1 9" xfId="2720" xr:uid="{00000000-0005-0000-0000-00002D120000}"/>
    <cellStyle name="Input1 9 2" xfId="7303" xr:uid="{00000000-0005-0000-0000-00002E120000}"/>
    <cellStyle name="Input1 9 2 2" xfId="9278" xr:uid="{11806898-F58C-42FC-9AB4-67D0B9936D9C}"/>
    <cellStyle name="Input1%" xfId="2721" xr:uid="{00000000-0005-0000-0000-00002F120000}"/>
    <cellStyle name="Input1% 2" xfId="2722" xr:uid="{00000000-0005-0000-0000-000030120000}"/>
    <cellStyle name="Input1% 3" xfId="2723" xr:uid="{00000000-0005-0000-0000-000031120000}"/>
    <cellStyle name="Input1% 4" xfId="2724" xr:uid="{00000000-0005-0000-0000-000032120000}"/>
    <cellStyle name="Input1_070615 Water &amp; Wastewater Pricing Review Model draft under construction" xfId="2725" xr:uid="{00000000-0005-0000-0000-000033120000}"/>
    <cellStyle name="Input1default" xfId="2726" xr:uid="{00000000-0005-0000-0000-000034120000}"/>
    <cellStyle name="Input1default 2" xfId="2727" xr:uid="{00000000-0005-0000-0000-000035120000}"/>
    <cellStyle name="Input1default 3" xfId="2728" xr:uid="{00000000-0005-0000-0000-000036120000}"/>
    <cellStyle name="Input1default 4" xfId="2729" xr:uid="{00000000-0005-0000-0000-000037120000}"/>
    <cellStyle name="Input1default%" xfId="2730" xr:uid="{00000000-0005-0000-0000-000038120000}"/>
    <cellStyle name="Input2" xfId="2731" xr:uid="{00000000-0005-0000-0000-000039120000}"/>
    <cellStyle name="Input2 2" xfId="2732" xr:uid="{00000000-0005-0000-0000-00003A120000}"/>
    <cellStyle name="Input2 3" xfId="2733" xr:uid="{00000000-0005-0000-0000-00003B120000}"/>
    <cellStyle name="Input2 4" xfId="2734" xr:uid="{00000000-0005-0000-0000-00003C120000}"/>
    <cellStyle name="Input2%" xfId="2735" xr:uid="{00000000-0005-0000-0000-00003D120000}"/>
    <cellStyle name="Input3" xfId="2736" xr:uid="{00000000-0005-0000-0000-00003E120000}"/>
    <cellStyle name="Input3 10" xfId="2737" xr:uid="{00000000-0005-0000-0000-00003F120000}"/>
    <cellStyle name="Input3 10 2" xfId="7305" xr:uid="{00000000-0005-0000-0000-000040120000}"/>
    <cellStyle name="Input3 10 2 2" xfId="9280" xr:uid="{D4FBEAE4-83F8-47F0-9E8D-A7A81E4F8B0F}"/>
    <cellStyle name="Input3 11" xfId="2738" xr:uid="{00000000-0005-0000-0000-000041120000}"/>
    <cellStyle name="Input3 11 2" xfId="7306" xr:uid="{00000000-0005-0000-0000-000042120000}"/>
    <cellStyle name="Input3 11 2 2" xfId="9281" xr:uid="{47B530CF-F99C-465B-8C26-EF82D76F2957}"/>
    <cellStyle name="Input3 12" xfId="2739" xr:uid="{00000000-0005-0000-0000-000043120000}"/>
    <cellStyle name="Input3 12 2" xfId="7307" xr:uid="{00000000-0005-0000-0000-000044120000}"/>
    <cellStyle name="Input3 12 2 2" xfId="9282" xr:uid="{579FF5F9-62B6-4B9D-B02E-65598CF2BA19}"/>
    <cellStyle name="Input3 13" xfId="2740" xr:uid="{00000000-0005-0000-0000-000045120000}"/>
    <cellStyle name="Input3 13 2" xfId="7308" xr:uid="{00000000-0005-0000-0000-000046120000}"/>
    <cellStyle name="Input3 13 2 2" xfId="9283" xr:uid="{40C7C69A-874E-4E79-A271-BEC0C0AE602E}"/>
    <cellStyle name="Input3 14" xfId="2741" xr:uid="{00000000-0005-0000-0000-000047120000}"/>
    <cellStyle name="Input3 14 2" xfId="7309" xr:uid="{00000000-0005-0000-0000-000048120000}"/>
    <cellStyle name="Input3 14 2 2" xfId="9284" xr:uid="{2F9F4816-AD6F-4E02-9C42-360D7E11BCAB}"/>
    <cellStyle name="Input3 15" xfId="7304" xr:uid="{00000000-0005-0000-0000-000049120000}"/>
    <cellStyle name="Input3 15 2" xfId="9279" xr:uid="{B445E5DF-4A14-423E-A8C8-6C9B46F003BF}"/>
    <cellStyle name="Input3 2" xfId="2742" xr:uid="{00000000-0005-0000-0000-00004A120000}"/>
    <cellStyle name="Input3 2 2" xfId="7310" xr:uid="{00000000-0005-0000-0000-00004B120000}"/>
    <cellStyle name="Input3 2 2 2" xfId="9285" xr:uid="{8698EC94-1DE2-4550-BD4D-2BAD45CC3730}"/>
    <cellStyle name="Input3 3" xfId="2743" xr:uid="{00000000-0005-0000-0000-00004C120000}"/>
    <cellStyle name="Input3 3 2" xfId="7311" xr:uid="{00000000-0005-0000-0000-00004D120000}"/>
    <cellStyle name="Input3 3 2 2" xfId="9286" xr:uid="{AA192A63-21B7-449F-A6F1-22423CFF0090}"/>
    <cellStyle name="Input3 4" xfId="2744" xr:uid="{00000000-0005-0000-0000-00004E120000}"/>
    <cellStyle name="Input3 4 2" xfId="7312" xr:uid="{00000000-0005-0000-0000-00004F120000}"/>
    <cellStyle name="Input3 4 2 2" xfId="9287" xr:uid="{7DA07B7B-B040-44D5-9BAC-02D7B8FC2088}"/>
    <cellStyle name="Input3 5" xfId="2745" xr:uid="{00000000-0005-0000-0000-000050120000}"/>
    <cellStyle name="Input3 5 2" xfId="7313" xr:uid="{00000000-0005-0000-0000-000051120000}"/>
    <cellStyle name="Input3 5 2 2" xfId="9288" xr:uid="{DFD75CD2-7104-43D5-8F50-842C10D50E03}"/>
    <cellStyle name="Input3 6" xfId="2746" xr:uid="{00000000-0005-0000-0000-000052120000}"/>
    <cellStyle name="Input3 6 2" xfId="7314" xr:uid="{00000000-0005-0000-0000-000053120000}"/>
    <cellStyle name="Input3 6 2 2" xfId="9289" xr:uid="{F9C1B52B-05AF-4D65-A8CE-293BE07EC0E3}"/>
    <cellStyle name="Input3 7" xfId="2747" xr:uid="{00000000-0005-0000-0000-000054120000}"/>
    <cellStyle name="Input3 7 2" xfId="7315" xr:uid="{00000000-0005-0000-0000-000055120000}"/>
    <cellStyle name="Input3 7 2 2" xfId="9290" xr:uid="{7A2AB784-FC37-4984-A769-B9FCDBB87728}"/>
    <cellStyle name="Input3 8" xfId="2748" xr:uid="{00000000-0005-0000-0000-000056120000}"/>
    <cellStyle name="Input3 8 2" xfId="7316" xr:uid="{00000000-0005-0000-0000-000057120000}"/>
    <cellStyle name="Input3 8 2 2" xfId="9291" xr:uid="{EF10A26E-8EC6-40CF-A7D6-BF56E6711257}"/>
    <cellStyle name="Input3 9" xfId="2749" xr:uid="{00000000-0005-0000-0000-000058120000}"/>
    <cellStyle name="Input3 9 2" xfId="7317" xr:uid="{00000000-0005-0000-0000-000059120000}"/>
    <cellStyle name="Input3 9 2 2" xfId="9292" xr:uid="{B18AFA39-AC72-470C-A658-F00AFAC2CC0C}"/>
    <cellStyle name="Input3%" xfId="2750" xr:uid="{00000000-0005-0000-0000-00005A120000}"/>
    <cellStyle name="Input3_070615 Water &amp; Wastewater Pricing Review Model draft under construction" xfId="2751" xr:uid="{00000000-0005-0000-0000-00005B120000}"/>
    <cellStyle name="InputNumber" xfId="2752" xr:uid="{00000000-0005-0000-0000-00005C120000}"/>
    <cellStyle name="key result" xfId="2753" xr:uid="{00000000-0005-0000-0000-00005D120000}"/>
    <cellStyle name="Lines" xfId="2754" xr:uid="{00000000-0005-0000-0000-00005E120000}"/>
    <cellStyle name="Link [# - 00]" xfId="2755" xr:uid="{00000000-0005-0000-0000-00005F120000}"/>
    <cellStyle name="Link [# - 0000]" xfId="2756" xr:uid="{00000000-0005-0000-0000-000060120000}"/>
    <cellStyle name="Link [#]" xfId="2757" xr:uid="{00000000-0005-0000-0000-000061120000}"/>
    <cellStyle name="Link [% - 00]" xfId="2758" xr:uid="{00000000-0005-0000-0000-000062120000}"/>
    <cellStyle name="Link [%]" xfId="2759" xr:uid="{00000000-0005-0000-0000-000063120000}"/>
    <cellStyle name="Link [x]" xfId="2760" xr:uid="{00000000-0005-0000-0000-000064120000}"/>
    <cellStyle name="Linked Cell 2" xfId="2761" xr:uid="{00000000-0005-0000-0000-000065120000}"/>
    <cellStyle name="Linked Cell 2 2" xfId="2762" xr:uid="{00000000-0005-0000-0000-000066120000}"/>
    <cellStyle name="Linked Cell 2 2 2" xfId="2763" xr:uid="{00000000-0005-0000-0000-000067120000}"/>
    <cellStyle name="Linked Cell 2 3" xfId="2764" xr:uid="{00000000-0005-0000-0000-000068120000}"/>
    <cellStyle name="Linked Cell 2_Regulatory Template" xfId="2765" xr:uid="{00000000-0005-0000-0000-000069120000}"/>
    <cellStyle name="Linked Cell 3" xfId="2766" xr:uid="{00000000-0005-0000-0000-00006A120000}"/>
    <cellStyle name="Linked Cell 4" xfId="2767" xr:uid="{00000000-0005-0000-0000-00006B120000}"/>
    <cellStyle name="Linked Cell 5" xfId="2768" xr:uid="{00000000-0005-0000-0000-00006C120000}"/>
    <cellStyle name="Linked Cell 6" xfId="2769" xr:uid="{00000000-0005-0000-0000-00006D120000}"/>
    <cellStyle name="Linked Cell 7" xfId="2770" xr:uid="{00000000-0005-0000-0000-00006E120000}"/>
    <cellStyle name="Linked Cell 8" xfId="2771" xr:uid="{00000000-0005-0000-0000-00006F120000}"/>
    <cellStyle name="Local import" xfId="2772" xr:uid="{00000000-0005-0000-0000-000070120000}"/>
    <cellStyle name="Local import %" xfId="2773" xr:uid="{00000000-0005-0000-0000-000071120000}"/>
    <cellStyle name="Locked" xfId="2774" xr:uid="{00000000-0005-0000-0000-000072120000}"/>
    <cellStyle name="Lookup Table Heading." xfId="2775" xr:uid="{00000000-0005-0000-0000-000073120000}"/>
    <cellStyle name="Lookup Table Label." xfId="2776" xr:uid="{00000000-0005-0000-0000-000074120000}"/>
    <cellStyle name="Lookup Table Number." xfId="2777" xr:uid="{00000000-0005-0000-0000-000075120000}"/>
    <cellStyle name="LV Input" xfId="2778" xr:uid="{00000000-0005-0000-0000-000076120000}"/>
    <cellStyle name="Mine" xfId="2779" xr:uid="{00000000-0005-0000-0000-000077120000}"/>
    <cellStyle name="Model Name" xfId="2780" xr:uid="{00000000-0005-0000-0000-000078120000}"/>
    <cellStyle name="Model Name." xfId="2781" xr:uid="{00000000-0005-0000-0000-000079120000}"/>
    <cellStyle name="Multiple" xfId="2782" xr:uid="{00000000-0005-0000-0000-00007A120000}"/>
    <cellStyle name="Multiple." xfId="2783" xr:uid="{00000000-0005-0000-0000-00007B120000}"/>
    <cellStyle name="Muster" xfId="2784" xr:uid="{00000000-0005-0000-0000-00007C120000}"/>
    <cellStyle name="Neutral 2" xfId="2785" xr:uid="{00000000-0005-0000-0000-00007D120000}"/>
    <cellStyle name="Neutral 2 2" xfId="2786" xr:uid="{00000000-0005-0000-0000-00007E120000}"/>
    <cellStyle name="Neutral 2 2 2" xfId="2787" xr:uid="{00000000-0005-0000-0000-00007F120000}"/>
    <cellStyle name="Neutral 2 2 3" xfId="2788" xr:uid="{00000000-0005-0000-0000-000080120000}"/>
    <cellStyle name="Neutral 2 2_Regulatory Template" xfId="2789" xr:uid="{00000000-0005-0000-0000-000081120000}"/>
    <cellStyle name="Neutral 2 3" xfId="2790" xr:uid="{00000000-0005-0000-0000-000082120000}"/>
    <cellStyle name="Neutral 2_Regulatory Template" xfId="2791" xr:uid="{00000000-0005-0000-0000-000083120000}"/>
    <cellStyle name="Neutral 3" xfId="2792" xr:uid="{00000000-0005-0000-0000-000084120000}"/>
    <cellStyle name="Neutral 4" xfId="2793" xr:uid="{00000000-0005-0000-0000-000085120000}"/>
    <cellStyle name="Neutral 5" xfId="2794" xr:uid="{00000000-0005-0000-0000-000086120000}"/>
    <cellStyle name="Neutral 6" xfId="2795" xr:uid="{00000000-0005-0000-0000-000087120000}"/>
    <cellStyle name="Neutral 7" xfId="2796" xr:uid="{00000000-0005-0000-0000-000088120000}"/>
    <cellStyle name="New Times Roman" xfId="2797" xr:uid="{00000000-0005-0000-0000-000089120000}"/>
    <cellStyle name="no dec" xfId="2798" xr:uid="{00000000-0005-0000-0000-00008A120000}"/>
    <cellStyle name="NonPrint_copyright" xfId="2799" xr:uid="{00000000-0005-0000-0000-00008B120000}"/>
    <cellStyle name="Normal" xfId="0" builtinId="0"/>
    <cellStyle name="Normal - Style1" xfId="2800" xr:uid="{00000000-0005-0000-0000-00008D120000}"/>
    <cellStyle name="Normal 10" xfId="2801" xr:uid="{00000000-0005-0000-0000-00008E120000}"/>
    <cellStyle name="Normal 10 2" xfId="2802" xr:uid="{00000000-0005-0000-0000-00008F120000}"/>
    <cellStyle name="Normal 10 2 2" xfId="2803" xr:uid="{00000000-0005-0000-0000-000090120000}"/>
    <cellStyle name="Normal 10 2 3" xfId="2804" xr:uid="{00000000-0005-0000-0000-000091120000}"/>
    <cellStyle name="Normal 10 2_Regulatory Template" xfId="2805" xr:uid="{00000000-0005-0000-0000-000092120000}"/>
    <cellStyle name="Normal 10 3" xfId="2806" xr:uid="{00000000-0005-0000-0000-000093120000}"/>
    <cellStyle name="Normal 10 3 2" xfId="2807" xr:uid="{00000000-0005-0000-0000-000094120000}"/>
    <cellStyle name="Normal 10 3_Regulatory Template" xfId="2808" xr:uid="{00000000-0005-0000-0000-000095120000}"/>
    <cellStyle name="Normal 10 4" xfId="2809" xr:uid="{00000000-0005-0000-0000-000096120000}"/>
    <cellStyle name="Normal 10 4 2" xfId="2810" xr:uid="{00000000-0005-0000-0000-000097120000}"/>
    <cellStyle name="Normal 10 4_Regulatory Template" xfId="2811" xr:uid="{00000000-0005-0000-0000-000098120000}"/>
    <cellStyle name="Normal 10 5" xfId="2812" xr:uid="{00000000-0005-0000-0000-000099120000}"/>
    <cellStyle name="Normal 10 6" xfId="2813" xr:uid="{00000000-0005-0000-0000-00009A120000}"/>
    <cellStyle name="Normal 10 7" xfId="2814" xr:uid="{00000000-0005-0000-0000-00009B120000}"/>
    <cellStyle name="Normal 10 8" xfId="2815" xr:uid="{00000000-0005-0000-0000-00009C120000}"/>
    <cellStyle name="Normal 10_Regulatory Template" xfId="2816" xr:uid="{00000000-0005-0000-0000-00009D120000}"/>
    <cellStyle name="Normal 100" xfId="2817" xr:uid="{00000000-0005-0000-0000-00009E120000}"/>
    <cellStyle name="Normal 101" xfId="2818" xr:uid="{00000000-0005-0000-0000-00009F120000}"/>
    <cellStyle name="Normal 101 2" xfId="2819" xr:uid="{00000000-0005-0000-0000-0000A0120000}"/>
    <cellStyle name="Normal 101 2 2" xfId="2820" xr:uid="{00000000-0005-0000-0000-0000A1120000}"/>
    <cellStyle name="Normal 101_Regulatory Template" xfId="2821" xr:uid="{00000000-0005-0000-0000-0000A2120000}"/>
    <cellStyle name="Normal 102" xfId="2822" xr:uid="{00000000-0005-0000-0000-0000A3120000}"/>
    <cellStyle name="Normal 102 2" xfId="2823" xr:uid="{00000000-0005-0000-0000-0000A4120000}"/>
    <cellStyle name="Normal 102 2 2" xfId="2824" xr:uid="{00000000-0005-0000-0000-0000A5120000}"/>
    <cellStyle name="Normal 102_Regulatory Template" xfId="2825" xr:uid="{00000000-0005-0000-0000-0000A6120000}"/>
    <cellStyle name="Normal 103" xfId="2826" xr:uid="{00000000-0005-0000-0000-0000A7120000}"/>
    <cellStyle name="Normal 104" xfId="2827" xr:uid="{00000000-0005-0000-0000-0000A8120000}"/>
    <cellStyle name="Normal 104 2" xfId="2828" xr:uid="{00000000-0005-0000-0000-0000A9120000}"/>
    <cellStyle name="Normal 105" xfId="2829" xr:uid="{00000000-0005-0000-0000-0000AA120000}"/>
    <cellStyle name="Normal 106" xfId="2830" xr:uid="{00000000-0005-0000-0000-0000AB120000}"/>
    <cellStyle name="Normal 107" xfId="2831" xr:uid="{00000000-0005-0000-0000-0000AC120000}"/>
    <cellStyle name="Normal 107 2" xfId="2832" xr:uid="{00000000-0005-0000-0000-0000AD120000}"/>
    <cellStyle name="Normal 108" xfId="2833" xr:uid="{00000000-0005-0000-0000-0000AE120000}"/>
    <cellStyle name="Normal 109" xfId="7" xr:uid="{00000000-0005-0000-0000-0000AF120000}"/>
    <cellStyle name="Normal 109 2" xfId="2834" xr:uid="{00000000-0005-0000-0000-0000B0120000}"/>
    <cellStyle name="Normal 11" xfId="2835" xr:uid="{00000000-0005-0000-0000-0000B1120000}"/>
    <cellStyle name="Normal 11 2" xfId="2836" xr:uid="{00000000-0005-0000-0000-0000B2120000}"/>
    <cellStyle name="Normal 11 2 2" xfId="2837" xr:uid="{00000000-0005-0000-0000-0000B3120000}"/>
    <cellStyle name="Normal 11 2_Regulatory Template" xfId="2838" xr:uid="{00000000-0005-0000-0000-0000B4120000}"/>
    <cellStyle name="Normal 11 3" xfId="2839" xr:uid="{00000000-0005-0000-0000-0000B5120000}"/>
    <cellStyle name="Normal 11 3 2" xfId="2840" xr:uid="{00000000-0005-0000-0000-0000B6120000}"/>
    <cellStyle name="Normal 11 3_Regulatory Template" xfId="2841" xr:uid="{00000000-0005-0000-0000-0000B7120000}"/>
    <cellStyle name="Normal 11 4" xfId="2842" xr:uid="{00000000-0005-0000-0000-0000B8120000}"/>
    <cellStyle name="Normal 11 4 2" xfId="2843" xr:uid="{00000000-0005-0000-0000-0000B9120000}"/>
    <cellStyle name="Normal 11 4_Regulatory Template" xfId="2844" xr:uid="{00000000-0005-0000-0000-0000BA120000}"/>
    <cellStyle name="Normal 11 5" xfId="2845" xr:uid="{00000000-0005-0000-0000-0000BB120000}"/>
    <cellStyle name="Normal 11 6" xfId="2846" xr:uid="{00000000-0005-0000-0000-0000BC120000}"/>
    <cellStyle name="Normal 11_Regulatory Template" xfId="2847" xr:uid="{00000000-0005-0000-0000-0000BD120000}"/>
    <cellStyle name="Normal 110" xfId="2848" xr:uid="{00000000-0005-0000-0000-0000BE120000}"/>
    <cellStyle name="Normal 111" xfId="2849" xr:uid="{00000000-0005-0000-0000-0000BF120000}"/>
    <cellStyle name="Normal 112" xfId="2850" xr:uid="{00000000-0005-0000-0000-0000C0120000}"/>
    <cellStyle name="Normal 113" xfId="2851" xr:uid="{00000000-0005-0000-0000-0000C1120000}"/>
    <cellStyle name="Normal 114" xfId="2852" xr:uid="{00000000-0005-0000-0000-0000C2120000}"/>
    <cellStyle name="Normal 115" xfId="2853" xr:uid="{00000000-0005-0000-0000-0000C3120000}"/>
    <cellStyle name="Normal 116" xfId="2854" xr:uid="{00000000-0005-0000-0000-0000C4120000}"/>
    <cellStyle name="Normal 117" xfId="2855" xr:uid="{00000000-0005-0000-0000-0000C5120000}"/>
    <cellStyle name="Normal 118" xfId="2856" xr:uid="{00000000-0005-0000-0000-0000C6120000}"/>
    <cellStyle name="Normal 119" xfId="2857" xr:uid="{00000000-0005-0000-0000-0000C7120000}"/>
    <cellStyle name="Normal 12" xfId="2858" xr:uid="{00000000-0005-0000-0000-0000C8120000}"/>
    <cellStyle name="Normal 12 2" xfId="2859" xr:uid="{00000000-0005-0000-0000-0000C9120000}"/>
    <cellStyle name="Normal 12 2 2" xfId="2860" xr:uid="{00000000-0005-0000-0000-0000CA120000}"/>
    <cellStyle name="Normal 12 2_Regulatory Template" xfId="2861" xr:uid="{00000000-0005-0000-0000-0000CB120000}"/>
    <cellStyle name="Normal 12 3" xfId="2862" xr:uid="{00000000-0005-0000-0000-0000CC120000}"/>
    <cellStyle name="Normal 12 3 2" xfId="2863" xr:uid="{00000000-0005-0000-0000-0000CD120000}"/>
    <cellStyle name="Normal 12 3_Regulatory Template" xfId="2864" xr:uid="{00000000-0005-0000-0000-0000CE120000}"/>
    <cellStyle name="Normal 12 4" xfId="2865" xr:uid="{00000000-0005-0000-0000-0000CF120000}"/>
    <cellStyle name="Normal 12 4 2" xfId="2866" xr:uid="{00000000-0005-0000-0000-0000D0120000}"/>
    <cellStyle name="Normal 12 4_Regulatory Template" xfId="2867" xr:uid="{00000000-0005-0000-0000-0000D1120000}"/>
    <cellStyle name="Normal 12 5" xfId="2868" xr:uid="{00000000-0005-0000-0000-0000D2120000}"/>
    <cellStyle name="Normal 12 6" xfId="2869" xr:uid="{00000000-0005-0000-0000-0000D3120000}"/>
    <cellStyle name="Normal 12_Regulatory Template" xfId="2870" xr:uid="{00000000-0005-0000-0000-0000D4120000}"/>
    <cellStyle name="Normal 120" xfId="18" xr:uid="{00000000-0005-0000-0000-0000D5120000}"/>
    <cellStyle name="Normal 121" xfId="7331" xr:uid="{29D49634-51AE-488D-A932-E21199CB50B2}"/>
    <cellStyle name="Normal 13" xfId="2871" xr:uid="{00000000-0005-0000-0000-0000D6120000}"/>
    <cellStyle name="Normal 13 2" xfId="2872" xr:uid="{00000000-0005-0000-0000-0000D7120000}"/>
    <cellStyle name="Normal 13 2 2" xfId="2873" xr:uid="{00000000-0005-0000-0000-0000D8120000}"/>
    <cellStyle name="Normal 13 2_Regulatory Template" xfId="2874" xr:uid="{00000000-0005-0000-0000-0000D9120000}"/>
    <cellStyle name="Normal 13 3" xfId="2875" xr:uid="{00000000-0005-0000-0000-0000DA120000}"/>
    <cellStyle name="Normal 13 3 2" xfId="2876" xr:uid="{00000000-0005-0000-0000-0000DB120000}"/>
    <cellStyle name="Normal 13 3_Regulatory Template" xfId="2877" xr:uid="{00000000-0005-0000-0000-0000DC120000}"/>
    <cellStyle name="Normal 13 4" xfId="2878" xr:uid="{00000000-0005-0000-0000-0000DD120000}"/>
    <cellStyle name="Normal 13 4 2" xfId="2879" xr:uid="{00000000-0005-0000-0000-0000DE120000}"/>
    <cellStyle name="Normal 13 4_Regulatory Template" xfId="2880" xr:uid="{00000000-0005-0000-0000-0000DF120000}"/>
    <cellStyle name="Normal 13 5" xfId="2881" xr:uid="{00000000-0005-0000-0000-0000E0120000}"/>
    <cellStyle name="Normal 13 6" xfId="2882" xr:uid="{00000000-0005-0000-0000-0000E1120000}"/>
    <cellStyle name="Normal 13 7" xfId="2883" xr:uid="{00000000-0005-0000-0000-0000E2120000}"/>
    <cellStyle name="Normal 13_29(d) - Gas extensions -tariffs" xfId="2884" xr:uid="{00000000-0005-0000-0000-0000E3120000}"/>
    <cellStyle name="Normal 14" xfId="14" xr:uid="{00000000-0005-0000-0000-0000E4120000}"/>
    <cellStyle name="Normal 14 2" xfId="2885" xr:uid="{00000000-0005-0000-0000-0000E5120000}"/>
    <cellStyle name="Normal 14 2 2" xfId="2886" xr:uid="{00000000-0005-0000-0000-0000E6120000}"/>
    <cellStyle name="Normal 14 2_Regulatory Template" xfId="2887" xr:uid="{00000000-0005-0000-0000-0000E7120000}"/>
    <cellStyle name="Normal 14 3" xfId="2888" xr:uid="{00000000-0005-0000-0000-0000E8120000}"/>
    <cellStyle name="Normal 14 3 2" xfId="2889" xr:uid="{00000000-0005-0000-0000-0000E9120000}"/>
    <cellStyle name="Normal 14 3_Regulatory Template" xfId="2890" xr:uid="{00000000-0005-0000-0000-0000EA120000}"/>
    <cellStyle name="Normal 14 4" xfId="2891" xr:uid="{00000000-0005-0000-0000-0000EB120000}"/>
    <cellStyle name="Normal 14 4 2" xfId="2892" xr:uid="{00000000-0005-0000-0000-0000EC120000}"/>
    <cellStyle name="Normal 14 4_Regulatory Template" xfId="2893" xr:uid="{00000000-0005-0000-0000-0000ED120000}"/>
    <cellStyle name="Normal 14 5" xfId="2894" xr:uid="{00000000-0005-0000-0000-0000EE120000}"/>
    <cellStyle name="Normal 14_Regulatory Template" xfId="2895" xr:uid="{00000000-0005-0000-0000-0000EF120000}"/>
    <cellStyle name="Normal 143" xfId="2896" xr:uid="{00000000-0005-0000-0000-0000F0120000}"/>
    <cellStyle name="Normal 144" xfId="2897" xr:uid="{00000000-0005-0000-0000-0000F1120000}"/>
    <cellStyle name="Normal 147" xfId="2898" xr:uid="{00000000-0005-0000-0000-0000F2120000}"/>
    <cellStyle name="Normal 148" xfId="2899" xr:uid="{00000000-0005-0000-0000-0000F3120000}"/>
    <cellStyle name="Normal 149" xfId="2900" xr:uid="{00000000-0005-0000-0000-0000F4120000}"/>
    <cellStyle name="Normal 15" xfId="2901" xr:uid="{00000000-0005-0000-0000-0000F5120000}"/>
    <cellStyle name="Normal 15 2" xfId="2902" xr:uid="{00000000-0005-0000-0000-0000F6120000}"/>
    <cellStyle name="Normal 15 2 2" xfId="2903" xr:uid="{00000000-0005-0000-0000-0000F7120000}"/>
    <cellStyle name="Normal 15 2_Regulatory Template" xfId="2904" xr:uid="{00000000-0005-0000-0000-0000F8120000}"/>
    <cellStyle name="Normal 15 3" xfId="2905" xr:uid="{00000000-0005-0000-0000-0000F9120000}"/>
    <cellStyle name="Normal 15 3 2" xfId="2906" xr:uid="{00000000-0005-0000-0000-0000FA120000}"/>
    <cellStyle name="Normal 15 3_Regulatory Template" xfId="2907" xr:uid="{00000000-0005-0000-0000-0000FB120000}"/>
    <cellStyle name="Normal 15 4" xfId="2908" xr:uid="{00000000-0005-0000-0000-0000FC120000}"/>
    <cellStyle name="Normal 15 4 2" xfId="2909" xr:uid="{00000000-0005-0000-0000-0000FD120000}"/>
    <cellStyle name="Normal 15 4_Regulatory Template" xfId="2910" xr:uid="{00000000-0005-0000-0000-0000FE120000}"/>
    <cellStyle name="Normal 15 5" xfId="2911" xr:uid="{00000000-0005-0000-0000-0000FF120000}"/>
    <cellStyle name="Normal 15 6" xfId="2912" xr:uid="{00000000-0005-0000-0000-000000130000}"/>
    <cellStyle name="Normal 15 7" xfId="2913" xr:uid="{00000000-0005-0000-0000-000001130000}"/>
    <cellStyle name="Normal 15_Regulatory Template" xfId="2914" xr:uid="{00000000-0005-0000-0000-000002130000}"/>
    <cellStyle name="Normal 150" xfId="2915" xr:uid="{00000000-0005-0000-0000-000003130000}"/>
    <cellStyle name="Normal 151" xfId="2916" xr:uid="{00000000-0005-0000-0000-000004130000}"/>
    <cellStyle name="Normal 152" xfId="2917" xr:uid="{00000000-0005-0000-0000-000005130000}"/>
    <cellStyle name="Normal 153" xfId="2918" xr:uid="{00000000-0005-0000-0000-000006130000}"/>
    <cellStyle name="Normal 154" xfId="2919" xr:uid="{00000000-0005-0000-0000-000007130000}"/>
    <cellStyle name="Normal 155" xfId="2920" xr:uid="{00000000-0005-0000-0000-000008130000}"/>
    <cellStyle name="Normal 156" xfId="2921" xr:uid="{00000000-0005-0000-0000-000009130000}"/>
    <cellStyle name="Normal 16" xfId="2922" xr:uid="{00000000-0005-0000-0000-00000A130000}"/>
    <cellStyle name="Normal 16 2" xfId="2923" xr:uid="{00000000-0005-0000-0000-00000B130000}"/>
    <cellStyle name="Normal 16 2 2" xfId="2924" xr:uid="{00000000-0005-0000-0000-00000C130000}"/>
    <cellStyle name="Normal 16 2_Regulatory Template" xfId="2925" xr:uid="{00000000-0005-0000-0000-00000D130000}"/>
    <cellStyle name="Normal 16 3" xfId="2926" xr:uid="{00000000-0005-0000-0000-00000E130000}"/>
    <cellStyle name="Normal 16 3 2" xfId="2927" xr:uid="{00000000-0005-0000-0000-00000F130000}"/>
    <cellStyle name="Normal 16 3_Regulatory Template" xfId="2928" xr:uid="{00000000-0005-0000-0000-000010130000}"/>
    <cellStyle name="Normal 16 4" xfId="2929" xr:uid="{00000000-0005-0000-0000-000011130000}"/>
    <cellStyle name="Normal 16 4 2" xfId="2930" xr:uid="{00000000-0005-0000-0000-000012130000}"/>
    <cellStyle name="Normal 16 4_Regulatory Template" xfId="2931" xr:uid="{00000000-0005-0000-0000-000013130000}"/>
    <cellStyle name="Normal 16 5" xfId="2932" xr:uid="{00000000-0005-0000-0000-000014130000}"/>
    <cellStyle name="Normal 16_Regulatory Template" xfId="2933" xr:uid="{00000000-0005-0000-0000-000015130000}"/>
    <cellStyle name="Normal 161" xfId="2934" xr:uid="{00000000-0005-0000-0000-000016130000}"/>
    <cellStyle name="Normal 162" xfId="2935" xr:uid="{00000000-0005-0000-0000-000017130000}"/>
    <cellStyle name="Normal 163" xfId="2936" xr:uid="{00000000-0005-0000-0000-000018130000}"/>
    <cellStyle name="Normal 164" xfId="2937" xr:uid="{00000000-0005-0000-0000-000019130000}"/>
    <cellStyle name="Normal 169" xfId="2938" xr:uid="{00000000-0005-0000-0000-00001A130000}"/>
    <cellStyle name="Normal 17" xfId="2939" xr:uid="{00000000-0005-0000-0000-00001B130000}"/>
    <cellStyle name="Normal 17 2" xfId="2940" xr:uid="{00000000-0005-0000-0000-00001C130000}"/>
    <cellStyle name="Normal 17 2 2" xfId="2941" xr:uid="{00000000-0005-0000-0000-00001D130000}"/>
    <cellStyle name="Normal 17 2_Regulatory Template" xfId="2942" xr:uid="{00000000-0005-0000-0000-00001E130000}"/>
    <cellStyle name="Normal 17 3" xfId="2943" xr:uid="{00000000-0005-0000-0000-00001F130000}"/>
    <cellStyle name="Normal 17 3 2" xfId="2944" xr:uid="{00000000-0005-0000-0000-000020130000}"/>
    <cellStyle name="Normal 17 3_Regulatory Template" xfId="2945" xr:uid="{00000000-0005-0000-0000-000021130000}"/>
    <cellStyle name="Normal 17 4" xfId="2946" xr:uid="{00000000-0005-0000-0000-000022130000}"/>
    <cellStyle name="Normal 17 4 2" xfId="2947" xr:uid="{00000000-0005-0000-0000-000023130000}"/>
    <cellStyle name="Normal 17 4_Regulatory Template" xfId="2948" xr:uid="{00000000-0005-0000-0000-000024130000}"/>
    <cellStyle name="Normal 17 5" xfId="2949" xr:uid="{00000000-0005-0000-0000-000025130000}"/>
    <cellStyle name="Normal 17_Regulatory Template" xfId="2950" xr:uid="{00000000-0005-0000-0000-000026130000}"/>
    <cellStyle name="Normal 170" xfId="2951" xr:uid="{00000000-0005-0000-0000-000027130000}"/>
    <cellStyle name="Normal 171" xfId="2952" xr:uid="{00000000-0005-0000-0000-000028130000}"/>
    <cellStyle name="Normal 172" xfId="2953" xr:uid="{00000000-0005-0000-0000-000029130000}"/>
    <cellStyle name="Normal 177" xfId="2954" xr:uid="{00000000-0005-0000-0000-00002A130000}"/>
    <cellStyle name="Normal 178" xfId="2955" xr:uid="{00000000-0005-0000-0000-00002B130000}"/>
    <cellStyle name="Normal 179" xfId="2956" xr:uid="{00000000-0005-0000-0000-00002C130000}"/>
    <cellStyle name="Normal 18" xfId="2957" xr:uid="{00000000-0005-0000-0000-00002D130000}"/>
    <cellStyle name="Normal 18 2" xfId="2958" xr:uid="{00000000-0005-0000-0000-00002E130000}"/>
    <cellStyle name="Normal 18 2 2" xfId="2959" xr:uid="{00000000-0005-0000-0000-00002F130000}"/>
    <cellStyle name="Normal 18 2_Regulatory Template" xfId="2960" xr:uid="{00000000-0005-0000-0000-000030130000}"/>
    <cellStyle name="Normal 18 3" xfId="2961" xr:uid="{00000000-0005-0000-0000-000031130000}"/>
    <cellStyle name="Normal 18 3 2" xfId="2962" xr:uid="{00000000-0005-0000-0000-000032130000}"/>
    <cellStyle name="Normal 18 3_Regulatory Template" xfId="2963" xr:uid="{00000000-0005-0000-0000-000033130000}"/>
    <cellStyle name="Normal 18 4" xfId="2964" xr:uid="{00000000-0005-0000-0000-000034130000}"/>
    <cellStyle name="Normal 18 4 2" xfId="2965" xr:uid="{00000000-0005-0000-0000-000035130000}"/>
    <cellStyle name="Normal 18 4_Regulatory Template" xfId="2966" xr:uid="{00000000-0005-0000-0000-000036130000}"/>
    <cellStyle name="Normal 18 5" xfId="2967" xr:uid="{00000000-0005-0000-0000-000037130000}"/>
    <cellStyle name="Normal 18_Regulatory Template" xfId="2968" xr:uid="{00000000-0005-0000-0000-000038130000}"/>
    <cellStyle name="Normal 180" xfId="2969" xr:uid="{00000000-0005-0000-0000-000039130000}"/>
    <cellStyle name="Normal 181" xfId="2970" xr:uid="{00000000-0005-0000-0000-00003A130000}"/>
    <cellStyle name="Normal 182" xfId="2971" xr:uid="{00000000-0005-0000-0000-00003B130000}"/>
    <cellStyle name="Normal 183" xfId="2972" xr:uid="{00000000-0005-0000-0000-00003C130000}"/>
    <cellStyle name="Normal 184" xfId="2973" xr:uid="{00000000-0005-0000-0000-00003D130000}"/>
    <cellStyle name="Normal 185" xfId="2974" xr:uid="{00000000-0005-0000-0000-00003E130000}"/>
    <cellStyle name="Normal 186" xfId="2975" xr:uid="{00000000-0005-0000-0000-00003F130000}"/>
    <cellStyle name="Normal 187" xfId="2976" xr:uid="{00000000-0005-0000-0000-000040130000}"/>
    <cellStyle name="Normal 188" xfId="2977" xr:uid="{00000000-0005-0000-0000-000041130000}"/>
    <cellStyle name="Normal 189" xfId="2978" xr:uid="{00000000-0005-0000-0000-000042130000}"/>
    <cellStyle name="Normal 19" xfId="2979" xr:uid="{00000000-0005-0000-0000-000043130000}"/>
    <cellStyle name="Normal 19 2" xfId="2980" xr:uid="{00000000-0005-0000-0000-000044130000}"/>
    <cellStyle name="Normal 19 2 2" xfId="2981" xr:uid="{00000000-0005-0000-0000-000045130000}"/>
    <cellStyle name="Normal 19 2_Regulatory Template" xfId="2982" xr:uid="{00000000-0005-0000-0000-000046130000}"/>
    <cellStyle name="Normal 19 3" xfId="2983" xr:uid="{00000000-0005-0000-0000-000047130000}"/>
    <cellStyle name="Normal 19 3 2" xfId="2984" xr:uid="{00000000-0005-0000-0000-000048130000}"/>
    <cellStyle name="Normal 19 3_Regulatory Template" xfId="2985" xr:uid="{00000000-0005-0000-0000-000049130000}"/>
    <cellStyle name="Normal 19 4" xfId="2986" xr:uid="{00000000-0005-0000-0000-00004A130000}"/>
    <cellStyle name="Normal 19 4 2" xfId="2987" xr:uid="{00000000-0005-0000-0000-00004B130000}"/>
    <cellStyle name="Normal 19 4_Regulatory Template" xfId="2988" xr:uid="{00000000-0005-0000-0000-00004C130000}"/>
    <cellStyle name="Normal 19 5" xfId="2989" xr:uid="{00000000-0005-0000-0000-00004D130000}"/>
    <cellStyle name="Normal 19_Regulatory Template" xfId="2990" xr:uid="{00000000-0005-0000-0000-00004E130000}"/>
    <cellStyle name="Normal 190" xfId="2991" xr:uid="{00000000-0005-0000-0000-00004F130000}"/>
    <cellStyle name="Normal 192" xfId="2992" xr:uid="{00000000-0005-0000-0000-000050130000}"/>
    <cellStyle name="Normal 193" xfId="2993" xr:uid="{00000000-0005-0000-0000-000051130000}"/>
    <cellStyle name="Normal 196" xfId="2994" xr:uid="{00000000-0005-0000-0000-000052130000}"/>
    <cellStyle name="Normal 197" xfId="2995" xr:uid="{00000000-0005-0000-0000-000053130000}"/>
    <cellStyle name="Normal 198" xfId="2996" xr:uid="{00000000-0005-0000-0000-000054130000}"/>
    <cellStyle name="Normal 199" xfId="2997" xr:uid="{00000000-0005-0000-0000-000055130000}"/>
    <cellStyle name="Normal 2" xfId="4" xr:uid="{00000000-0005-0000-0000-000056130000}"/>
    <cellStyle name="Normal 2 10" xfId="2998" xr:uid="{00000000-0005-0000-0000-000057130000}"/>
    <cellStyle name="Normal 2 10 2" xfId="2999" xr:uid="{00000000-0005-0000-0000-000058130000}"/>
    <cellStyle name="Normal 2 11" xfId="3000" xr:uid="{00000000-0005-0000-0000-000059130000}"/>
    <cellStyle name="Normal 2 11 2" xfId="3001" xr:uid="{00000000-0005-0000-0000-00005A130000}"/>
    <cellStyle name="Normal 2 12" xfId="3002" xr:uid="{00000000-0005-0000-0000-00005B130000}"/>
    <cellStyle name="Normal 2 12 2" xfId="3003" xr:uid="{00000000-0005-0000-0000-00005C130000}"/>
    <cellStyle name="Normal 2 13" xfId="3004" xr:uid="{00000000-0005-0000-0000-00005D130000}"/>
    <cellStyle name="Normal 2 13 2" xfId="3005" xr:uid="{00000000-0005-0000-0000-00005E130000}"/>
    <cellStyle name="Normal 2 13 3" xfId="3006" xr:uid="{00000000-0005-0000-0000-00005F130000}"/>
    <cellStyle name="Normal 2 13_Regulatory Template" xfId="3007" xr:uid="{00000000-0005-0000-0000-000060130000}"/>
    <cellStyle name="Normal 2 14" xfId="3008" xr:uid="{00000000-0005-0000-0000-000061130000}"/>
    <cellStyle name="Normal 2 14 2" xfId="3009" xr:uid="{00000000-0005-0000-0000-000062130000}"/>
    <cellStyle name="Normal 2 14_Regulatory Template" xfId="3010" xr:uid="{00000000-0005-0000-0000-000063130000}"/>
    <cellStyle name="Normal 2 15" xfId="3011" xr:uid="{00000000-0005-0000-0000-000064130000}"/>
    <cellStyle name="Normal 2 15 2" xfId="3012" xr:uid="{00000000-0005-0000-0000-000065130000}"/>
    <cellStyle name="Normal 2 15_Regulatory Template" xfId="3013" xr:uid="{00000000-0005-0000-0000-000066130000}"/>
    <cellStyle name="Normal 2 16" xfId="3014" xr:uid="{00000000-0005-0000-0000-000067130000}"/>
    <cellStyle name="Normal 2 17" xfId="3015" xr:uid="{00000000-0005-0000-0000-000068130000}"/>
    <cellStyle name="Normal 2 18" xfId="3016" xr:uid="{00000000-0005-0000-0000-000069130000}"/>
    <cellStyle name="Normal 2 18 2" xfId="3017" xr:uid="{00000000-0005-0000-0000-00006A130000}"/>
    <cellStyle name="Normal 2 2" xfId="16" xr:uid="{00000000-0005-0000-0000-00006B130000}"/>
    <cellStyle name="Normal 2 2 2" xfId="3018" xr:uid="{00000000-0005-0000-0000-00006C130000}"/>
    <cellStyle name="Normal 2 2 2 2" xfId="3019" xr:uid="{00000000-0005-0000-0000-00006D130000}"/>
    <cellStyle name="Normal 2 2 2 3" xfId="3020" xr:uid="{00000000-0005-0000-0000-00006E130000}"/>
    <cellStyle name="Normal 2 2 2 4" xfId="3021" xr:uid="{00000000-0005-0000-0000-00006F130000}"/>
    <cellStyle name="Normal 2 2 2 5" xfId="3022" xr:uid="{00000000-0005-0000-0000-000070130000}"/>
    <cellStyle name="Normal 2 2 2_Regulatory Template" xfId="3023" xr:uid="{00000000-0005-0000-0000-000071130000}"/>
    <cellStyle name="Normal 2 2 3" xfId="3024" xr:uid="{00000000-0005-0000-0000-000072130000}"/>
    <cellStyle name="Normal 2 2 4" xfId="3025" xr:uid="{00000000-0005-0000-0000-000073130000}"/>
    <cellStyle name="Normal 2 2 5" xfId="3026" xr:uid="{00000000-0005-0000-0000-000074130000}"/>
    <cellStyle name="Normal 2 2 6" xfId="3027" xr:uid="{00000000-0005-0000-0000-000075130000}"/>
    <cellStyle name="Normal 2 2 7" xfId="3028" xr:uid="{00000000-0005-0000-0000-000076130000}"/>
    <cellStyle name="Normal 2 2 8" xfId="3029" xr:uid="{00000000-0005-0000-0000-000077130000}"/>
    <cellStyle name="Normal 2 2 9" xfId="3030" xr:uid="{00000000-0005-0000-0000-000078130000}"/>
    <cellStyle name="Normal 2 3" xfId="3031" xr:uid="{00000000-0005-0000-0000-000079130000}"/>
    <cellStyle name="Normal 2 3 2" xfId="3032" xr:uid="{00000000-0005-0000-0000-00007A130000}"/>
    <cellStyle name="Normal 2 3_29(d) - Gas extensions -tariffs" xfId="3033" xr:uid="{00000000-0005-0000-0000-00007B130000}"/>
    <cellStyle name="Normal 2 4" xfId="3034" xr:uid="{00000000-0005-0000-0000-00007C130000}"/>
    <cellStyle name="Normal 2 4 2" xfId="3035" xr:uid="{00000000-0005-0000-0000-00007D130000}"/>
    <cellStyle name="Normal 2 5" xfId="3036" xr:uid="{00000000-0005-0000-0000-00007E130000}"/>
    <cellStyle name="Normal 2 5 2" xfId="3037" xr:uid="{00000000-0005-0000-0000-00007F130000}"/>
    <cellStyle name="Normal 2 5 3" xfId="3038" xr:uid="{00000000-0005-0000-0000-000080130000}"/>
    <cellStyle name="Normal 2 5_Regulatory Template" xfId="3039" xr:uid="{00000000-0005-0000-0000-000081130000}"/>
    <cellStyle name="Normal 2 6" xfId="3040" xr:uid="{00000000-0005-0000-0000-000082130000}"/>
    <cellStyle name="Normal 2 6 2" xfId="3041" xr:uid="{00000000-0005-0000-0000-000083130000}"/>
    <cellStyle name="Normal 2 6 3" xfId="3042" xr:uid="{00000000-0005-0000-0000-000084130000}"/>
    <cellStyle name="Normal 2 7" xfId="3043" xr:uid="{00000000-0005-0000-0000-000085130000}"/>
    <cellStyle name="Normal 2 8" xfId="3044" xr:uid="{00000000-0005-0000-0000-000086130000}"/>
    <cellStyle name="Normal 2 9" xfId="3045" xr:uid="{00000000-0005-0000-0000-000087130000}"/>
    <cellStyle name="Normal 2 9 2" xfId="3046" xr:uid="{00000000-0005-0000-0000-000088130000}"/>
    <cellStyle name="Normal 2_29(d) - Gas extensions -tariffs" xfId="3047" xr:uid="{00000000-0005-0000-0000-000089130000}"/>
    <cellStyle name="Normal 20" xfId="3048" xr:uid="{00000000-0005-0000-0000-00008A130000}"/>
    <cellStyle name="Normal 20 2" xfId="3049" xr:uid="{00000000-0005-0000-0000-00008B130000}"/>
    <cellStyle name="Normal 20 3" xfId="3050" xr:uid="{00000000-0005-0000-0000-00008C130000}"/>
    <cellStyle name="Normal 20_Regulatory Template" xfId="3051" xr:uid="{00000000-0005-0000-0000-00008D130000}"/>
    <cellStyle name="Normal 200" xfId="3052" xr:uid="{00000000-0005-0000-0000-00008E130000}"/>
    <cellStyle name="Normal 201" xfId="3053" xr:uid="{00000000-0005-0000-0000-00008F130000}"/>
    <cellStyle name="Normal 202" xfId="3054" xr:uid="{00000000-0005-0000-0000-000090130000}"/>
    <cellStyle name="Normal 203" xfId="3055" xr:uid="{00000000-0005-0000-0000-000091130000}"/>
    <cellStyle name="Normal 204" xfId="3056" xr:uid="{00000000-0005-0000-0000-000092130000}"/>
    <cellStyle name="Normal 205" xfId="3057" xr:uid="{00000000-0005-0000-0000-000093130000}"/>
    <cellStyle name="Normal 207" xfId="3058" xr:uid="{00000000-0005-0000-0000-000094130000}"/>
    <cellStyle name="Normal 208" xfId="3059" xr:uid="{00000000-0005-0000-0000-000095130000}"/>
    <cellStyle name="Normal 209" xfId="3060" xr:uid="{00000000-0005-0000-0000-000096130000}"/>
    <cellStyle name="Normal 21" xfId="3061" xr:uid="{00000000-0005-0000-0000-000097130000}"/>
    <cellStyle name="Normal 21 2" xfId="3062" xr:uid="{00000000-0005-0000-0000-000098130000}"/>
    <cellStyle name="Normal 21_Regulatory Template" xfId="3063" xr:uid="{00000000-0005-0000-0000-000099130000}"/>
    <cellStyle name="Normal 210" xfId="3064" xr:uid="{00000000-0005-0000-0000-00009A130000}"/>
    <cellStyle name="Normal 211" xfId="3065" xr:uid="{00000000-0005-0000-0000-00009B130000}"/>
    <cellStyle name="Normal 212" xfId="3066" xr:uid="{00000000-0005-0000-0000-00009C130000}"/>
    <cellStyle name="Normal 213" xfId="3067" xr:uid="{00000000-0005-0000-0000-00009D130000}"/>
    <cellStyle name="Normal 214" xfId="3068" xr:uid="{00000000-0005-0000-0000-00009E130000}"/>
    <cellStyle name="Normal 215" xfId="3069" xr:uid="{00000000-0005-0000-0000-00009F130000}"/>
    <cellStyle name="Normal 216" xfId="3070" xr:uid="{00000000-0005-0000-0000-0000A0130000}"/>
    <cellStyle name="Normal 22" xfId="3071" xr:uid="{00000000-0005-0000-0000-0000A1130000}"/>
    <cellStyle name="Normal 22 2" xfId="3072" xr:uid="{00000000-0005-0000-0000-0000A2130000}"/>
    <cellStyle name="Normal 22_Regulatory Template" xfId="3073" xr:uid="{00000000-0005-0000-0000-0000A3130000}"/>
    <cellStyle name="Normal 23" xfId="3074" xr:uid="{00000000-0005-0000-0000-0000A4130000}"/>
    <cellStyle name="Normal 24" xfId="3075" xr:uid="{00000000-0005-0000-0000-0000A5130000}"/>
    <cellStyle name="Normal 24 2" xfId="3076" xr:uid="{00000000-0005-0000-0000-0000A6130000}"/>
    <cellStyle name="Normal 24_Regulatory Template" xfId="3077" xr:uid="{00000000-0005-0000-0000-0000A7130000}"/>
    <cellStyle name="Normal 25" xfId="3078" xr:uid="{00000000-0005-0000-0000-0000A8130000}"/>
    <cellStyle name="Normal 26" xfId="3079" xr:uid="{00000000-0005-0000-0000-0000A9130000}"/>
    <cellStyle name="Normal 27" xfId="3080" xr:uid="{00000000-0005-0000-0000-0000AA130000}"/>
    <cellStyle name="Normal 28" xfId="3081" xr:uid="{00000000-0005-0000-0000-0000AB130000}"/>
    <cellStyle name="Normal 29" xfId="3082" xr:uid="{00000000-0005-0000-0000-0000AC130000}"/>
    <cellStyle name="Normal 3" xfId="9" xr:uid="{00000000-0005-0000-0000-0000AD130000}"/>
    <cellStyle name="Normal 3 10" xfId="3083" xr:uid="{00000000-0005-0000-0000-0000AE130000}"/>
    <cellStyle name="Normal 3 11" xfId="3084" xr:uid="{00000000-0005-0000-0000-0000AF130000}"/>
    <cellStyle name="Normal 3 12" xfId="3085" xr:uid="{00000000-0005-0000-0000-0000B0130000}"/>
    <cellStyle name="Normal 3 13" xfId="3086" xr:uid="{00000000-0005-0000-0000-0000B1130000}"/>
    <cellStyle name="Normal 3 13 2" xfId="3087" xr:uid="{00000000-0005-0000-0000-0000B2130000}"/>
    <cellStyle name="Normal 3 13 3" xfId="3088" xr:uid="{00000000-0005-0000-0000-0000B3130000}"/>
    <cellStyle name="Normal 3 13 4" xfId="3089" xr:uid="{00000000-0005-0000-0000-0000B4130000}"/>
    <cellStyle name="Normal 3 2" xfId="10" xr:uid="{00000000-0005-0000-0000-0000B5130000}"/>
    <cellStyle name="Normal 3 2 2" xfId="2" xr:uid="{00000000-0005-0000-0000-0000B6130000}"/>
    <cellStyle name="Normal 3 2 2 2" xfId="12" xr:uid="{00000000-0005-0000-0000-0000B7130000}"/>
    <cellStyle name="Normal 3 2 2 3" xfId="15" xr:uid="{00000000-0005-0000-0000-0000B8130000}"/>
    <cellStyle name="Normal 3 3" xfId="3090" xr:uid="{00000000-0005-0000-0000-0000B9130000}"/>
    <cellStyle name="Normal 3 3 2" xfId="3091" xr:uid="{00000000-0005-0000-0000-0000BA130000}"/>
    <cellStyle name="Normal 3 3 3" xfId="3092" xr:uid="{00000000-0005-0000-0000-0000BB130000}"/>
    <cellStyle name="Normal 3 3_Regulatory Template" xfId="3093" xr:uid="{00000000-0005-0000-0000-0000BC130000}"/>
    <cellStyle name="Normal 3 4" xfId="3094" xr:uid="{00000000-0005-0000-0000-0000BD130000}"/>
    <cellStyle name="Normal 3 4 2" xfId="3095" xr:uid="{00000000-0005-0000-0000-0000BE130000}"/>
    <cellStyle name="Normal 3 4_Regulatory Template" xfId="3096" xr:uid="{00000000-0005-0000-0000-0000BF130000}"/>
    <cellStyle name="Normal 3 5" xfId="3097" xr:uid="{00000000-0005-0000-0000-0000C0130000}"/>
    <cellStyle name="Normal 3 6" xfId="3098" xr:uid="{00000000-0005-0000-0000-0000C1130000}"/>
    <cellStyle name="Normal 3 7" xfId="3099" xr:uid="{00000000-0005-0000-0000-0000C2130000}"/>
    <cellStyle name="Normal 3 8" xfId="3100" xr:uid="{00000000-0005-0000-0000-0000C3130000}"/>
    <cellStyle name="Normal 3 9" xfId="3101" xr:uid="{00000000-0005-0000-0000-0000C4130000}"/>
    <cellStyle name="Normal 3_29(d) - Gas extensions -tariffs" xfId="3102" xr:uid="{00000000-0005-0000-0000-0000C5130000}"/>
    <cellStyle name="Normal 30" xfId="3103" xr:uid="{00000000-0005-0000-0000-0000C6130000}"/>
    <cellStyle name="Normal 31" xfId="3104" xr:uid="{00000000-0005-0000-0000-0000C7130000}"/>
    <cellStyle name="Normal 32" xfId="3105" xr:uid="{00000000-0005-0000-0000-0000C8130000}"/>
    <cellStyle name="Normal 33" xfId="3106" xr:uid="{00000000-0005-0000-0000-0000C9130000}"/>
    <cellStyle name="Normal 34" xfId="3107" xr:uid="{00000000-0005-0000-0000-0000CA130000}"/>
    <cellStyle name="Normal 35" xfId="3108" xr:uid="{00000000-0005-0000-0000-0000CB130000}"/>
    <cellStyle name="Normal 36" xfId="3109" xr:uid="{00000000-0005-0000-0000-0000CC130000}"/>
    <cellStyle name="Normal 37" xfId="3110" xr:uid="{00000000-0005-0000-0000-0000CD130000}"/>
    <cellStyle name="Normal 38" xfId="3111" xr:uid="{00000000-0005-0000-0000-0000CE130000}"/>
    <cellStyle name="Normal 38 2" xfId="3112" xr:uid="{00000000-0005-0000-0000-0000CF130000}"/>
    <cellStyle name="Normal 38_29(d) - Gas extensions -tariffs" xfId="3113" xr:uid="{00000000-0005-0000-0000-0000D0130000}"/>
    <cellStyle name="Normal 39" xfId="3114" xr:uid="{00000000-0005-0000-0000-0000D1130000}"/>
    <cellStyle name="Normal 4" xfId="3115" xr:uid="{00000000-0005-0000-0000-0000D2130000}"/>
    <cellStyle name="Normal 4 10" xfId="3116" xr:uid="{00000000-0005-0000-0000-0000D3130000}"/>
    <cellStyle name="Normal 4 11" xfId="3117" xr:uid="{00000000-0005-0000-0000-0000D4130000}"/>
    <cellStyle name="Normal 4 2" xfId="3118" xr:uid="{00000000-0005-0000-0000-0000D5130000}"/>
    <cellStyle name="Normal 4 2 2" xfId="3119" xr:uid="{00000000-0005-0000-0000-0000D6130000}"/>
    <cellStyle name="Normal 4 2 2 2" xfId="3120" xr:uid="{00000000-0005-0000-0000-0000D7130000}"/>
    <cellStyle name="Normal 4 2 2 3" xfId="3121" xr:uid="{00000000-0005-0000-0000-0000D8130000}"/>
    <cellStyle name="Normal 4 2 3" xfId="3122" xr:uid="{00000000-0005-0000-0000-0000D9130000}"/>
    <cellStyle name="Normal 4 2 3 2" xfId="3123" xr:uid="{00000000-0005-0000-0000-0000DA130000}"/>
    <cellStyle name="Normal 4 2 3 3" xfId="3124" xr:uid="{00000000-0005-0000-0000-0000DB130000}"/>
    <cellStyle name="Normal 4 2 4" xfId="3125" xr:uid="{00000000-0005-0000-0000-0000DC130000}"/>
    <cellStyle name="Normal 4 2 5" xfId="3126" xr:uid="{00000000-0005-0000-0000-0000DD130000}"/>
    <cellStyle name="Normal 4 2_Regulatory Template" xfId="3127" xr:uid="{00000000-0005-0000-0000-0000DE130000}"/>
    <cellStyle name="Normal 4 3" xfId="3128" xr:uid="{00000000-0005-0000-0000-0000DF130000}"/>
    <cellStyle name="Normal 4 3 2" xfId="3129" xr:uid="{00000000-0005-0000-0000-0000E0130000}"/>
    <cellStyle name="Normal 4 3 3" xfId="3130" xr:uid="{00000000-0005-0000-0000-0000E1130000}"/>
    <cellStyle name="Normal 4 3_Regulatory Template" xfId="3131" xr:uid="{00000000-0005-0000-0000-0000E2130000}"/>
    <cellStyle name="Normal 4 4" xfId="3132" xr:uid="{00000000-0005-0000-0000-0000E3130000}"/>
    <cellStyle name="Normal 4 4 2" xfId="3133" xr:uid="{00000000-0005-0000-0000-0000E4130000}"/>
    <cellStyle name="Normal 4 4_Regulatory Template" xfId="3134" xr:uid="{00000000-0005-0000-0000-0000E5130000}"/>
    <cellStyle name="Normal 4 5" xfId="3135" xr:uid="{00000000-0005-0000-0000-0000E6130000}"/>
    <cellStyle name="Normal 4 6" xfId="3136" xr:uid="{00000000-0005-0000-0000-0000E7130000}"/>
    <cellStyle name="Normal 4 7" xfId="3137" xr:uid="{00000000-0005-0000-0000-0000E8130000}"/>
    <cellStyle name="Normal 4 8" xfId="3138" xr:uid="{00000000-0005-0000-0000-0000E9130000}"/>
    <cellStyle name="Normal 4 9" xfId="3139" xr:uid="{00000000-0005-0000-0000-0000EA130000}"/>
    <cellStyle name="Normal 4_29(d) - Gas extensions -tariffs" xfId="3140" xr:uid="{00000000-0005-0000-0000-0000EB130000}"/>
    <cellStyle name="Normal 40" xfId="3141" xr:uid="{00000000-0005-0000-0000-0000EC130000}"/>
    <cellStyle name="Normal 40 2" xfId="3142" xr:uid="{00000000-0005-0000-0000-0000ED130000}"/>
    <cellStyle name="Normal 40_29(d) - Gas extensions -tariffs" xfId="3143" xr:uid="{00000000-0005-0000-0000-0000EE130000}"/>
    <cellStyle name="Normal 41" xfId="3144" xr:uid="{00000000-0005-0000-0000-0000EF130000}"/>
    <cellStyle name="Normal 42" xfId="3145" xr:uid="{00000000-0005-0000-0000-0000F0130000}"/>
    <cellStyle name="Normal 43" xfId="3146" xr:uid="{00000000-0005-0000-0000-0000F1130000}"/>
    <cellStyle name="Normal 44" xfId="3147" xr:uid="{00000000-0005-0000-0000-0000F2130000}"/>
    <cellStyle name="Normal 45" xfId="3148" xr:uid="{00000000-0005-0000-0000-0000F3130000}"/>
    <cellStyle name="Normal 46" xfId="3149" xr:uid="{00000000-0005-0000-0000-0000F4130000}"/>
    <cellStyle name="Normal 47" xfId="3150" xr:uid="{00000000-0005-0000-0000-0000F5130000}"/>
    <cellStyle name="Normal 48" xfId="3151" xr:uid="{00000000-0005-0000-0000-0000F6130000}"/>
    <cellStyle name="Normal 49" xfId="3152" xr:uid="{00000000-0005-0000-0000-0000F7130000}"/>
    <cellStyle name="Normal 5" xfId="3153" xr:uid="{00000000-0005-0000-0000-0000F8130000}"/>
    <cellStyle name="Normal 5 2" xfId="3154" xr:uid="{00000000-0005-0000-0000-0000F9130000}"/>
    <cellStyle name="Normal 5 2 2" xfId="3155" xr:uid="{00000000-0005-0000-0000-0000FA130000}"/>
    <cellStyle name="Normal 5 2 3" xfId="3156" xr:uid="{00000000-0005-0000-0000-0000FB130000}"/>
    <cellStyle name="Normal 5 2 4" xfId="3157" xr:uid="{00000000-0005-0000-0000-0000FC130000}"/>
    <cellStyle name="Normal 5 2_Regulatory Template" xfId="3158" xr:uid="{00000000-0005-0000-0000-0000FD130000}"/>
    <cellStyle name="Normal 5 3" xfId="3159" xr:uid="{00000000-0005-0000-0000-0000FE130000}"/>
    <cellStyle name="Normal 5 3 2" xfId="3160" xr:uid="{00000000-0005-0000-0000-0000FF130000}"/>
    <cellStyle name="Normal 5 3_Regulatory Template" xfId="3161" xr:uid="{00000000-0005-0000-0000-000000140000}"/>
    <cellStyle name="Normal 5 4" xfId="3162" xr:uid="{00000000-0005-0000-0000-000001140000}"/>
    <cellStyle name="Normal 5 4 2" xfId="3163" xr:uid="{00000000-0005-0000-0000-000002140000}"/>
    <cellStyle name="Normal 5 4_Regulatory Template" xfId="3164" xr:uid="{00000000-0005-0000-0000-000003140000}"/>
    <cellStyle name="Normal 5 5" xfId="3165" xr:uid="{00000000-0005-0000-0000-000004140000}"/>
    <cellStyle name="Normal 5 6" xfId="3166" xr:uid="{00000000-0005-0000-0000-000005140000}"/>
    <cellStyle name="Normal 5_Regulatory Template" xfId="3167" xr:uid="{00000000-0005-0000-0000-000006140000}"/>
    <cellStyle name="Normal 50" xfId="3168" xr:uid="{00000000-0005-0000-0000-000007140000}"/>
    <cellStyle name="Normal 51" xfId="3169" xr:uid="{00000000-0005-0000-0000-000008140000}"/>
    <cellStyle name="Normal 52" xfId="3170" xr:uid="{00000000-0005-0000-0000-000009140000}"/>
    <cellStyle name="Normal 53" xfId="3171" xr:uid="{00000000-0005-0000-0000-00000A140000}"/>
    <cellStyle name="Normal 54" xfId="3172" xr:uid="{00000000-0005-0000-0000-00000B140000}"/>
    <cellStyle name="Normal 55" xfId="3173" xr:uid="{00000000-0005-0000-0000-00000C140000}"/>
    <cellStyle name="Normal 56" xfId="3174" xr:uid="{00000000-0005-0000-0000-00000D140000}"/>
    <cellStyle name="Normal 57" xfId="3175" xr:uid="{00000000-0005-0000-0000-00000E140000}"/>
    <cellStyle name="Normal 58" xfId="3176" xr:uid="{00000000-0005-0000-0000-00000F140000}"/>
    <cellStyle name="Normal 59" xfId="3177" xr:uid="{00000000-0005-0000-0000-000010140000}"/>
    <cellStyle name="Normal 6" xfId="3178" xr:uid="{00000000-0005-0000-0000-000011140000}"/>
    <cellStyle name="Normal 6 2" xfId="3179" xr:uid="{00000000-0005-0000-0000-000012140000}"/>
    <cellStyle name="Normal 6 2 2" xfId="3180" xr:uid="{00000000-0005-0000-0000-000013140000}"/>
    <cellStyle name="Normal 6 2 3" xfId="3181" xr:uid="{00000000-0005-0000-0000-000014140000}"/>
    <cellStyle name="Normal 6 3" xfId="3182" xr:uid="{00000000-0005-0000-0000-000015140000}"/>
    <cellStyle name="Normal 6 3 2" xfId="3183" xr:uid="{00000000-0005-0000-0000-000016140000}"/>
    <cellStyle name="Normal 6 3 3" xfId="3184" xr:uid="{00000000-0005-0000-0000-000017140000}"/>
    <cellStyle name="Normal 6 3_Regulatory Template" xfId="3185" xr:uid="{00000000-0005-0000-0000-000018140000}"/>
    <cellStyle name="Normal 6 4" xfId="3186" xr:uid="{00000000-0005-0000-0000-000019140000}"/>
    <cellStyle name="Normal 6 4 2" xfId="3187" xr:uid="{00000000-0005-0000-0000-00001A140000}"/>
    <cellStyle name="Normal 6 4_Regulatory Template" xfId="3188" xr:uid="{00000000-0005-0000-0000-00001B140000}"/>
    <cellStyle name="Normal 6 5" xfId="3189" xr:uid="{00000000-0005-0000-0000-00001C140000}"/>
    <cellStyle name="Normal 6_Regulatory Template" xfId="3190" xr:uid="{00000000-0005-0000-0000-00001D140000}"/>
    <cellStyle name="Normal 60" xfId="3191" xr:uid="{00000000-0005-0000-0000-00001E140000}"/>
    <cellStyle name="Normal 61" xfId="3192" xr:uid="{00000000-0005-0000-0000-00001F140000}"/>
    <cellStyle name="Normal 62" xfId="3193" xr:uid="{00000000-0005-0000-0000-000020140000}"/>
    <cellStyle name="Normal 63" xfId="3194" xr:uid="{00000000-0005-0000-0000-000021140000}"/>
    <cellStyle name="Normal 64" xfId="3195" xr:uid="{00000000-0005-0000-0000-000022140000}"/>
    <cellStyle name="Normal 65" xfId="3196" xr:uid="{00000000-0005-0000-0000-000023140000}"/>
    <cellStyle name="Normal 66" xfId="3197" xr:uid="{00000000-0005-0000-0000-000024140000}"/>
    <cellStyle name="Normal 67" xfId="3198" xr:uid="{00000000-0005-0000-0000-000025140000}"/>
    <cellStyle name="Normal 68" xfId="3199" xr:uid="{00000000-0005-0000-0000-000026140000}"/>
    <cellStyle name="Normal 69" xfId="3200" xr:uid="{00000000-0005-0000-0000-000027140000}"/>
    <cellStyle name="Normal 7" xfId="3201" xr:uid="{00000000-0005-0000-0000-000028140000}"/>
    <cellStyle name="Normal 7 2" xfId="3202" xr:uid="{00000000-0005-0000-0000-000029140000}"/>
    <cellStyle name="Normal 7 2 2" xfId="3203" xr:uid="{00000000-0005-0000-0000-00002A140000}"/>
    <cellStyle name="Normal 7 2 3" xfId="3204" xr:uid="{00000000-0005-0000-0000-00002B140000}"/>
    <cellStyle name="Normal 7 2 4" xfId="3205" xr:uid="{00000000-0005-0000-0000-00002C140000}"/>
    <cellStyle name="Normal 7 2_Regulatory Template" xfId="3206" xr:uid="{00000000-0005-0000-0000-00002D140000}"/>
    <cellStyle name="Normal 7 3" xfId="3207" xr:uid="{00000000-0005-0000-0000-00002E140000}"/>
    <cellStyle name="Normal 7 3 2" xfId="3208" xr:uid="{00000000-0005-0000-0000-00002F140000}"/>
    <cellStyle name="Normal 7 3_Regulatory Template" xfId="3209" xr:uid="{00000000-0005-0000-0000-000030140000}"/>
    <cellStyle name="Normal 7 4" xfId="3210" xr:uid="{00000000-0005-0000-0000-000031140000}"/>
    <cellStyle name="Normal 7 4 2" xfId="3211" xr:uid="{00000000-0005-0000-0000-000032140000}"/>
    <cellStyle name="Normal 7 4_Regulatory Template" xfId="3212" xr:uid="{00000000-0005-0000-0000-000033140000}"/>
    <cellStyle name="Normal 7 5" xfId="3213" xr:uid="{00000000-0005-0000-0000-000034140000}"/>
    <cellStyle name="Normal 7 6" xfId="3214" xr:uid="{00000000-0005-0000-0000-000035140000}"/>
    <cellStyle name="Normal 7_Regulatory Template" xfId="3215" xr:uid="{00000000-0005-0000-0000-000036140000}"/>
    <cellStyle name="Normal 70" xfId="3216" xr:uid="{00000000-0005-0000-0000-000037140000}"/>
    <cellStyle name="Normal 71" xfId="3217" xr:uid="{00000000-0005-0000-0000-000038140000}"/>
    <cellStyle name="Normal 72" xfId="3218" xr:uid="{00000000-0005-0000-0000-000039140000}"/>
    <cellStyle name="Normal 73" xfId="3219" xr:uid="{00000000-0005-0000-0000-00003A140000}"/>
    <cellStyle name="Normal 74" xfId="3220" xr:uid="{00000000-0005-0000-0000-00003B140000}"/>
    <cellStyle name="Normal 75" xfId="3221" xr:uid="{00000000-0005-0000-0000-00003C140000}"/>
    <cellStyle name="Normal 76" xfId="3222" xr:uid="{00000000-0005-0000-0000-00003D140000}"/>
    <cellStyle name="Normal 77" xfId="3223" xr:uid="{00000000-0005-0000-0000-00003E140000}"/>
    <cellStyle name="Normal 78" xfId="3224" xr:uid="{00000000-0005-0000-0000-00003F140000}"/>
    <cellStyle name="Normal 79" xfId="3225" xr:uid="{00000000-0005-0000-0000-000040140000}"/>
    <cellStyle name="Normal 8" xfId="3226" xr:uid="{00000000-0005-0000-0000-000041140000}"/>
    <cellStyle name="Normal 8 2" xfId="3227" xr:uid="{00000000-0005-0000-0000-000042140000}"/>
    <cellStyle name="Normal 8 2 2" xfId="3228" xr:uid="{00000000-0005-0000-0000-000043140000}"/>
    <cellStyle name="Normal 8 2 3" xfId="3229" xr:uid="{00000000-0005-0000-0000-000044140000}"/>
    <cellStyle name="Normal 8 2_Regulatory Template" xfId="3230" xr:uid="{00000000-0005-0000-0000-000045140000}"/>
    <cellStyle name="Normal 8 3" xfId="3231" xr:uid="{00000000-0005-0000-0000-000046140000}"/>
    <cellStyle name="Normal 8 3 2" xfId="3232" xr:uid="{00000000-0005-0000-0000-000047140000}"/>
    <cellStyle name="Normal 8 3_Regulatory Template" xfId="3233" xr:uid="{00000000-0005-0000-0000-000048140000}"/>
    <cellStyle name="Normal 8 4" xfId="3234" xr:uid="{00000000-0005-0000-0000-000049140000}"/>
    <cellStyle name="Normal 8 4 2" xfId="3235" xr:uid="{00000000-0005-0000-0000-00004A140000}"/>
    <cellStyle name="Normal 8 4_Regulatory Template" xfId="3236" xr:uid="{00000000-0005-0000-0000-00004B140000}"/>
    <cellStyle name="Normal 8 5" xfId="3237" xr:uid="{00000000-0005-0000-0000-00004C140000}"/>
    <cellStyle name="Normal 8 6" xfId="3238" xr:uid="{00000000-0005-0000-0000-00004D140000}"/>
    <cellStyle name="Normal 8_Regulatory Template" xfId="3239" xr:uid="{00000000-0005-0000-0000-00004E140000}"/>
    <cellStyle name="Normal 80" xfId="3240" xr:uid="{00000000-0005-0000-0000-00004F140000}"/>
    <cellStyle name="Normal 81" xfId="3241" xr:uid="{00000000-0005-0000-0000-000050140000}"/>
    <cellStyle name="Normal 82" xfId="3242" xr:uid="{00000000-0005-0000-0000-000051140000}"/>
    <cellStyle name="Normal 83" xfId="3243" xr:uid="{00000000-0005-0000-0000-000052140000}"/>
    <cellStyle name="Normal 84" xfId="3244" xr:uid="{00000000-0005-0000-0000-000053140000}"/>
    <cellStyle name="Normal 85" xfId="3245" xr:uid="{00000000-0005-0000-0000-000054140000}"/>
    <cellStyle name="Normal 86" xfId="3246" xr:uid="{00000000-0005-0000-0000-000055140000}"/>
    <cellStyle name="Normal 87" xfId="3247" xr:uid="{00000000-0005-0000-0000-000056140000}"/>
    <cellStyle name="Normal 88" xfId="3248" xr:uid="{00000000-0005-0000-0000-000057140000}"/>
    <cellStyle name="Normal 89" xfId="3249" xr:uid="{00000000-0005-0000-0000-000058140000}"/>
    <cellStyle name="Normal 9" xfId="3250" xr:uid="{00000000-0005-0000-0000-000059140000}"/>
    <cellStyle name="Normal 9 2" xfId="3251" xr:uid="{00000000-0005-0000-0000-00005A140000}"/>
    <cellStyle name="Normal 9 2 2" xfId="3252" xr:uid="{00000000-0005-0000-0000-00005B140000}"/>
    <cellStyle name="Normal 9 2 2 2" xfId="3253" xr:uid="{00000000-0005-0000-0000-00005C140000}"/>
    <cellStyle name="Normal 9 2 2_Regulatory Template" xfId="3254" xr:uid="{00000000-0005-0000-0000-00005D140000}"/>
    <cellStyle name="Normal 9 2 3" xfId="3255" xr:uid="{00000000-0005-0000-0000-00005E140000}"/>
    <cellStyle name="Normal 9 2_Regulatory Template" xfId="3256" xr:uid="{00000000-0005-0000-0000-00005F140000}"/>
    <cellStyle name="Normal 9 3" xfId="3257" xr:uid="{00000000-0005-0000-0000-000060140000}"/>
    <cellStyle name="Normal 9 3 2" xfId="3258" xr:uid="{00000000-0005-0000-0000-000061140000}"/>
    <cellStyle name="Normal 9 3_Regulatory Template" xfId="3259" xr:uid="{00000000-0005-0000-0000-000062140000}"/>
    <cellStyle name="Normal 9 4" xfId="3260" xr:uid="{00000000-0005-0000-0000-000063140000}"/>
    <cellStyle name="Normal 9 4 2" xfId="3261" xr:uid="{00000000-0005-0000-0000-000064140000}"/>
    <cellStyle name="Normal 9 4_Regulatory Template" xfId="3262" xr:uid="{00000000-0005-0000-0000-000065140000}"/>
    <cellStyle name="Normal 9 5" xfId="3263" xr:uid="{00000000-0005-0000-0000-000066140000}"/>
    <cellStyle name="Normal 9 6" xfId="3264" xr:uid="{00000000-0005-0000-0000-000067140000}"/>
    <cellStyle name="Normal 9_Regulatory Template" xfId="3265" xr:uid="{00000000-0005-0000-0000-000068140000}"/>
    <cellStyle name="Normal 90" xfId="3266" xr:uid="{00000000-0005-0000-0000-000069140000}"/>
    <cellStyle name="Normal 91" xfId="3267" xr:uid="{00000000-0005-0000-0000-00006A140000}"/>
    <cellStyle name="Normal 92" xfId="3268" xr:uid="{00000000-0005-0000-0000-00006B140000}"/>
    <cellStyle name="Normal 93" xfId="3269" xr:uid="{00000000-0005-0000-0000-00006C140000}"/>
    <cellStyle name="Normal 94" xfId="3270" xr:uid="{00000000-0005-0000-0000-00006D140000}"/>
    <cellStyle name="Normal 95" xfId="3271" xr:uid="{00000000-0005-0000-0000-00006E140000}"/>
    <cellStyle name="Normal 96" xfId="3272" xr:uid="{00000000-0005-0000-0000-00006F140000}"/>
    <cellStyle name="Normal 97" xfId="3273" xr:uid="{00000000-0005-0000-0000-000070140000}"/>
    <cellStyle name="Normal 98" xfId="3274" xr:uid="{00000000-0005-0000-0000-000071140000}"/>
    <cellStyle name="Normal 99" xfId="3275" xr:uid="{00000000-0005-0000-0000-000072140000}"/>
    <cellStyle name="Normal 99 2" xfId="3276" xr:uid="{00000000-0005-0000-0000-000073140000}"/>
    <cellStyle name="Normal 99 2 2" xfId="3277" xr:uid="{00000000-0005-0000-0000-000074140000}"/>
    <cellStyle name="Normal 99 2 2 2" xfId="3278" xr:uid="{00000000-0005-0000-0000-000075140000}"/>
    <cellStyle name="Normal 99 2 2 2 2" xfId="3279" xr:uid="{00000000-0005-0000-0000-000076140000}"/>
    <cellStyle name="Normal 99 2_Regulatory Template" xfId="3280" xr:uid="{00000000-0005-0000-0000-000077140000}"/>
    <cellStyle name="Normal 99 3" xfId="3281" xr:uid="{00000000-0005-0000-0000-000078140000}"/>
    <cellStyle name="Normal 99 3 2" xfId="3282" xr:uid="{00000000-0005-0000-0000-000079140000}"/>
    <cellStyle name="Normal 99 3 2 2" xfId="3283" xr:uid="{00000000-0005-0000-0000-00007A140000}"/>
    <cellStyle name="Normal 99 3 3" xfId="3284" xr:uid="{00000000-0005-0000-0000-00007B140000}"/>
    <cellStyle name="Normal 99 3 3 2" xfId="3285" xr:uid="{00000000-0005-0000-0000-00007C140000}"/>
    <cellStyle name="Normal 99_Regulatory Template" xfId="3286" xr:uid="{00000000-0005-0000-0000-00007D140000}"/>
    <cellStyle name="Normal U" xfId="3287" xr:uid="{00000000-0005-0000-0000-00007E140000}"/>
    <cellStyle name="Normal_Capital Escalation" xfId="8" xr:uid="{00000000-0005-0000-0000-00007F140000}"/>
    <cellStyle name="NormalGB" xfId="3288" xr:uid="{00000000-0005-0000-0000-000080140000}"/>
    <cellStyle name="Note 10" xfId="3289" xr:uid="{00000000-0005-0000-0000-000081140000}"/>
    <cellStyle name="Note 11" xfId="3290" xr:uid="{00000000-0005-0000-0000-000082140000}"/>
    <cellStyle name="Note 12" xfId="3291" xr:uid="{00000000-0005-0000-0000-000083140000}"/>
    <cellStyle name="Note 2" xfId="3292" xr:uid="{00000000-0005-0000-0000-000084140000}"/>
    <cellStyle name="Note 2 10" xfId="3293" xr:uid="{00000000-0005-0000-0000-000085140000}"/>
    <cellStyle name="Note 2 11" xfId="3294" xr:uid="{00000000-0005-0000-0000-000086140000}"/>
    <cellStyle name="Note 2 2" xfId="3295" xr:uid="{00000000-0005-0000-0000-000087140000}"/>
    <cellStyle name="Note 2 2 2" xfId="3296" xr:uid="{00000000-0005-0000-0000-000088140000}"/>
    <cellStyle name="Note 2 2 2 2" xfId="3297" xr:uid="{00000000-0005-0000-0000-000089140000}"/>
    <cellStyle name="Note 2 2 2 2 2" xfId="3298" xr:uid="{00000000-0005-0000-0000-00008A140000}"/>
    <cellStyle name="Note 2 2 2 2 3" xfId="3299" xr:uid="{00000000-0005-0000-0000-00008B140000}"/>
    <cellStyle name="Note 2 2 2 3" xfId="3300" xr:uid="{00000000-0005-0000-0000-00008C140000}"/>
    <cellStyle name="Note 2 2 2 3 2" xfId="3301" xr:uid="{00000000-0005-0000-0000-00008D140000}"/>
    <cellStyle name="Note 2 2 2 3 3" xfId="3302" xr:uid="{00000000-0005-0000-0000-00008E140000}"/>
    <cellStyle name="Note 2 2 2 4" xfId="3303" xr:uid="{00000000-0005-0000-0000-00008F140000}"/>
    <cellStyle name="Note 2 2 2 5" xfId="3304" xr:uid="{00000000-0005-0000-0000-000090140000}"/>
    <cellStyle name="Note 2 2 3" xfId="3305" xr:uid="{00000000-0005-0000-0000-000091140000}"/>
    <cellStyle name="Note 2 2 3 2" xfId="3306" xr:uid="{00000000-0005-0000-0000-000092140000}"/>
    <cellStyle name="Note 2 2 3 3" xfId="3307" xr:uid="{00000000-0005-0000-0000-000093140000}"/>
    <cellStyle name="Note 2 2 4" xfId="3308" xr:uid="{00000000-0005-0000-0000-000094140000}"/>
    <cellStyle name="Note 2 2 4 2" xfId="3309" xr:uid="{00000000-0005-0000-0000-000095140000}"/>
    <cellStyle name="Note 2 2 4 3" xfId="3310" xr:uid="{00000000-0005-0000-0000-000096140000}"/>
    <cellStyle name="Note 2 2 5" xfId="3311" xr:uid="{00000000-0005-0000-0000-000097140000}"/>
    <cellStyle name="Note 2 2 6" xfId="3312" xr:uid="{00000000-0005-0000-0000-000098140000}"/>
    <cellStyle name="Note 2 3" xfId="3313" xr:uid="{00000000-0005-0000-0000-000099140000}"/>
    <cellStyle name="Note 2 3 2" xfId="3314" xr:uid="{00000000-0005-0000-0000-00009A140000}"/>
    <cellStyle name="Note 2 3 2 2" xfId="3315" xr:uid="{00000000-0005-0000-0000-00009B140000}"/>
    <cellStyle name="Note 2 3 2 2 2" xfId="3316" xr:uid="{00000000-0005-0000-0000-00009C140000}"/>
    <cellStyle name="Note 2 3 2 2 3" xfId="3317" xr:uid="{00000000-0005-0000-0000-00009D140000}"/>
    <cellStyle name="Note 2 3 2 3" xfId="3318" xr:uid="{00000000-0005-0000-0000-00009E140000}"/>
    <cellStyle name="Note 2 3 2 3 2" xfId="3319" xr:uid="{00000000-0005-0000-0000-00009F140000}"/>
    <cellStyle name="Note 2 3 2 3 3" xfId="3320" xr:uid="{00000000-0005-0000-0000-0000A0140000}"/>
    <cellStyle name="Note 2 3 2 4" xfId="3321" xr:uid="{00000000-0005-0000-0000-0000A1140000}"/>
    <cellStyle name="Note 2 3 2 5" xfId="3322" xr:uid="{00000000-0005-0000-0000-0000A2140000}"/>
    <cellStyle name="Note 2 3 3" xfId="3323" xr:uid="{00000000-0005-0000-0000-0000A3140000}"/>
    <cellStyle name="Note 2 3 3 2" xfId="3324" xr:uid="{00000000-0005-0000-0000-0000A4140000}"/>
    <cellStyle name="Note 2 3 3 3" xfId="3325" xr:uid="{00000000-0005-0000-0000-0000A5140000}"/>
    <cellStyle name="Note 2 3 4" xfId="3326" xr:uid="{00000000-0005-0000-0000-0000A6140000}"/>
    <cellStyle name="Note 2 3 4 2" xfId="3327" xr:uid="{00000000-0005-0000-0000-0000A7140000}"/>
    <cellStyle name="Note 2 3 4 3" xfId="3328" xr:uid="{00000000-0005-0000-0000-0000A8140000}"/>
    <cellStyle name="Note 2 3 5" xfId="3329" xr:uid="{00000000-0005-0000-0000-0000A9140000}"/>
    <cellStyle name="Note 2 3 6" xfId="3330" xr:uid="{00000000-0005-0000-0000-0000AA140000}"/>
    <cellStyle name="Note 2 4" xfId="3331" xr:uid="{00000000-0005-0000-0000-0000AB140000}"/>
    <cellStyle name="Note 2 4 2" xfId="3332" xr:uid="{00000000-0005-0000-0000-0000AC140000}"/>
    <cellStyle name="Note 2 4 2 2" xfId="3333" xr:uid="{00000000-0005-0000-0000-0000AD140000}"/>
    <cellStyle name="Note 2 4 2 2 2" xfId="3334" xr:uid="{00000000-0005-0000-0000-0000AE140000}"/>
    <cellStyle name="Note 2 4 2 2 3" xfId="3335" xr:uid="{00000000-0005-0000-0000-0000AF140000}"/>
    <cellStyle name="Note 2 4 2 3" xfId="3336" xr:uid="{00000000-0005-0000-0000-0000B0140000}"/>
    <cellStyle name="Note 2 4 2 3 2" xfId="3337" xr:uid="{00000000-0005-0000-0000-0000B1140000}"/>
    <cellStyle name="Note 2 4 2 3 3" xfId="3338" xr:uid="{00000000-0005-0000-0000-0000B2140000}"/>
    <cellStyle name="Note 2 4 2 4" xfId="3339" xr:uid="{00000000-0005-0000-0000-0000B3140000}"/>
    <cellStyle name="Note 2 4 2 5" xfId="3340" xr:uid="{00000000-0005-0000-0000-0000B4140000}"/>
    <cellStyle name="Note 2 4 3" xfId="3341" xr:uid="{00000000-0005-0000-0000-0000B5140000}"/>
    <cellStyle name="Note 2 4 3 2" xfId="3342" xr:uid="{00000000-0005-0000-0000-0000B6140000}"/>
    <cellStyle name="Note 2 4 3 3" xfId="3343" xr:uid="{00000000-0005-0000-0000-0000B7140000}"/>
    <cellStyle name="Note 2 4 4" xfId="3344" xr:uid="{00000000-0005-0000-0000-0000B8140000}"/>
    <cellStyle name="Note 2 4 4 2" xfId="3345" xr:uid="{00000000-0005-0000-0000-0000B9140000}"/>
    <cellStyle name="Note 2 4 4 3" xfId="3346" xr:uid="{00000000-0005-0000-0000-0000BA140000}"/>
    <cellStyle name="Note 2 4 5" xfId="3347" xr:uid="{00000000-0005-0000-0000-0000BB140000}"/>
    <cellStyle name="Note 2 4 6" xfId="3348" xr:uid="{00000000-0005-0000-0000-0000BC140000}"/>
    <cellStyle name="Note 2 5" xfId="3349" xr:uid="{00000000-0005-0000-0000-0000BD140000}"/>
    <cellStyle name="Note 2 5 2" xfId="3350" xr:uid="{00000000-0005-0000-0000-0000BE140000}"/>
    <cellStyle name="Note 2 5 2 2" xfId="3351" xr:uid="{00000000-0005-0000-0000-0000BF140000}"/>
    <cellStyle name="Note 2 5 2 2 2" xfId="3352" xr:uid="{00000000-0005-0000-0000-0000C0140000}"/>
    <cellStyle name="Note 2 5 2 2 3" xfId="3353" xr:uid="{00000000-0005-0000-0000-0000C1140000}"/>
    <cellStyle name="Note 2 5 2 3" xfId="3354" xr:uid="{00000000-0005-0000-0000-0000C2140000}"/>
    <cellStyle name="Note 2 5 2 3 2" xfId="3355" xr:uid="{00000000-0005-0000-0000-0000C3140000}"/>
    <cellStyle name="Note 2 5 2 3 3" xfId="3356" xr:uid="{00000000-0005-0000-0000-0000C4140000}"/>
    <cellStyle name="Note 2 5 2 4" xfId="3357" xr:uid="{00000000-0005-0000-0000-0000C5140000}"/>
    <cellStyle name="Note 2 5 2 5" xfId="3358" xr:uid="{00000000-0005-0000-0000-0000C6140000}"/>
    <cellStyle name="Note 2 5 3" xfId="3359" xr:uid="{00000000-0005-0000-0000-0000C7140000}"/>
    <cellStyle name="Note 2 5 3 2" xfId="3360" xr:uid="{00000000-0005-0000-0000-0000C8140000}"/>
    <cellStyle name="Note 2 5 3 3" xfId="3361" xr:uid="{00000000-0005-0000-0000-0000C9140000}"/>
    <cellStyle name="Note 2 5 4" xfId="3362" xr:uid="{00000000-0005-0000-0000-0000CA140000}"/>
    <cellStyle name="Note 2 5 4 2" xfId="3363" xr:uid="{00000000-0005-0000-0000-0000CB140000}"/>
    <cellStyle name="Note 2 5 4 3" xfId="3364" xr:uid="{00000000-0005-0000-0000-0000CC140000}"/>
    <cellStyle name="Note 2 5 5" xfId="3365" xr:uid="{00000000-0005-0000-0000-0000CD140000}"/>
    <cellStyle name="Note 2 5 6" xfId="3366" xr:uid="{00000000-0005-0000-0000-0000CE140000}"/>
    <cellStyle name="Note 2 6" xfId="3367" xr:uid="{00000000-0005-0000-0000-0000CF140000}"/>
    <cellStyle name="Note 2 6 2" xfId="3368" xr:uid="{00000000-0005-0000-0000-0000D0140000}"/>
    <cellStyle name="Note 2 6 2 2" xfId="3369" xr:uid="{00000000-0005-0000-0000-0000D1140000}"/>
    <cellStyle name="Note 2 6 2 2 2" xfId="3370" xr:uid="{00000000-0005-0000-0000-0000D2140000}"/>
    <cellStyle name="Note 2 6 2 2 3" xfId="3371" xr:uid="{00000000-0005-0000-0000-0000D3140000}"/>
    <cellStyle name="Note 2 6 2 3" xfId="3372" xr:uid="{00000000-0005-0000-0000-0000D4140000}"/>
    <cellStyle name="Note 2 6 2 3 2" xfId="3373" xr:uid="{00000000-0005-0000-0000-0000D5140000}"/>
    <cellStyle name="Note 2 6 2 3 3" xfId="3374" xr:uid="{00000000-0005-0000-0000-0000D6140000}"/>
    <cellStyle name="Note 2 6 2 4" xfId="3375" xr:uid="{00000000-0005-0000-0000-0000D7140000}"/>
    <cellStyle name="Note 2 6 2 5" xfId="3376" xr:uid="{00000000-0005-0000-0000-0000D8140000}"/>
    <cellStyle name="Note 2 6 3" xfId="3377" xr:uid="{00000000-0005-0000-0000-0000D9140000}"/>
    <cellStyle name="Note 2 6 3 2" xfId="3378" xr:uid="{00000000-0005-0000-0000-0000DA140000}"/>
    <cellStyle name="Note 2 6 3 3" xfId="3379" xr:uid="{00000000-0005-0000-0000-0000DB140000}"/>
    <cellStyle name="Note 2 6 4" xfId="3380" xr:uid="{00000000-0005-0000-0000-0000DC140000}"/>
    <cellStyle name="Note 2 6 4 2" xfId="3381" xr:uid="{00000000-0005-0000-0000-0000DD140000}"/>
    <cellStyle name="Note 2 6 4 3" xfId="3382" xr:uid="{00000000-0005-0000-0000-0000DE140000}"/>
    <cellStyle name="Note 2 6 5" xfId="3383" xr:uid="{00000000-0005-0000-0000-0000DF140000}"/>
    <cellStyle name="Note 2 6 6" xfId="3384" xr:uid="{00000000-0005-0000-0000-0000E0140000}"/>
    <cellStyle name="Note 2 7" xfId="3385" xr:uid="{00000000-0005-0000-0000-0000E1140000}"/>
    <cellStyle name="Note 2 7 2" xfId="3386" xr:uid="{00000000-0005-0000-0000-0000E2140000}"/>
    <cellStyle name="Note 2 7 3" xfId="3387" xr:uid="{00000000-0005-0000-0000-0000E3140000}"/>
    <cellStyle name="Note 2 8" xfId="3388" xr:uid="{00000000-0005-0000-0000-0000E4140000}"/>
    <cellStyle name="Note 2 8 2" xfId="3389" xr:uid="{00000000-0005-0000-0000-0000E5140000}"/>
    <cellStyle name="Note 2 8 3" xfId="3390" xr:uid="{00000000-0005-0000-0000-0000E6140000}"/>
    <cellStyle name="Note 2 9" xfId="3391" xr:uid="{00000000-0005-0000-0000-0000E7140000}"/>
    <cellStyle name="Note 2_Regulatory Template" xfId="3392" xr:uid="{00000000-0005-0000-0000-0000E8140000}"/>
    <cellStyle name="Note 3" xfId="3393" xr:uid="{00000000-0005-0000-0000-0000E9140000}"/>
    <cellStyle name="Note 3 2" xfId="3394" xr:uid="{00000000-0005-0000-0000-0000EA140000}"/>
    <cellStyle name="Note 3_Regulatory Template" xfId="3395" xr:uid="{00000000-0005-0000-0000-0000EB140000}"/>
    <cellStyle name="Note 4" xfId="3396" xr:uid="{00000000-0005-0000-0000-0000EC140000}"/>
    <cellStyle name="Note 4 2" xfId="3397" xr:uid="{00000000-0005-0000-0000-0000ED140000}"/>
    <cellStyle name="Note 4_Regulatory Template" xfId="3398" xr:uid="{00000000-0005-0000-0000-0000EE140000}"/>
    <cellStyle name="Note 5" xfId="3399" xr:uid="{00000000-0005-0000-0000-0000EF140000}"/>
    <cellStyle name="Note 5 2" xfId="3400" xr:uid="{00000000-0005-0000-0000-0000F0140000}"/>
    <cellStyle name="Note 5_Regulatory Template" xfId="3401" xr:uid="{00000000-0005-0000-0000-0000F1140000}"/>
    <cellStyle name="Note 6" xfId="3402" xr:uid="{00000000-0005-0000-0000-0000F2140000}"/>
    <cellStyle name="Note 7" xfId="3403" xr:uid="{00000000-0005-0000-0000-0000F3140000}"/>
    <cellStyle name="Note 8" xfId="3404" xr:uid="{00000000-0005-0000-0000-0000F4140000}"/>
    <cellStyle name="Note 9" xfId="3405" xr:uid="{00000000-0005-0000-0000-0000F5140000}"/>
    <cellStyle name="Notes" xfId="3406" xr:uid="{00000000-0005-0000-0000-0000F6140000}"/>
    <cellStyle name="Number" xfId="3407" xr:uid="{00000000-0005-0000-0000-0000F7140000}"/>
    <cellStyle name="Number [0000]" xfId="3408" xr:uid="{00000000-0005-0000-0000-0000F8140000}"/>
    <cellStyle name="Number." xfId="3409" xr:uid="{00000000-0005-0000-0000-0000F9140000}"/>
    <cellStyle name="Number[0]" xfId="3410" xr:uid="{00000000-0005-0000-0000-0000FA140000}"/>
    <cellStyle name="Number[00]" xfId="3411" xr:uid="{00000000-0005-0000-0000-0000FB140000}"/>
    <cellStyle name="OOO_Punkt" xfId="3412" xr:uid="{00000000-0005-0000-0000-0000FC140000}"/>
    <cellStyle name="Output 2" xfId="3413" xr:uid="{00000000-0005-0000-0000-0000FD140000}"/>
    <cellStyle name="Output 2 10" xfId="3414" xr:uid="{00000000-0005-0000-0000-0000FE140000}"/>
    <cellStyle name="Output 2 10 2" xfId="3415" xr:uid="{00000000-0005-0000-0000-0000FF140000}"/>
    <cellStyle name="Output 2 10 3" xfId="3416" xr:uid="{00000000-0005-0000-0000-000000150000}"/>
    <cellStyle name="Output 2 11" xfId="3417" xr:uid="{00000000-0005-0000-0000-000001150000}"/>
    <cellStyle name="Output 2 11 2" xfId="3418" xr:uid="{00000000-0005-0000-0000-000002150000}"/>
    <cellStyle name="Output 2 11 3" xfId="3419" xr:uid="{00000000-0005-0000-0000-000003150000}"/>
    <cellStyle name="Output 2 12" xfId="3420" xr:uid="{00000000-0005-0000-0000-000004150000}"/>
    <cellStyle name="Output 2 13" xfId="3421" xr:uid="{00000000-0005-0000-0000-000005150000}"/>
    <cellStyle name="Output 2 14" xfId="3422" xr:uid="{00000000-0005-0000-0000-000006150000}"/>
    <cellStyle name="Output 2 2" xfId="3423" xr:uid="{00000000-0005-0000-0000-000007150000}"/>
    <cellStyle name="Output 2 2 2" xfId="3424" xr:uid="{00000000-0005-0000-0000-000008150000}"/>
    <cellStyle name="Output 2 2 2 2" xfId="3425" xr:uid="{00000000-0005-0000-0000-000009150000}"/>
    <cellStyle name="Output 2 2 2 2 2" xfId="3426" xr:uid="{00000000-0005-0000-0000-00000A150000}"/>
    <cellStyle name="Output 2 2 2 2 3" xfId="3427" xr:uid="{00000000-0005-0000-0000-00000B150000}"/>
    <cellStyle name="Output 2 2 2 3" xfId="3428" xr:uid="{00000000-0005-0000-0000-00000C150000}"/>
    <cellStyle name="Output 2 2 2 3 2" xfId="3429" xr:uid="{00000000-0005-0000-0000-00000D150000}"/>
    <cellStyle name="Output 2 2 2 3 3" xfId="3430" xr:uid="{00000000-0005-0000-0000-00000E150000}"/>
    <cellStyle name="Output 2 2 2 4" xfId="3431" xr:uid="{00000000-0005-0000-0000-00000F150000}"/>
    <cellStyle name="Output 2 2 2 5" xfId="3432" xr:uid="{00000000-0005-0000-0000-000010150000}"/>
    <cellStyle name="Output 2 2 3" xfId="3433" xr:uid="{00000000-0005-0000-0000-000011150000}"/>
    <cellStyle name="Output 2 2 3 2" xfId="3434" xr:uid="{00000000-0005-0000-0000-000012150000}"/>
    <cellStyle name="Output 2 2 3 2 2" xfId="3435" xr:uid="{00000000-0005-0000-0000-000013150000}"/>
    <cellStyle name="Output 2 2 3 2 3" xfId="3436" xr:uid="{00000000-0005-0000-0000-000014150000}"/>
    <cellStyle name="Output 2 2 3 3" xfId="3437" xr:uid="{00000000-0005-0000-0000-000015150000}"/>
    <cellStyle name="Output 2 2 3 3 2" xfId="3438" xr:uid="{00000000-0005-0000-0000-000016150000}"/>
    <cellStyle name="Output 2 2 3 3 3" xfId="3439" xr:uid="{00000000-0005-0000-0000-000017150000}"/>
    <cellStyle name="Output 2 2 3 4" xfId="3440" xr:uid="{00000000-0005-0000-0000-000018150000}"/>
    <cellStyle name="Output 2 2 3 5" xfId="3441" xr:uid="{00000000-0005-0000-0000-000019150000}"/>
    <cellStyle name="Output 2 2 4" xfId="3442" xr:uid="{00000000-0005-0000-0000-00001A150000}"/>
    <cellStyle name="Output 2 2 4 2" xfId="3443" xr:uid="{00000000-0005-0000-0000-00001B150000}"/>
    <cellStyle name="Output 2 2 4 3" xfId="3444" xr:uid="{00000000-0005-0000-0000-00001C150000}"/>
    <cellStyle name="Output 2 2 5" xfId="3445" xr:uid="{00000000-0005-0000-0000-00001D150000}"/>
    <cellStyle name="Output 2 2 5 2" xfId="3446" xr:uid="{00000000-0005-0000-0000-00001E150000}"/>
    <cellStyle name="Output 2 2 5 3" xfId="3447" xr:uid="{00000000-0005-0000-0000-00001F150000}"/>
    <cellStyle name="Output 2 2 6" xfId="3448" xr:uid="{00000000-0005-0000-0000-000020150000}"/>
    <cellStyle name="Output 2 2 7" xfId="3449" xr:uid="{00000000-0005-0000-0000-000021150000}"/>
    <cellStyle name="Output 2 2_Regulatory Template" xfId="3450" xr:uid="{00000000-0005-0000-0000-000022150000}"/>
    <cellStyle name="Output 2 3" xfId="3451" xr:uid="{00000000-0005-0000-0000-000023150000}"/>
    <cellStyle name="Output 2 3 2" xfId="3452" xr:uid="{00000000-0005-0000-0000-000024150000}"/>
    <cellStyle name="Output 2 3 2 2" xfId="3453" xr:uid="{00000000-0005-0000-0000-000025150000}"/>
    <cellStyle name="Output 2 3 2 2 2" xfId="3454" xr:uid="{00000000-0005-0000-0000-000026150000}"/>
    <cellStyle name="Output 2 3 2 2 3" xfId="3455" xr:uid="{00000000-0005-0000-0000-000027150000}"/>
    <cellStyle name="Output 2 3 2 3" xfId="3456" xr:uid="{00000000-0005-0000-0000-000028150000}"/>
    <cellStyle name="Output 2 3 2 3 2" xfId="3457" xr:uid="{00000000-0005-0000-0000-000029150000}"/>
    <cellStyle name="Output 2 3 2 3 3" xfId="3458" xr:uid="{00000000-0005-0000-0000-00002A150000}"/>
    <cellStyle name="Output 2 3 2 4" xfId="3459" xr:uid="{00000000-0005-0000-0000-00002B150000}"/>
    <cellStyle name="Output 2 3 2 5" xfId="3460" xr:uid="{00000000-0005-0000-0000-00002C150000}"/>
    <cellStyle name="Output 2 3 3" xfId="3461" xr:uid="{00000000-0005-0000-0000-00002D150000}"/>
    <cellStyle name="Output 2 3 3 2" xfId="3462" xr:uid="{00000000-0005-0000-0000-00002E150000}"/>
    <cellStyle name="Output 2 3 3 2 2" xfId="3463" xr:uid="{00000000-0005-0000-0000-00002F150000}"/>
    <cellStyle name="Output 2 3 3 2 3" xfId="3464" xr:uid="{00000000-0005-0000-0000-000030150000}"/>
    <cellStyle name="Output 2 3 3 3" xfId="3465" xr:uid="{00000000-0005-0000-0000-000031150000}"/>
    <cellStyle name="Output 2 3 3 3 2" xfId="3466" xr:uid="{00000000-0005-0000-0000-000032150000}"/>
    <cellStyle name="Output 2 3 3 3 3" xfId="3467" xr:uid="{00000000-0005-0000-0000-000033150000}"/>
    <cellStyle name="Output 2 3 3 4" xfId="3468" xr:uid="{00000000-0005-0000-0000-000034150000}"/>
    <cellStyle name="Output 2 3 3 5" xfId="3469" xr:uid="{00000000-0005-0000-0000-000035150000}"/>
    <cellStyle name="Output 2 3 4" xfId="3470" xr:uid="{00000000-0005-0000-0000-000036150000}"/>
    <cellStyle name="Output 2 3 4 2" xfId="3471" xr:uid="{00000000-0005-0000-0000-000037150000}"/>
    <cellStyle name="Output 2 3 4 3" xfId="3472" xr:uid="{00000000-0005-0000-0000-000038150000}"/>
    <cellStyle name="Output 2 3 5" xfId="3473" xr:uid="{00000000-0005-0000-0000-000039150000}"/>
    <cellStyle name="Output 2 3 5 2" xfId="3474" xr:uid="{00000000-0005-0000-0000-00003A150000}"/>
    <cellStyle name="Output 2 3 5 3" xfId="3475" xr:uid="{00000000-0005-0000-0000-00003B150000}"/>
    <cellStyle name="Output 2 3 6" xfId="3476" xr:uid="{00000000-0005-0000-0000-00003C150000}"/>
    <cellStyle name="Output 2 3 7" xfId="3477" xr:uid="{00000000-0005-0000-0000-00003D150000}"/>
    <cellStyle name="Output 2 4" xfId="3478" xr:uid="{00000000-0005-0000-0000-00003E150000}"/>
    <cellStyle name="Output 2 4 2" xfId="3479" xr:uid="{00000000-0005-0000-0000-00003F150000}"/>
    <cellStyle name="Output 2 4 2 2" xfId="3480" xr:uid="{00000000-0005-0000-0000-000040150000}"/>
    <cellStyle name="Output 2 4 2 2 2" xfId="3481" xr:uid="{00000000-0005-0000-0000-000041150000}"/>
    <cellStyle name="Output 2 4 2 2 3" xfId="3482" xr:uid="{00000000-0005-0000-0000-000042150000}"/>
    <cellStyle name="Output 2 4 2 3" xfId="3483" xr:uid="{00000000-0005-0000-0000-000043150000}"/>
    <cellStyle name="Output 2 4 2 3 2" xfId="3484" xr:uid="{00000000-0005-0000-0000-000044150000}"/>
    <cellStyle name="Output 2 4 2 3 3" xfId="3485" xr:uid="{00000000-0005-0000-0000-000045150000}"/>
    <cellStyle name="Output 2 4 2 4" xfId="3486" xr:uid="{00000000-0005-0000-0000-000046150000}"/>
    <cellStyle name="Output 2 4 2 5" xfId="3487" xr:uid="{00000000-0005-0000-0000-000047150000}"/>
    <cellStyle name="Output 2 4 3" xfId="3488" xr:uid="{00000000-0005-0000-0000-000048150000}"/>
    <cellStyle name="Output 2 4 3 2" xfId="3489" xr:uid="{00000000-0005-0000-0000-000049150000}"/>
    <cellStyle name="Output 2 4 3 2 2" xfId="3490" xr:uid="{00000000-0005-0000-0000-00004A150000}"/>
    <cellStyle name="Output 2 4 3 2 3" xfId="3491" xr:uid="{00000000-0005-0000-0000-00004B150000}"/>
    <cellStyle name="Output 2 4 3 3" xfId="3492" xr:uid="{00000000-0005-0000-0000-00004C150000}"/>
    <cellStyle name="Output 2 4 3 3 2" xfId="3493" xr:uid="{00000000-0005-0000-0000-00004D150000}"/>
    <cellStyle name="Output 2 4 3 3 3" xfId="3494" xr:uid="{00000000-0005-0000-0000-00004E150000}"/>
    <cellStyle name="Output 2 4 3 4" xfId="3495" xr:uid="{00000000-0005-0000-0000-00004F150000}"/>
    <cellStyle name="Output 2 4 3 5" xfId="3496" xr:uid="{00000000-0005-0000-0000-000050150000}"/>
    <cellStyle name="Output 2 4 4" xfId="3497" xr:uid="{00000000-0005-0000-0000-000051150000}"/>
    <cellStyle name="Output 2 4 4 2" xfId="3498" xr:uid="{00000000-0005-0000-0000-000052150000}"/>
    <cellStyle name="Output 2 4 4 3" xfId="3499" xr:uid="{00000000-0005-0000-0000-000053150000}"/>
    <cellStyle name="Output 2 4 5" xfId="3500" xr:uid="{00000000-0005-0000-0000-000054150000}"/>
    <cellStyle name="Output 2 4 5 2" xfId="3501" xr:uid="{00000000-0005-0000-0000-000055150000}"/>
    <cellStyle name="Output 2 4 5 3" xfId="3502" xr:uid="{00000000-0005-0000-0000-000056150000}"/>
    <cellStyle name="Output 2 4 6" xfId="3503" xr:uid="{00000000-0005-0000-0000-000057150000}"/>
    <cellStyle name="Output 2 4 7" xfId="3504" xr:uid="{00000000-0005-0000-0000-000058150000}"/>
    <cellStyle name="Output 2 5" xfId="3505" xr:uid="{00000000-0005-0000-0000-000059150000}"/>
    <cellStyle name="Output 2 5 2" xfId="3506" xr:uid="{00000000-0005-0000-0000-00005A150000}"/>
    <cellStyle name="Output 2 5 2 2" xfId="3507" xr:uid="{00000000-0005-0000-0000-00005B150000}"/>
    <cellStyle name="Output 2 5 2 2 2" xfId="3508" xr:uid="{00000000-0005-0000-0000-00005C150000}"/>
    <cellStyle name="Output 2 5 2 2 3" xfId="3509" xr:uid="{00000000-0005-0000-0000-00005D150000}"/>
    <cellStyle name="Output 2 5 2 3" xfId="3510" xr:uid="{00000000-0005-0000-0000-00005E150000}"/>
    <cellStyle name="Output 2 5 2 3 2" xfId="3511" xr:uid="{00000000-0005-0000-0000-00005F150000}"/>
    <cellStyle name="Output 2 5 2 3 3" xfId="3512" xr:uid="{00000000-0005-0000-0000-000060150000}"/>
    <cellStyle name="Output 2 5 2 4" xfId="3513" xr:uid="{00000000-0005-0000-0000-000061150000}"/>
    <cellStyle name="Output 2 5 2 5" xfId="3514" xr:uid="{00000000-0005-0000-0000-000062150000}"/>
    <cellStyle name="Output 2 5 3" xfId="3515" xr:uid="{00000000-0005-0000-0000-000063150000}"/>
    <cellStyle name="Output 2 5 3 2" xfId="3516" xr:uid="{00000000-0005-0000-0000-000064150000}"/>
    <cellStyle name="Output 2 5 3 2 2" xfId="3517" xr:uid="{00000000-0005-0000-0000-000065150000}"/>
    <cellStyle name="Output 2 5 3 2 3" xfId="3518" xr:uid="{00000000-0005-0000-0000-000066150000}"/>
    <cellStyle name="Output 2 5 3 3" xfId="3519" xr:uid="{00000000-0005-0000-0000-000067150000}"/>
    <cellStyle name="Output 2 5 3 3 2" xfId="3520" xr:uid="{00000000-0005-0000-0000-000068150000}"/>
    <cellStyle name="Output 2 5 3 3 3" xfId="3521" xr:uid="{00000000-0005-0000-0000-000069150000}"/>
    <cellStyle name="Output 2 5 3 4" xfId="3522" xr:uid="{00000000-0005-0000-0000-00006A150000}"/>
    <cellStyle name="Output 2 5 3 5" xfId="3523" xr:uid="{00000000-0005-0000-0000-00006B150000}"/>
    <cellStyle name="Output 2 5 4" xfId="3524" xr:uid="{00000000-0005-0000-0000-00006C150000}"/>
    <cellStyle name="Output 2 5 4 2" xfId="3525" xr:uid="{00000000-0005-0000-0000-00006D150000}"/>
    <cellStyle name="Output 2 5 4 3" xfId="3526" xr:uid="{00000000-0005-0000-0000-00006E150000}"/>
    <cellStyle name="Output 2 5 5" xfId="3527" xr:uid="{00000000-0005-0000-0000-00006F150000}"/>
    <cellStyle name="Output 2 5 5 2" xfId="3528" xr:uid="{00000000-0005-0000-0000-000070150000}"/>
    <cellStyle name="Output 2 5 5 3" xfId="3529" xr:uid="{00000000-0005-0000-0000-000071150000}"/>
    <cellStyle name="Output 2 5 6" xfId="3530" xr:uid="{00000000-0005-0000-0000-000072150000}"/>
    <cellStyle name="Output 2 5 7" xfId="3531" xr:uid="{00000000-0005-0000-0000-000073150000}"/>
    <cellStyle name="Output 2 6" xfId="3532" xr:uid="{00000000-0005-0000-0000-000074150000}"/>
    <cellStyle name="Output 2 6 2" xfId="3533" xr:uid="{00000000-0005-0000-0000-000075150000}"/>
    <cellStyle name="Output 2 6 2 2" xfId="3534" xr:uid="{00000000-0005-0000-0000-000076150000}"/>
    <cellStyle name="Output 2 6 2 2 2" xfId="3535" xr:uid="{00000000-0005-0000-0000-000077150000}"/>
    <cellStyle name="Output 2 6 2 2 3" xfId="3536" xr:uid="{00000000-0005-0000-0000-000078150000}"/>
    <cellStyle name="Output 2 6 2 3" xfId="3537" xr:uid="{00000000-0005-0000-0000-000079150000}"/>
    <cellStyle name="Output 2 6 2 3 2" xfId="3538" xr:uid="{00000000-0005-0000-0000-00007A150000}"/>
    <cellStyle name="Output 2 6 2 3 3" xfId="3539" xr:uid="{00000000-0005-0000-0000-00007B150000}"/>
    <cellStyle name="Output 2 6 2 4" xfId="3540" xr:uid="{00000000-0005-0000-0000-00007C150000}"/>
    <cellStyle name="Output 2 6 2 5" xfId="3541" xr:uid="{00000000-0005-0000-0000-00007D150000}"/>
    <cellStyle name="Output 2 6 3" xfId="3542" xr:uid="{00000000-0005-0000-0000-00007E150000}"/>
    <cellStyle name="Output 2 6 3 2" xfId="3543" xr:uid="{00000000-0005-0000-0000-00007F150000}"/>
    <cellStyle name="Output 2 6 3 2 2" xfId="3544" xr:uid="{00000000-0005-0000-0000-000080150000}"/>
    <cellStyle name="Output 2 6 3 2 3" xfId="3545" xr:uid="{00000000-0005-0000-0000-000081150000}"/>
    <cellStyle name="Output 2 6 3 3" xfId="3546" xr:uid="{00000000-0005-0000-0000-000082150000}"/>
    <cellStyle name="Output 2 6 3 3 2" xfId="3547" xr:uid="{00000000-0005-0000-0000-000083150000}"/>
    <cellStyle name="Output 2 6 3 3 3" xfId="3548" xr:uid="{00000000-0005-0000-0000-000084150000}"/>
    <cellStyle name="Output 2 6 3 4" xfId="3549" xr:uid="{00000000-0005-0000-0000-000085150000}"/>
    <cellStyle name="Output 2 6 3 5" xfId="3550" xr:uid="{00000000-0005-0000-0000-000086150000}"/>
    <cellStyle name="Output 2 6 4" xfId="3551" xr:uid="{00000000-0005-0000-0000-000087150000}"/>
    <cellStyle name="Output 2 6 4 2" xfId="3552" xr:uid="{00000000-0005-0000-0000-000088150000}"/>
    <cellStyle name="Output 2 6 4 3" xfId="3553" xr:uid="{00000000-0005-0000-0000-000089150000}"/>
    <cellStyle name="Output 2 6 5" xfId="3554" xr:uid="{00000000-0005-0000-0000-00008A150000}"/>
    <cellStyle name="Output 2 6 5 2" xfId="3555" xr:uid="{00000000-0005-0000-0000-00008B150000}"/>
    <cellStyle name="Output 2 6 5 3" xfId="3556" xr:uid="{00000000-0005-0000-0000-00008C150000}"/>
    <cellStyle name="Output 2 6 6" xfId="3557" xr:uid="{00000000-0005-0000-0000-00008D150000}"/>
    <cellStyle name="Output 2 6 7" xfId="3558" xr:uid="{00000000-0005-0000-0000-00008E150000}"/>
    <cellStyle name="Output 2 7" xfId="3559" xr:uid="{00000000-0005-0000-0000-00008F150000}"/>
    <cellStyle name="Output 2 7 2" xfId="3560" xr:uid="{00000000-0005-0000-0000-000090150000}"/>
    <cellStyle name="Output 2 7 2 2" xfId="3561" xr:uid="{00000000-0005-0000-0000-000091150000}"/>
    <cellStyle name="Output 2 7 2 2 2" xfId="3562" xr:uid="{00000000-0005-0000-0000-000092150000}"/>
    <cellStyle name="Output 2 7 2 2 3" xfId="3563" xr:uid="{00000000-0005-0000-0000-000093150000}"/>
    <cellStyle name="Output 2 7 2 3" xfId="3564" xr:uid="{00000000-0005-0000-0000-000094150000}"/>
    <cellStyle name="Output 2 7 2 3 2" xfId="3565" xr:uid="{00000000-0005-0000-0000-000095150000}"/>
    <cellStyle name="Output 2 7 2 3 3" xfId="3566" xr:uid="{00000000-0005-0000-0000-000096150000}"/>
    <cellStyle name="Output 2 7 2 4" xfId="3567" xr:uid="{00000000-0005-0000-0000-000097150000}"/>
    <cellStyle name="Output 2 7 2 5" xfId="3568" xr:uid="{00000000-0005-0000-0000-000098150000}"/>
    <cellStyle name="Output 2 7 3" xfId="3569" xr:uid="{00000000-0005-0000-0000-000099150000}"/>
    <cellStyle name="Output 2 7 3 2" xfId="3570" xr:uid="{00000000-0005-0000-0000-00009A150000}"/>
    <cellStyle name="Output 2 7 3 2 2" xfId="3571" xr:uid="{00000000-0005-0000-0000-00009B150000}"/>
    <cellStyle name="Output 2 7 3 2 3" xfId="3572" xr:uid="{00000000-0005-0000-0000-00009C150000}"/>
    <cellStyle name="Output 2 7 3 3" xfId="3573" xr:uid="{00000000-0005-0000-0000-00009D150000}"/>
    <cellStyle name="Output 2 7 3 3 2" xfId="3574" xr:uid="{00000000-0005-0000-0000-00009E150000}"/>
    <cellStyle name="Output 2 7 3 3 3" xfId="3575" xr:uid="{00000000-0005-0000-0000-00009F150000}"/>
    <cellStyle name="Output 2 7 3 4" xfId="3576" xr:uid="{00000000-0005-0000-0000-0000A0150000}"/>
    <cellStyle name="Output 2 7 3 5" xfId="3577" xr:uid="{00000000-0005-0000-0000-0000A1150000}"/>
    <cellStyle name="Output 2 7 4" xfId="3578" xr:uid="{00000000-0005-0000-0000-0000A2150000}"/>
    <cellStyle name="Output 2 7 4 2" xfId="3579" xr:uid="{00000000-0005-0000-0000-0000A3150000}"/>
    <cellStyle name="Output 2 7 4 3" xfId="3580" xr:uid="{00000000-0005-0000-0000-0000A4150000}"/>
    <cellStyle name="Output 2 7 5" xfId="3581" xr:uid="{00000000-0005-0000-0000-0000A5150000}"/>
    <cellStyle name="Output 2 7 5 2" xfId="3582" xr:uid="{00000000-0005-0000-0000-0000A6150000}"/>
    <cellStyle name="Output 2 7 5 3" xfId="3583" xr:uid="{00000000-0005-0000-0000-0000A7150000}"/>
    <cellStyle name="Output 2 7 6" xfId="3584" xr:uid="{00000000-0005-0000-0000-0000A8150000}"/>
    <cellStyle name="Output 2 7 7" xfId="3585" xr:uid="{00000000-0005-0000-0000-0000A9150000}"/>
    <cellStyle name="Output 2 8" xfId="3586" xr:uid="{00000000-0005-0000-0000-0000AA150000}"/>
    <cellStyle name="Output 2 8 2" xfId="3587" xr:uid="{00000000-0005-0000-0000-0000AB150000}"/>
    <cellStyle name="Output 2 8 2 2" xfId="3588" xr:uid="{00000000-0005-0000-0000-0000AC150000}"/>
    <cellStyle name="Output 2 8 2 3" xfId="3589" xr:uid="{00000000-0005-0000-0000-0000AD150000}"/>
    <cellStyle name="Output 2 8 3" xfId="3590" xr:uid="{00000000-0005-0000-0000-0000AE150000}"/>
    <cellStyle name="Output 2 8 3 2" xfId="3591" xr:uid="{00000000-0005-0000-0000-0000AF150000}"/>
    <cellStyle name="Output 2 8 3 3" xfId="3592" xr:uid="{00000000-0005-0000-0000-0000B0150000}"/>
    <cellStyle name="Output 2 8 4" xfId="3593" xr:uid="{00000000-0005-0000-0000-0000B1150000}"/>
    <cellStyle name="Output 2 8 5" xfId="3594" xr:uid="{00000000-0005-0000-0000-0000B2150000}"/>
    <cellStyle name="Output 2 9" xfId="3595" xr:uid="{00000000-0005-0000-0000-0000B3150000}"/>
    <cellStyle name="Output 2 9 2" xfId="3596" xr:uid="{00000000-0005-0000-0000-0000B4150000}"/>
    <cellStyle name="Output 2 9 2 2" xfId="3597" xr:uid="{00000000-0005-0000-0000-0000B5150000}"/>
    <cellStyle name="Output 2 9 2 3" xfId="3598" xr:uid="{00000000-0005-0000-0000-0000B6150000}"/>
    <cellStyle name="Output 2 9 3" xfId="3599" xr:uid="{00000000-0005-0000-0000-0000B7150000}"/>
    <cellStyle name="Output 2 9 3 2" xfId="3600" xr:uid="{00000000-0005-0000-0000-0000B8150000}"/>
    <cellStyle name="Output 2 9 3 3" xfId="3601" xr:uid="{00000000-0005-0000-0000-0000B9150000}"/>
    <cellStyle name="Output 2 9 4" xfId="3602" xr:uid="{00000000-0005-0000-0000-0000BA150000}"/>
    <cellStyle name="Output 2 9 5" xfId="3603" xr:uid="{00000000-0005-0000-0000-0000BB150000}"/>
    <cellStyle name="Output 2_Regulatory Template" xfId="3604" xr:uid="{00000000-0005-0000-0000-0000BC150000}"/>
    <cellStyle name="Output 3" xfId="3605" xr:uid="{00000000-0005-0000-0000-0000BD150000}"/>
    <cellStyle name="Output 4" xfId="3606" xr:uid="{00000000-0005-0000-0000-0000BE150000}"/>
    <cellStyle name="Output 5" xfId="3607" xr:uid="{00000000-0005-0000-0000-0000BF150000}"/>
    <cellStyle name="Output 6" xfId="3608" xr:uid="{00000000-0005-0000-0000-0000C0150000}"/>
    <cellStyle name="Output 7" xfId="3609" xr:uid="{00000000-0005-0000-0000-0000C1150000}"/>
    <cellStyle name="Output Amounts" xfId="3610" xr:uid="{00000000-0005-0000-0000-0000C2150000}"/>
    <cellStyle name="Output Cell" xfId="7329" xr:uid="{229CAD4B-AD10-4E24-A4E4-60D3CF1C1CE6}"/>
    <cellStyle name="Output Column Headings" xfId="3611" xr:uid="{00000000-0005-0000-0000-0000C3150000}"/>
    <cellStyle name="Output Line Items" xfId="3612" xr:uid="{00000000-0005-0000-0000-0000C4150000}"/>
    <cellStyle name="Output Line Items 2" xfId="3613" xr:uid="{00000000-0005-0000-0000-0000C5150000}"/>
    <cellStyle name="Output Line Items 3" xfId="3614" xr:uid="{00000000-0005-0000-0000-0000C6150000}"/>
    <cellStyle name="Output Line Items 4" xfId="3615" xr:uid="{00000000-0005-0000-0000-0000C7150000}"/>
    <cellStyle name="Output Report Heading" xfId="3616" xr:uid="{00000000-0005-0000-0000-0000C8150000}"/>
    <cellStyle name="Output Report Title" xfId="3617" xr:uid="{00000000-0005-0000-0000-0000C9150000}"/>
    <cellStyle name="Page Number" xfId="3618" xr:uid="{00000000-0005-0000-0000-0000CA150000}"/>
    <cellStyle name="Parameter Cell" xfId="7328" xr:uid="{29867F3F-DED5-4A62-AAAE-5CDC42018904}"/>
    <cellStyle name="Percent" xfId="1" builtinId="5"/>
    <cellStyle name="Percent (2)" xfId="3619" xr:uid="{00000000-0005-0000-0000-0000CC150000}"/>
    <cellStyle name="Percent [00]" xfId="3620" xr:uid="{00000000-0005-0000-0000-0000CD150000}"/>
    <cellStyle name="Percent [2]" xfId="3621" xr:uid="{00000000-0005-0000-0000-0000CE150000}"/>
    <cellStyle name="Percent [2] 2" xfId="3622" xr:uid="{00000000-0005-0000-0000-0000CF150000}"/>
    <cellStyle name="Percent [2] U" xfId="3623" xr:uid="{00000000-0005-0000-0000-0000D0150000}"/>
    <cellStyle name="Percent [2]_29(d) - Gas extensions -tariffs" xfId="3624" xr:uid="{00000000-0005-0000-0000-0000D1150000}"/>
    <cellStyle name="Percent 10" xfId="3625" xr:uid="{00000000-0005-0000-0000-0000D2150000}"/>
    <cellStyle name="Percent 10 2" xfId="3626" xr:uid="{00000000-0005-0000-0000-0000D3150000}"/>
    <cellStyle name="Percent 10 2 2" xfId="3627" xr:uid="{00000000-0005-0000-0000-0000D4150000}"/>
    <cellStyle name="Percent 11" xfId="3628" xr:uid="{00000000-0005-0000-0000-0000D5150000}"/>
    <cellStyle name="Percent 11 2" xfId="3629" xr:uid="{00000000-0005-0000-0000-0000D6150000}"/>
    <cellStyle name="Percent 12" xfId="3630" xr:uid="{00000000-0005-0000-0000-0000D7150000}"/>
    <cellStyle name="Percent 13" xfId="3631" xr:uid="{00000000-0005-0000-0000-0000D8150000}"/>
    <cellStyle name="Percent 14" xfId="3632" xr:uid="{00000000-0005-0000-0000-0000D9150000}"/>
    <cellStyle name="Percent 15" xfId="3633" xr:uid="{00000000-0005-0000-0000-0000DA150000}"/>
    <cellStyle name="Percent 2" xfId="6" xr:uid="{00000000-0005-0000-0000-0000DB150000}"/>
    <cellStyle name="Percent 2 10" xfId="3634" xr:uid="{00000000-0005-0000-0000-0000DC150000}"/>
    <cellStyle name="Percent 2 100" xfId="3635" xr:uid="{00000000-0005-0000-0000-0000DD150000}"/>
    <cellStyle name="Percent 2 101" xfId="3636" xr:uid="{00000000-0005-0000-0000-0000DE150000}"/>
    <cellStyle name="Percent 2 102" xfId="3637" xr:uid="{00000000-0005-0000-0000-0000DF150000}"/>
    <cellStyle name="Percent 2 103" xfId="3638" xr:uid="{00000000-0005-0000-0000-0000E0150000}"/>
    <cellStyle name="Percent 2 104" xfId="3639" xr:uid="{00000000-0005-0000-0000-0000E1150000}"/>
    <cellStyle name="Percent 2 105" xfId="3640" xr:uid="{00000000-0005-0000-0000-0000E2150000}"/>
    <cellStyle name="Percent 2 106" xfId="3641" xr:uid="{00000000-0005-0000-0000-0000E3150000}"/>
    <cellStyle name="Percent 2 107" xfId="3642" xr:uid="{00000000-0005-0000-0000-0000E4150000}"/>
    <cellStyle name="Percent 2 108" xfId="3643" xr:uid="{00000000-0005-0000-0000-0000E5150000}"/>
    <cellStyle name="Percent 2 109" xfId="3644" xr:uid="{00000000-0005-0000-0000-0000E6150000}"/>
    <cellStyle name="Percent 2 11" xfId="3645" xr:uid="{00000000-0005-0000-0000-0000E7150000}"/>
    <cellStyle name="Percent 2 110" xfId="3646" xr:uid="{00000000-0005-0000-0000-0000E8150000}"/>
    <cellStyle name="Percent 2 111" xfId="3647" xr:uid="{00000000-0005-0000-0000-0000E9150000}"/>
    <cellStyle name="Percent 2 112" xfId="3648" xr:uid="{00000000-0005-0000-0000-0000EA150000}"/>
    <cellStyle name="Percent 2 113" xfId="3649" xr:uid="{00000000-0005-0000-0000-0000EB150000}"/>
    <cellStyle name="Percent 2 114" xfId="3650" xr:uid="{00000000-0005-0000-0000-0000EC150000}"/>
    <cellStyle name="Percent 2 115" xfId="3651" xr:uid="{00000000-0005-0000-0000-0000ED150000}"/>
    <cellStyle name="Percent 2 116" xfId="3652" xr:uid="{00000000-0005-0000-0000-0000EE150000}"/>
    <cellStyle name="Percent 2 117" xfId="3653" xr:uid="{00000000-0005-0000-0000-0000EF150000}"/>
    <cellStyle name="Percent 2 118" xfId="3654" xr:uid="{00000000-0005-0000-0000-0000F0150000}"/>
    <cellStyle name="Percent 2 119" xfId="3655" xr:uid="{00000000-0005-0000-0000-0000F1150000}"/>
    <cellStyle name="Percent 2 12" xfId="3656" xr:uid="{00000000-0005-0000-0000-0000F2150000}"/>
    <cellStyle name="Percent 2 120" xfId="3657" xr:uid="{00000000-0005-0000-0000-0000F3150000}"/>
    <cellStyle name="Percent 2 121" xfId="3658" xr:uid="{00000000-0005-0000-0000-0000F4150000}"/>
    <cellStyle name="Percent 2 122" xfId="3659" xr:uid="{00000000-0005-0000-0000-0000F5150000}"/>
    <cellStyle name="Percent 2 123" xfId="3660" xr:uid="{00000000-0005-0000-0000-0000F6150000}"/>
    <cellStyle name="Percent 2 124" xfId="3661" xr:uid="{00000000-0005-0000-0000-0000F7150000}"/>
    <cellStyle name="Percent 2 125" xfId="3662" xr:uid="{00000000-0005-0000-0000-0000F8150000}"/>
    <cellStyle name="Percent 2 126" xfId="3663" xr:uid="{00000000-0005-0000-0000-0000F9150000}"/>
    <cellStyle name="Percent 2 127" xfId="3664" xr:uid="{00000000-0005-0000-0000-0000FA150000}"/>
    <cellStyle name="Percent 2 128" xfId="3665" xr:uid="{00000000-0005-0000-0000-0000FB150000}"/>
    <cellStyle name="Percent 2 129" xfId="3666" xr:uid="{00000000-0005-0000-0000-0000FC150000}"/>
    <cellStyle name="Percent 2 13" xfId="3667" xr:uid="{00000000-0005-0000-0000-0000FD150000}"/>
    <cellStyle name="Percent 2 130" xfId="3668" xr:uid="{00000000-0005-0000-0000-0000FE150000}"/>
    <cellStyle name="Percent 2 131" xfId="3669" xr:uid="{00000000-0005-0000-0000-0000FF150000}"/>
    <cellStyle name="Percent 2 132" xfId="3670" xr:uid="{00000000-0005-0000-0000-000000160000}"/>
    <cellStyle name="Percent 2 133" xfId="3671" xr:uid="{00000000-0005-0000-0000-000001160000}"/>
    <cellStyle name="Percent 2 134" xfId="3672" xr:uid="{00000000-0005-0000-0000-000002160000}"/>
    <cellStyle name="Percent 2 135" xfId="3673" xr:uid="{00000000-0005-0000-0000-000003160000}"/>
    <cellStyle name="Percent 2 136" xfId="3674" xr:uid="{00000000-0005-0000-0000-000004160000}"/>
    <cellStyle name="Percent 2 137" xfId="3675" xr:uid="{00000000-0005-0000-0000-000005160000}"/>
    <cellStyle name="Percent 2 138" xfId="3676" xr:uid="{00000000-0005-0000-0000-000006160000}"/>
    <cellStyle name="Percent 2 139" xfId="3677" xr:uid="{00000000-0005-0000-0000-000007160000}"/>
    <cellStyle name="Percent 2 14" xfId="3678" xr:uid="{00000000-0005-0000-0000-000008160000}"/>
    <cellStyle name="Percent 2 140" xfId="3679" xr:uid="{00000000-0005-0000-0000-000009160000}"/>
    <cellStyle name="Percent 2 141" xfId="3680" xr:uid="{00000000-0005-0000-0000-00000A160000}"/>
    <cellStyle name="Percent 2 142" xfId="3681" xr:uid="{00000000-0005-0000-0000-00000B160000}"/>
    <cellStyle name="Percent 2 143" xfId="3682" xr:uid="{00000000-0005-0000-0000-00000C160000}"/>
    <cellStyle name="Percent 2 144" xfId="3683" xr:uid="{00000000-0005-0000-0000-00000D160000}"/>
    <cellStyle name="Percent 2 145" xfId="3684" xr:uid="{00000000-0005-0000-0000-00000E160000}"/>
    <cellStyle name="Percent 2 146" xfId="3685" xr:uid="{00000000-0005-0000-0000-00000F160000}"/>
    <cellStyle name="Percent 2 147" xfId="3686" xr:uid="{00000000-0005-0000-0000-000010160000}"/>
    <cellStyle name="Percent 2 148" xfId="3687" xr:uid="{00000000-0005-0000-0000-000011160000}"/>
    <cellStyle name="Percent 2 149" xfId="3688" xr:uid="{00000000-0005-0000-0000-000012160000}"/>
    <cellStyle name="Percent 2 15" xfId="3689" xr:uid="{00000000-0005-0000-0000-000013160000}"/>
    <cellStyle name="Percent 2 150" xfId="3690" xr:uid="{00000000-0005-0000-0000-000014160000}"/>
    <cellStyle name="Percent 2 151" xfId="3691" xr:uid="{00000000-0005-0000-0000-000015160000}"/>
    <cellStyle name="Percent 2 152" xfId="3692" xr:uid="{00000000-0005-0000-0000-000016160000}"/>
    <cellStyle name="Percent 2 153" xfId="3693" xr:uid="{00000000-0005-0000-0000-000017160000}"/>
    <cellStyle name="Percent 2 154" xfId="3694" xr:uid="{00000000-0005-0000-0000-000018160000}"/>
    <cellStyle name="Percent 2 155" xfId="3695" xr:uid="{00000000-0005-0000-0000-000019160000}"/>
    <cellStyle name="Percent 2 156" xfId="3696" xr:uid="{00000000-0005-0000-0000-00001A160000}"/>
    <cellStyle name="Percent 2 157" xfId="3697" xr:uid="{00000000-0005-0000-0000-00001B160000}"/>
    <cellStyle name="Percent 2 158" xfId="3698" xr:uid="{00000000-0005-0000-0000-00001C160000}"/>
    <cellStyle name="Percent 2 159" xfId="3699" xr:uid="{00000000-0005-0000-0000-00001D160000}"/>
    <cellStyle name="Percent 2 16" xfId="3700" xr:uid="{00000000-0005-0000-0000-00001E160000}"/>
    <cellStyle name="Percent 2 160" xfId="3701" xr:uid="{00000000-0005-0000-0000-00001F160000}"/>
    <cellStyle name="Percent 2 161" xfId="3702" xr:uid="{00000000-0005-0000-0000-000020160000}"/>
    <cellStyle name="Percent 2 162" xfId="3703" xr:uid="{00000000-0005-0000-0000-000021160000}"/>
    <cellStyle name="Percent 2 163" xfId="3704" xr:uid="{00000000-0005-0000-0000-000022160000}"/>
    <cellStyle name="Percent 2 164" xfId="3705" xr:uid="{00000000-0005-0000-0000-000023160000}"/>
    <cellStyle name="Percent 2 165" xfId="3706" xr:uid="{00000000-0005-0000-0000-000024160000}"/>
    <cellStyle name="Percent 2 166" xfId="3707" xr:uid="{00000000-0005-0000-0000-000025160000}"/>
    <cellStyle name="Percent 2 167" xfId="3708" xr:uid="{00000000-0005-0000-0000-000026160000}"/>
    <cellStyle name="Percent 2 168" xfId="3709" xr:uid="{00000000-0005-0000-0000-000027160000}"/>
    <cellStyle name="Percent 2 169" xfId="3710" xr:uid="{00000000-0005-0000-0000-000028160000}"/>
    <cellStyle name="Percent 2 17" xfId="3711" xr:uid="{00000000-0005-0000-0000-000029160000}"/>
    <cellStyle name="Percent 2 170" xfId="3712" xr:uid="{00000000-0005-0000-0000-00002A160000}"/>
    <cellStyle name="Percent 2 171" xfId="3713" xr:uid="{00000000-0005-0000-0000-00002B160000}"/>
    <cellStyle name="Percent 2 172" xfId="3714" xr:uid="{00000000-0005-0000-0000-00002C160000}"/>
    <cellStyle name="Percent 2 173" xfId="3715" xr:uid="{00000000-0005-0000-0000-00002D160000}"/>
    <cellStyle name="Percent 2 174" xfId="3716" xr:uid="{00000000-0005-0000-0000-00002E160000}"/>
    <cellStyle name="Percent 2 175" xfId="3717" xr:uid="{00000000-0005-0000-0000-00002F160000}"/>
    <cellStyle name="Percent 2 176" xfId="3718" xr:uid="{00000000-0005-0000-0000-000030160000}"/>
    <cellStyle name="Percent 2 177" xfId="3719" xr:uid="{00000000-0005-0000-0000-000031160000}"/>
    <cellStyle name="Percent 2 178" xfId="3720" xr:uid="{00000000-0005-0000-0000-000032160000}"/>
    <cellStyle name="Percent 2 179" xfId="3721" xr:uid="{00000000-0005-0000-0000-000033160000}"/>
    <cellStyle name="Percent 2 18" xfId="3722" xr:uid="{00000000-0005-0000-0000-000034160000}"/>
    <cellStyle name="Percent 2 180" xfId="3723" xr:uid="{00000000-0005-0000-0000-000035160000}"/>
    <cellStyle name="Percent 2 181" xfId="3724" xr:uid="{00000000-0005-0000-0000-000036160000}"/>
    <cellStyle name="Percent 2 182" xfId="3725" xr:uid="{00000000-0005-0000-0000-000037160000}"/>
    <cellStyle name="Percent 2 183" xfId="3726" xr:uid="{00000000-0005-0000-0000-000038160000}"/>
    <cellStyle name="Percent 2 184" xfId="3727" xr:uid="{00000000-0005-0000-0000-000039160000}"/>
    <cellStyle name="Percent 2 185" xfId="3728" xr:uid="{00000000-0005-0000-0000-00003A160000}"/>
    <cellStyle name="Percent 2 186" xfId="3729" xr:uid="{00000000-0005-0000-0000-00003B160000}"/>
    <cellStyle name="Percent 2 187" xfId="3730" xr:uid="{00000000-0005-0000-0000-00003C160000}"/>
    <cellStyle name="Percent 2 188" xfId="3731" xr:uid="{00000000-0005-0000-0000-00003D160000}"/>
    <cellStyle name="Percent 2 189" xfId="3732" xr:uid="{00000000-0005-0000-0000-00003E160000}"/>
    <cellStyle name="Percent 2 19" xfId="3733" xr:uid="{00000000-0005-0000-0000-00003F160000}"/>
    <cellStyle name="Percent 2 190" xfId="3734" xr:uid="{00000000-0005-0000-0000-000040160000}"/>
    <cellStyle name="Percent 2 191" xfId="3735" xr:uid="{00000000-0005-0000-0000-000041160000}"/>
    <cellStyle name="Percent 2 192" xfId="3736" xr:uid="{00000000-0005-0000-0000-000042160000}"/>
    <cellStyle name="Percent 2 193" xfId="3737" xr:uid="{00000000-0005-0000-0000-000043160000}"/>
    <cellStyle name="Percent 2 194" xfId="3738" xr:uid="{00000000-0005-0000-0000-000044160000}"/>
    <cellStyle name="Percent 2 195" xfId="3739" xr:uid="{00000000-0005-0000-0000-000045160000}"/>
    <cellStyle name="Percent 2 196" xfId="3740" xr:uid="{00000000-0005-0000-0000-000046160000}"/>
    <cellStyle name="Percent 2 197" xfId="3741" xr:uid="{00000000-0005-0000-0000-000047160000}"/>
    <cellStyle name="Percent 2 198" xfId="3742" xr:uid="{00000000-0005-0000-0000-000048160000}"/>
    <cellStyle name="Percent 2 199" xfId="3743" xr:uid="{00000000-0005-0000-0000-000049160000}"/>
    <cellStyle name="Percent 2 2" xfId="13" xr:uid="{00000000-0005-0000-0000-00004A160000}"/>
    <cellStyle name="Percent 2 2 10" xfId="3744" xr:uid="{00000000-0005-0000-0000-00004B160000}"/>
    <cellStyle name="Percent 2 2 100" xfId="3745" xr:uid="{00000000-0005-0000-0000-00004C160000}"/>
    <cellStyle name="Percent 2 2 101" xfId="3746" xr:uid="{00000000-0005-0000-0000-00004D160000}"/>
    <cellStyle name="Percent 2 2 102" xfId="3747" xr:uid="{00000000-0005-0000-0000-00004E160000}"/>
    <cellStyle name="Percent 2 2 103" xfId="3748" xr:uid="{00000000-0005-0000-0000-00004F160000}"/>
    <cellStyle name="Percent 2 2 104" xfId="3749" xr:uid="{00000000-0005-0000-0000-000050160000}"/>
    <cellStyle name="Percent 2 2 105" xfId="3750" xr:uid="{00000000-0005-0000-0000-000051160000}"/>
    <cellStyle name="Percent 2 2 106" xfId="3751" xr:uid="{00000000-0005-0000-0000-000052160000}"/>
    <cellStyle name="Percent 2 2 107" xfId="3752" xr:uid="{00000000-0005-0000-0000-000053160000}"/>
    <cellStyle name="Percent 2 2 108" xfId="3753" xr:uid="{00000000-0005-0000-0000-000054160000}"/>
    <cellStyle name="Percent 2 2 109" xfId="3754" xr:uid="{00000000-0005-0000-0000-000055160000}"/>
    <cellStyle name="Percent 2 2 11" xfId="3755" xr:uid="{00000000-0005-0000-0000-000056160000}"/>
    <cellStyle name="Percent 2 2 110" xfId="3756" xr:uid="{00000000-0005-0000-0000-000057160000}"/>
    <cellStyle name="Percent 2 2 111" xfId="3757" xr:uid="{00000000-0005-0000-0000-000058160000}"/>
    <cellStyle name="Percent 2 2 112" xfId="3758" xr:uid="{00000000-0005-0000-0000-000059160000}"/>
    <cellStyle name="Percent 2 2 113" xfId="3759" xr:uid="{00000000-0005-0000-0000-00005A160000}"/>
    <cellStyle name="Percent 2 2 114" xfId="3760" xr:uid="{00000000-0005-0000-0000-00005B160000}"/>
    <cellStyle name="Percent 2 2 115" xfId="3761" xr:uid="{00000000-0005-0000-0000-00005C160000}"/>
    <cellStyle name="Percent 2 2 116" xfId="3762" xr:uid="{00000000-0005-0000-0000-00005D160000}"/>
    <cellStyle name="Percent 2 2 117" xfId="3763" xr:uid="{00000000-0005-0000-0000-00005E160000}"/>
    <cellStyle name="Percent 2 2 118" xfId="3764" xr:uid="{00000000-0005-0000-0000-00005F160000}"/>
    <cellStyle name="Percent 2 2 119" xfId="3765" xr:uid="{00000000-0005-0000-0000-000060160000}"/>
    <cellStyle name="Percent 2 2 12" xfId="3766" xr:uid="{00000000-0005-0000-0000-000061160000}"/>
    <cellStyle name="Percent 2 2 120" xfId="3767" xr:uid="{00000000-0005-0000-0000-000062160000}"/>
    <cellStyle name="Percent 2 2 121" xfId="3768" xr:uid="{00000000-0005-0000-0000-000063160000}"/>
    <cellStyle name="Percent 2 2 122" xfId="3769" xr:uid="{00000000-0005-0000-0000-000064160000}"/>
    <cellStyle name="Percent 2 2 123" xfId="3770" xr:uid="{00000000-0005-0000-0000-000065160000}"/>
    <cellStyle name="Percent 2 2 124" xfId="3771" xr:uid="{00000000-0005-0000-0000-000066160000}"/>
    <cellStyle name="Percent 2 2 125" xfId="3772" xr:uid="{00000000-0005-0000-0000-000067160000}"/>
    <cellStyle name="Percent 2 2 126" xfId="3773" xr:uid="{00000000-0005-0000-0000-000068160000}"/>
    <cellStyle name="Percent 2 2 127" xfId="3774" xr:uid="{00000000-0005-0000-0000-000069160000}"/>
    <cellStyle name="Percent 2 2 128" xfId="3775" xr:uid="{00000000-0005-0000-0000-00006A160000}"/>
    <cellStyle name="Percent 2 2 129" xfId="3776" xr:uid="{00000000-0005-0000-0000-00006B160000}"/>
    <cellStyle name="Percent 2 2 13" xfId="3777" xr:uid="{00000000-0005-0000-0000-00006C160000}"/>
    <cellStyle name="Percent 2 2 130" xfId="3778" xr:uid="{00000000-0005-0000-0000-00006D160000}"/>
    <cellStyle name="Percent 2 2 131" xfId="3779" xr:uid="{00000000-0005-0000-0000-00006E160000}"/>
    <cellStyle name="Percent 2 2 132" xfId="3780" xr:uid="{00000000-0005-0000-0000-00006F160000}"/>
    <cellStyle name="Percent 2 2 133" xfId="3781" xr:uid="{00000000-0005-0000-0000-000070160000}"/>
    <cellStyle name="Percent 2 2 134" xfId="3782" xr:uid="{00000000-0005-0000-0000-000071160000}"/>
    <cellStyle name="Percent 2 2 135" xfId="3783" xr:uid="{00000000-0005-0000-0000-000072160000}"/>
    <cellStyle name="Percent 2 2 136" xfId="3784" xr:uid="{00000000-0005-0000-0000-000073160000}"/>
    <cellStyle name="Percent 2 2 137" xfId="3785" xr:uid="{00000000-0005-0000-0000-000074160000}"/>
    <cellStyle name="Percent 2 2 138" xfId="3786" xr:uid="{00000000-0005-0000-0000-000075160000}"/>
    <cellStyle name="Percent 2 2 139" xfId="3787" xr:uid="{00000000-0005-0000-0000-000076160000}"/>
    <cellStyle name="Percent 2 2 14" xfId="3788" xr:uid="{00000000-0005-0000-0000-000077160000}"/>
    <cellStyle name="Percent 2 2 140" xfId="3789" xr:uid="{00000000-0005-0000-0000-000078160000}"/>
    <cellStyle name="Percent 2 2 141" xfId="3790" xr:uid="{00000000-0005-0000-0000-000079160000}"/>
    <cellStyle name="Percent 2 2 142" xfId="3791" xr:uid="{00000000-0005-0000-0000-00007A160000}"/>
    <cellStyle name="Percent 2 2 143" xfId="3792" xr:uid="{00000000-0005-0000-0000-00007B160000}"/>
    <cellStyle name="Percent 2 2 144" xfId="3793" xr:uid="{00000000-0005-0000-0000-00007C160000}"/>
    <cellStyle name="Percent 2 2 145" xfId="3794" xr:uid="{00000000-0005-0000-0000-00007D160000}"/>
    <cellStyle name="Percent 2 2 146" xfId="3795" xr:uid="{00000000-0005-0000-0000-00007E160000}"/>
    <cellStyle name="Percent 2 2 147" xfId="3796" xr:uid="{00000000-0005-0000-0000-00007F160000}"/>
    <cellStyle name="Percent 2 2 148" xfId="3797" xr:uid="{00000000-0005-0000-0000-000080160000}"/>
    <cellStyle name="Percent 2 2 149" xfId="3798" xr:uid="{00000000-0005-0000-0000-000081160000}"/>
    <cellStyle name="Percent 2 2 15" xfId="3799" xr:uid="{00000000-0005-0000-0000-000082160000}"/>
    <cellStyle name="Percent 2 2 150" xfId="3800" xr:uid="{00000000-0005-0000-0000-000083160000}"/>
    <cellStyle name="Percent 2 2 151" xfId="3801" xr:uid="{00000000-0005-0000-0000-000084160000}"/>
    <cellStyle name="Percent 2 2 152" xfId="3802" xr:uid="{00000000-0005-0000-0000-000085160000}"/>
    <cellStyle name="Percent 2 2 153" xfId="3803" xr:uid="{00000000-0005-0000-0000-000086160000}"/>
    <cellStyle name="Percent 2 2 154" xfId="3804" xr:uid="{00000000-0005-0000-0000-000087160000}"/>
    <cellStyle name="Percent 2 2 155" xfId="3805" xr:uid="{00000000-0005-0000-0000-000088160000}"/>
    <cellStyle name="Percent 2 2 156" xfId="3806" xr:uid="{00000000-0005-0000-0000-000089160000}"/>
    <cellStyle name="Percent 2 2 157" xfId="3807" xr:uid="{00000000-0005-0000-0000-00008A160000}"/>
    <cellStyle name="Percent 2 2 158" xfId="3808" xr:uid="{00000000-0005-0000-0000-00008B160000}"/>
    <cellStyle name="Percent 2 2 159" xfId="3809" xr:uid="{00000000-0005-0000-0000-00008C160000}"/>
    <cellStyle name="Percent 2 2 16" xfId="3810" xr:uid="{00000000-0005-0000-0000-00008D160000}"/>
    <cellStyle name="Percent 2 2 160" xfId="3811" xr:uid="{00000000-0005-0000-0000-00008E160000}"/>
    <cellStyle name="Percent 2 2 161" xfId="3812" xr:uid="{00000000-0005-0000-0000-00008F160000}"/>
    <cellStyle name="Percent 2 2 162" xfId="3813" xr:uid="{00000000-0005-0000-0000-000090160000}"/>
    <cellStyle name="Percent 2 2 163" xfId="3814" xr:uid="{00000000-0005-0000-0000-000091160000}"/>
    <cellStyle name="Percent 2 2 164" xfId="3815" xr:uid="{00000000-0005-0000-0000-000092160000}"/>
    <cellStyle name="Percent 2 2 165" xfId="3816" xr:uid="{00000000-0005-0000-0000-000093160000}"/>
    <cellStyle name="Percent 2 2 166" xfId="3817" xr:uid="{00000000-0005-0000-0000-000094160000}"/>
    <cellStyle name="Percent 2 2 167" xfId="3818" xr:uid="{00000000-0005-0000-0000-000095160000}"/>
    <cellStyle name="Percent 2 2 168" xfId="3819" xr:uid="{00000000-0005-0000-0000-000096160000}"/>
    <cellStyle name="Percent 2 2 169" xfId="3820" xr:uid="{00000000-0005-0000-0000-000097160000}"/>
    <cellStyle name="Percent 2 2 17" xfId="3821" xr:uid="{00000000-0005-0000-0000-000098160000}"/>
    <cellStyle name="Percent 2 2 170" xfId="3822" xr:uid="{00000000-0005-0000-0000-000099160000}"/>
    <cellStyle name="Percent 2 2 171" xfId="3823" xr:uid="{00000000-0005-0000-0000-00009A160000}"/>
    <cellStyle name="Percent 2 2 172" xfId="3824" xr:uid="{00000000-0005-0000-0000-00009B160000}"/>
    <cellStyle name="Percent 2 2 173" xfId="3825" xr:uid="{00000000-0005-0000-0000-00009C160000}"/>
    <cellStyle name="Percent 2 2 174" xfId="3826" xr:uid="{00000000-0005-0000-0000-00009D160000}"/>
    <cellStyle name="Percent 2 2 175" xfId="3827" xr:uid="{00000000-0005-0000-0000-00009E160000}"/>
    <cellStyle name="Percent 2 2 176" xfId="3828" xr:uid="{00000000-0005-0000-0000-00009F160000}"/>
    <cellStyle name="Percent 2 2 177" xfId="3829" xr:uid="{00000000-0005-0000-0000-0000A0160000}"/>
    <cellStyle name="Percent 2 2 178" xfId="3830" xr:uid="{00000000-0005-0000-0000-0000A1160000}"/>
    <cellStyle name="Percent 2 2 179" xfId="3831" xr:uid="{00000000-0005-0000-0000-0000A2160000}"/>
    <cellStyle name="Percent 2 2 18" xfId="3832" xr:uid="{00000000-0005-0000-0000-0000A3160000}"/>
    <cellStyle name="Percent 2 2 180" xfId="3833" xr:uid="{00000000-0005-0000-0000-0000A4160000}"/>
    <cellStyle name="Percent 2 2 181" xfId="3834" xr:uid="{00000000-0005-0000-0000-0000A5160000}"/>
    <cellStyle name="Percent 2 2 182" xfId="3835" xr:uid="{00000000-0005-0000-0000-0000A6160000}"/>
    <cellStyle name="Percent 2 2 183" xfId="3836" xr:uid="{00000000-0005-0000-0000-0000A7160000}"/>
    <cellStyle name="Percent 2 2 184" xfId="3837" xr:uid="{00000000-0005-0000-0000-0000A8160000}"/>
    <cellStyle name="Percent 2 2 185" xfId="3838" xr:uid="{00000000-0005-0000-0000-0000A9160000}"/>
    <cellStyle name="Percent 2 2 186" xfId="3839" xr:uid="{00000000-0005-0000-0000-0000AA160000}"/>
    <cellStyle name="Percent 2 2 187" xfId="3840" xr:uid="{00000000-0005-0000-0000-0000AB160000}"/>
    <cellStyle name="Percent 2 2 188" xfId="3841" xr:uid="{00000000-0005-0000-0000-0000AC160000}"/>
    <cellStyle name="Percent 2 2 189" xfId="3842" xr:uid="{00000000-0005-0000-0000-0000AD160000}"/>
    <cellStyle name="Percent 2 2 19" xfId="3843" xr:uid="{00000000-0005-0000-0000-0000AE160000}"/>
    <cellStyle name="Percent 2 2 190" xfId="3844" xr:uid="{00000000-0005-0000-0000-0000AF160000}"/>
    <cellStyle name="Percent 2 2 191" xfId="3845" xr:uid="{00000000-0005-0000-0000-0000B0160000}"/>
    <cellStyle name="Percent 2 2 192" xfId="3846" xr:uid="{00000000-0005-0000-0000-0000B1160000}"/>
    <cellStyle name="Percent 2 2 193" xfId="3847" xr:uid="{00000000-0005-0000-0000-0000B2160000}"/>
    <cellStyle name="Percent 2 2 194" xfId="3848" xr:uid="{00000000-0005-0000-0000-0000B3160000}"/>
    <cellStyle name="Percent 2 2 195" xfId="3849" xr:uid="{00000000-0005-0000-0000-0000B4160000}"/>
    <cellStyle name="Percent 2 2 196" xfId="3850" xr:uid="{00000000-0005-0000-0000-0000B5160000}"/>
    <cellStyle name="Percent 2 2 197" xfId="3851" xr:uid="{00000000-0005-0000-0000-0000B6160000}"/>
    <cellStyle name="Percent 2 2 198" xfId="3852" xr:uid="{00000000-0005-0000-0000-0000B7160000}"/>
    <cellStyle name="Percent 2 2 199" xfId="3853" xr:uid="{00000000-0005-0000-0000-0000B8160000}"/>
    <cellStyle name="Percent 2 2 2" xfId="3854" xr:uid="{00000000-0005-0000-0000-0000B9160000}"/>
    <cellStyle name="Percent 2 2 2 2" xfId="3855" xr:uid="{00000000-0005-0000-0000-0000BA160000}"/>
    <cellStyle name="Percent 2 2 20" xfId="3856" xr:uid="{00000000-0005-0000-0000-0000BB160000}"/>
    <cellStyle name="Percent 2 2 200" xfId="3857" xr:uid="{00000000-0005-0000-0000-0000BC160000}"/>
    <cellStyle name="Percent 2 2 201" xfId="3858" xr:uid="{00000000-0005-0000-0000-0000BD160000}"/>
    <cellStyle name="Percent 2 2 202" xfId="3859" xr:uid="{00000000-0005-0000-0000-0000BE160000}"/>
    <cellStyle name="Percent 2 2 203" xfId="3860" xr:uid="{00000000-0005-0000-0000-0000BF160000}"/>
    <cellStyle name="Percent 2 2 204" xfId="3861" xr:uid="{00000000-0005-0000-0000-0000C0160000}"/>
    <cellStyle name="Percent 2 2 205" xfId="3862" xr:uid="{00000000-0005-0000-0000-0000C1160000}"/>
    <cellStyle name="Percent 2 2 206" xfId="3863" xr:uid="{00000000-0005-0000-0000-0000C2160000}"/>
    <cellStyle name="Percent 2 2 207" xfId="3864" xr:uid="{00000000-0005-0000-0000-0000C3160000}"/>
    <cellStyle name="Percent 2 2 208" xfId="3865" xr:uid="{00000000-0005-0000-0000-0000C4160000}"/>
    <cellStyle name="Percent 2 2 209" xfId="3866" xr:uid="{00000000-0005-0000-0000-0000C5160000}"/>
    <cellStyle name="Percent 2 2 21" xfId="3867" xr:uid="{00000000-0005-0000-0000-0000C6160000}"/>
    <cellStyle name="Percent 2 2 210" xfId="3868" xr:uid="{00000000-0005-0000-0000-0000C7160000}"/>
    <cellStyle name="Percent 2 2 211" xfId="3869" xr:uid="{00000000-0005-0000-0000-0000C8160000}"/>
    <cellStyle name="Percent 2 2 212" xfId="3870" xr:uid="{00000000-0005-0000-0000-0000C9160000}"/>
    <cellStyle name="Percent 2 2 213" xfId="3871" xr:uid="{00000000-0005-0000-0000-0000CA160000}"/>
    <cellStyle name="Percent 2 2 214" xfId="3872" xr:uid="{00000000-0005-0000-0000-0000CB160000}"/>
    <cellStyle name="Percent 2 2 215" xfId="3873" xr:uid="{00000000-0005-0000-0000-0000CC160000}"/>
    <cellStyle name="Percent 2 2 216" xfId="3874" xr:uid="{00000000-0005-0000-0000-0000CD160000}"/>
    <cellStyle name="Percent 2 2 217" xfId="3875" xr:uid="{00000000-0005-0000-0000-0000CE160000}"/>
    <cellStyle name="Percent 2 2 218" xfId="3876" xr:uid="{00000000-0005-0000-0000-0000CF160000}"/>
    <cellStyle name="Percent 2 2 219" xfId="3877" xr:uid="{00000000-0005-0000-0000-0000D0160000}"/>
    <cellStyle name="Percent 2 2 22" xfId="3878" xr:uid="{00000000-0005-0000-0000-0000D1160000}"/>
    <cellStyle name="Percent 2 2 220" xfId="3879" xr:uid="{00000000-0005-0000-0000-0000D2160000}"/>
    <cellStyle name="Percent 2 2 221" xfId="3880" xr:uid="{00000000-0005-0000-0000-0000D3160000}"/>
    <cellStyle name="Percent 2 2 222" xfId="3881" xr:uid="{00000000-0005-0000-0000-0000D4160000}"/>
    <cellStyle name="Percent 2 2 223" xfId="3882" xr:uid="{00000000-0005-0000-0000-0000D5160000}"/>
    <cellStyle name="Percent 2 2 224" xfId="3883" xr:uid="{00000000-0005-0000-0000-0000D6160000}"/>
    <cellStyle name="Percent 2 2 225" xfId="3884" xr:uid="{00000000-0005-0000-0000-0000D7160000}"/>
    <cellStyle name="Percent 2 2 226" xfId="3885" xr:uid="{00000000-0005-0000-0000-0000D8160000}"/>
    <cellStyle name="Percent 2 2 227" xfId="3886" xr:uid="{00000000-0005-0000-0000-0000D9160000}"/>
    <cellStyle name="Percent 2 2 228" xfId="3887" xr:uid="{00000000-0005-0000-0000-0000DA160000}"/>
    <cellStyle name="Percent 2 2 229" xfId="3888" xr:uid="{00000000-0005-0000-0000-0000DB160000}"/>
    <cellStyle name="Percent 2 2 23" xfId="3889" xr:uid="{00000000-0005-0000-0000-0000DC160000}"/>
    <cellStyle name="Percent 2 2 230" xfId="3890" xr:uid="{00000000-0005-0000-0000-0000DD160000}"/>
    <cellStyle name="Percent 2 2 231" xfId="3891" xr:uid="{00000000-0005-0000-0000-0000DE160000}"/>
    <cellStyle name="Percent 2 2 232" xfId="3892" xr:uid="{00000000-0005-0000-0000-0000DF160000}"/>
    <cellStyle name="Percent 2 2 233" xfId="3893" xr:uid="{00000000-0005-0000-0000-0000E0160000}"/>
    <cellStyle name="Percent 2 2 234" xfId="3894" xr:uid="{00000000-0005-0000-0000-0000E1160000}"/>
    <cellStyle name="Percent 2 2 235" xfId="3895" xr:uid="{00000000-0005-0000-0000-0000E2160000}"/>
    <cellStyle name="Percent 2 2 236" xfId="3896" xr:uid="{00000000-0005-0000-0000-0000E3160000}"/>
    <cellStyle name="Percent 2 2 237" xfId="3897" xr:uid="{00000000-0005-0000-0000-0000E4160000}"/>
    <cellStyle name="Percent 2 2 238" xfId="3898" xr:uid="{00000000-0005-0000-0000-0000E5160000}"/>
    <cellStyle name="Percent 2 2 239" xfId="3899" xr:uid="{00000000-0005-0000-0000-0000E6160000}"/>
    <cellStyle name="Percent 2 2 24" xfId="3900" xr:uid="{00000000-0005-0000-0000-0000E7160000}"/>
    <cellStyle name="Percent 2 2 240" xfId="3901" xr:uid="{00000000-0005-0000-0000-0000E8160000}"/>
    <cellStyle name="Percent 2 2 241" xfId="3902" xr:uid="{00000000-0005-0000-0000-0000E9160000}"/>
    <cellStyle name="Percent 2 2 242" xfId="3903" xr:uid="{00000000-0005-0000-0000-0000EA160000}"/>
    <cellStyle name="Percent 2 2 243" xfId="3904" xr:uid="{00000000-0005-0000-0000-0000EB160000}"/>
    <cellStyle name="Percent 2 2 244" xfId="3905" xr:uid="{00000000-0005-0000-0000-0000EC160000}"/>
    <cellStyle name="Percent 2 2 245" xfId="3906" xr:uid="{00000000-0005-0000-0000-0000ED160000}"/>
    <cellStyle name="Percent 2 2 246" xfId="3907" xr:uid="{00000000-0005-0000-0000-0000EE160000}"/>
    <cellStyle name="Percent 2 2 247" xfId="3908" xr:uid="{00000000-0005-0000-0000-0000EF160000}"/>
    <cellStyle name="Percent 2 2 248" xfId="3909" xr:uid="{00000000-0005-0000-0000-0000F0160000}"/>
    <cellStyle name="Percent 2 2 249" xfId="3910" xr:uid="{00000000-0005-0000-0000-0000F1160000}"/>
    <cellStyle name="Percent 2 2 25" xfId="3911" xr:uid="{00000000-0005-0000-0000-0000F2160000}"/>
    <cellStyle name="Percent 2 2 250" xfId="3912" xr:uid="{00000000-0005-0000-0000-0000F3160000}"/>
    <cellStyle name="Percent 2 2 251" xfId="3913" xr:uid="{00000000-0005-0000-0000-0000F4160000}"/>
    <cellStyle name="Percent 2 2 252" xfId="3914" xr:uid="{00000000-0005-0000-0000-0000F5160000}"/>
    <cellStyle name="Percent 2 2 253" xfId="3915" xr:uid="{00000000-0005-0000-0000-0000F6160000}"/>
    <cellStyle name="Percent 2 2 254" xfId="3916" xr:uid="{00000000-0005-0000-0000-0000F7160000}"/>
    <cellStyle name="Percent 2 2 255" xfId="3917" xr:uid="{00000000-0005-0000-0000-0000F8160000}"/>
    <cellStyle name="Percent 2 2 256" xfId="3918" xr:uid="{00000000-0005-0000-0000-0000F9160000}"/>
    <cellStyle name="Percent 2 2 257" xfId="3919" xr:uid="{00000000-0005-0000-0000-0000FA160000}"/>
    <cellStyle name="Percent 2 2 258" xfId="3920" xr:uid="{00000000-0005-0000-0000-0000FB160000}"/>
    <cellStyle name="Percent 2 2 259" xfId="3921" xr:uid="{00000000-0005-0000-0000-0000FC160000}"/>
    <cellStyle name="Percent 2 2 26" xfId="3922" xr:uid="{00000000-0005-0000-0000-0000FD160000}"/>
    <cellStyle name="Percent 2 2 260" xfId="3923" xr:uid="{00000000-0005-0000-0000-0000FE160000}"/>
    <cellStyle name="Percent 2 2 261" xfId="3924" xr:uid="{00000000-0005-0000-0000-0000FF160000}"/>
    <cellStyle name="Percent 2 2 262" xfId="3925" xr:uid="{00000000-0005-0000-0000-000000170000}"/>
    <cellStyle name="Percent 2 2 263" xfId="3926" xr:uid="{00000000-0005-0000-0000-000001170000}"/>
    <cellStyle name="Percent 2 2 264" xfId="3927" xr:uid="{00000000-0005-0000-0000-000002170000}"/>
    <cellStyle name="Percent 2 2 265" xfId="3928" xr:uid="{00000000-0005-0000-0000-000003170000}"/>
    <cellStyle name="Percent 2 2 266" xfId="3929" xr:uid="{00000000-0005-0000-0000-000004170000}"/>
    <cellStyle name="Percent 2 2 267" xfId="3930" xr:uid="{00000000-0005-0000-0000-000005170000}"/>
    <cellStyle name="Percent 2 2 268" xfId="3931" xr:uid="{00000000-0005-0000-0000-000006170000}"/>
    <cellStyle name="Percent 2 2 269" xfId="3932" xr:uid="{00000000-0005-0000-0000-000007170000}"/>
    <cellStyle name="Percent 2 2 27" xfId="3933" xr:uid="{00000000-0005-0000-0000-000008170000}"/>
    <cellStyle name="Percent 2 2 270" xfId="3934" xr:uid="{00000000-0005-0000-0000-000009170000}"/>
    <cellStyle name="Percent 2 2 271" xfId="3935" xr:uid="{00000000-0005-0000-0000-00000A170000}"/>
    <cellStyle name="Percent 2 2 272" xfId="3936" xr:uid="{00000000-0005-0000-0000-00000B170000}"/>
    <cellStyle name="Percent 2 2 273" xfId="3937" xr:uid="{00000000-0005-0000-0000-00000C170000}"/>
    <cellStyle name="Percent 2 2 274" xfId="3938" xr:uid="{00000000-0005-0000-0000-00000D170000}"/>
    <cellStyle name="Percent 2 2 275" xfId="3939" xr:uid="{00000000-0005-0000-0000-00000E170000}"/>
    <cellStyle name="Percent 2 2 276" xfId="3940" xr:uid="{00000000-0005-0000-0000-00000F170000}"/>
    <cellStyle name="Percent 2 2 277" xfId="3941" xr:uid="{00000000-0005-0000-0000-000010170000}"/>
    <cellStyle name="Percent 2 2 278" xfId="3942" xr:uid="{00000000-0005-0000-0000-000011170000}"/>
    <cellStyle name="Percent 2 2 279" xfId="3943" xr:uid="{00000000-0005-0000-0000-000012170000}"/>
    <cellStyle name="Percent 2 2 28" xfId="3944" xr:uid="{00000000-0005-0000-0000-000013170000}"/>
    <cellStyle name="Percent 2 2 280" xfId="3945" xr:uid="{00000000-0005-0000-0000-000014170000}"/>
    <cellStyle name="Percent 2 2 281" xfId="3946" xr:uid="{00000000-0005-0000-0000-000015170000}"/>
    <cellStyle name="Percent 2 2 282" xfId="3947" xr:uid="{00000000-0005-0000-0000-000016170000}"/>
    <cellStyle name="Percent 2 2 283" xfId="3948" xr:uid="{00000000-0005-0000-0000-000017170000}"/>
    <cellStyle name="Percent 2 2 284" xfId="3949" xr:uid="{00000000-0005-0000-0000-000018170000}"/>
    <cellStyle name="Percent 2 2 285" xfId="3950" xr:uid="{00000000-0005-0000-0000-000019170000}"/>
    <cellStyle name="Percent 2 2 286" xfId="3951" xr:uid="{00000000-0005-0000-0000-00001A170000}"/>
    <cellStyle name="Percent 2 2 287" xfId="3952" xr:uid="{00000000-0005-0000-0000-00001B170000}"/>
    <cellStyle name="Percent 2 2 288" xfId="3953" xr:uid="{00000000-0005-0000-0000-00001C170000}"/>
    <cellStyle name="Percent 2 2 289" xfId="3954" xr:uid="{00000000-0005-0000-0000-00001D170000}"/>
    <cellStyle name="Percent 2 2 29" xfId="3955" xr:uid="{00000000-0005-0000-0000-00001E170000}"/>
    <cellStyle name="Percent 2 2 290" xfId="3956" xr:uid="{00000000-0005-0000-0000-00001F170000}"/>
    <cellStyle name="Percent 2 2 291" xfId="3957" xr:uid="{00000000-0005-0000-0000-000020170000}"/>
    <cellStyle name="Percent 2 2 292" xfId="3958" xr:uid="{00000000-0005-0000-0000-000021170000}"/>
    <cellStyle name="Percent 2 2 293" xfId="3959" xr:uid="{00000000-0005-0000-0000-000022170000}"/>
    <cellStyle name="Percent 2 2 294" xfId="3960" xr:uid="{00000000-0005-0000-0000-000023170000}"/>
    <cellStyle name="Percent 2 2 295" xfId="3961" xr:uid="{00000000-0005-0000-0000-000024170000}"/>
    <cellStyle name="Percent 2 2 296" xfId="3962" xr:uid="{00000000-0005-0000-0000-000025170000}"/>
    <cellStyle name="Percent 2 2 297" xfId="3963" xr:uid="{00000000-0005-0000-0000-000026170000}"/>
    <cellStyle name="Percent 2 2 298" xfId="3964" xr:uid="{00000000-0005-0000-0000-000027170000}"/>
    <cellStyle name="Percent 2 2 299" xfId="3965" xr:uid="{00000000-0005-0000-0000-000028170000}"/>
    <cellStyle name="Percent 2 2 3" xfId="3966" xr:uid="{00000000-0005-0000-0000-000029170000}"/>
    <cellStyle name="Percent 2 2 30" xfId="3967" xr:uid="{00000000-0005-0000-0000-00002A170000}"/>
    <cellStyle name="Percent 2 2 300" xfId="3968" xr:uid="{00000000-0005-0000-0000-00002B170000}"/>
    <cellStyle name="Percent 2 2 301" xfId="3969" xr:uid="{00000000-0005-0000-0000-00002C170000}"/>
    <cellStyle name="Percent 2 2 302" xfId="3970" xr:uid="{00000000-0005-0000-0000-00002D170000}"/>
    <cellStyle name="Percent 2 2 303" xfId="3971" xr:uid="{00000000-0005-0000-0000-00002E170000}"/>
    <cellStyle name="Percent 2 2 304" xfId="3972" xr:uid="{00000000-0005-0000-0000-00002F170000}"/>
    <cellStyle name="Percent 2 2 305" xfId="3973" xr:uid="{00000000-0005-0000-0000-000030170000}"/>
    <cellStyle name="Percent 2 2 306" xfId="3974" xr:uid="{00000000-0005-0000-0000-000031170000}"/>
    <cellStyle name="Percent 2 2 307" xfId="3975" xr:uid="{00000000-0005-0000-0000-000032170000}"/>
    <cellStyle name="Percent 2 2 308" xfId="3976" xr:uid="{00000000-0005-0000-0000-000033170000}"/>
    <cellStyle name="Percent 2 2 309" xfId="3977" xr:uid="{00000000-0005-0000-0000-000034170000}"/>
    <cellStyle name="Percent 2 2 31" xfId="3978" xr:uid="{00000000-0005-0000-0000-000035170000}"/>
    <cellStyle name="Percent 2 2 310" xfId="3979" xr:uid="{00000000-0005-0000-0000-000036170000}"/>
    <cellStyle name="Percent 2 2 311" xfId="3980" xr:uid="{00000000-0005-0000-0000-000037170000}"/>
    <cellStyle name="Percent 2 2 312" xfId="3981" xr:uid="{00000000-0005-0000-0000-000038170000}"/>
    <cellStyle name="Percent 2 2 313" xfId="3982" xr:uid="{00000000-0005-0000-0000-000039170000}"/>
    <cellStyle name="Percent 2 2 314" xfId="3983" xr:uid="{00000000-0005-0000-0000-00003A170000}"/>
    <cellStyle name="Percent 2 2 315" xfId="3984" xr:uid="{00000000-0005-0000-0000-00003B170000}"/>
    <cellStyle name="Percent 2 2 316" xfId="3985" xr:uid="{00000000-0005-0000-0000-00003C170000}"/>
    <cellStyle name="Percent 2 2 317" xfId="3986" xr:uid="{00000000-0005-0000-0000-00003D170000}"/>
    <cellStyle name="Percent 2 2 318" xfId="3987" xr:uid="{00000000-0005-0000-0000-00003E170000}"/>
    <cellStyle name="Percent 2 2 319" xfId="3988" xr:uid="{00000000-0005-0000-0000-00003F170000}"/>
    <cellStyle name="Percent 2 2 32" xfId="3989" xr:uid="{00000000-0005-0000-0000-000040170000}"/>
    <cellStyle name="Percent 2 2 320" xfId="3990" xr:uid="{00000000-0005-0000-0000-000041170000}"/>
    <cellStyle name="Percent 2 2 321" xfId="3991" xr:uid="{00000000-0005-0000-0000-000042170000}"/>
    <cellStyle name="Percent 2 2 322" xfId="3992" xr:uid="{00000000-0005-0000-0000-000043170000}"/>
    <cellStyle name="Percent 2 2 323" xfId="3993" xr:uid="{00000000-0005-0000-0000-000044170000}"/>
    <cellStyle name="Percent 2 2 324" xfId="3994" xr:uid="{00000000-0005-0000-0000-000045170000}"/>
    <cellStyle name="Percent 2 2 325" xfId="3995" xr:uid="{00000000-0005-0000-0000-000046170000}"/>
    <cellStyle name="Percent 2 2 326" xfId="3996" xr:uid="{00000000-0005-0000-0000-000047170000}"/>
    <cellStyle name="Percent 2 2 327" xfId="3997" xr:uid="{00000000-0005-0000-0000-000048170000}"/>
    <cellStyle name="Percent 2 2 328" xfId="3998" xr:uid="{00000000-0005-0000-0000-000049170000}"/>
    <cellStyle name="Percent 2 2 329" xfId="3999" xr:uid="{00000000-0005-0000-0000-00004A170000}"/>
    <cellStyle name="Percent 2 2 33" xfId="4000" xr:uid="{00000000-0005-0000-0000-00004B170000}"/>
    <cellStyle name="Percent 2 2 330" xfId="4001" xr:uid="{00000000-0005-0000-0000-00004C170000}"/>
    <cellStyle name="Percent 2 2 331" xfId="4002" xr:uid="{00000000-0005-0000-0000-00004D170000}"/>
    <cellStyle name="Percent 2 2 332" xfId="4003" xr:uid="{00000000-0005-0000-0000-00004E170000}"/>
    <cellStyle name="Percent 2 2 333" xfId="4004" xr:uid="{00000000-0005-0000-0000-00004F170000}"/>
    <cellStyle name="Percent 2 2 334" xfId="4005" xr:uid="{00000000-0005-0000-0000-000050170000}"/>
    <cellStyle name="Percent 2 2 335" xfId="4006" xr:uid="{00000000-0005-0000-0000-000051170000}"/>
    <cellStyle name="Percent 2 2 336" xfId="4007" xr:uid="{00000000-0005-0000-0000-000052170000}"/>
    <cellStyle name="Percent 2 2 337" xfId="4008" xr:uid="{00000000-0005-0000-0000-000053170000}"/>
    <cellStyle name="Percent 2 2 338" xfId="4009" xr:uid="{00000000-0005-0000-0000-000054170000}"/>
    <cellStyle name="Percent 2 2 339" xfId="4010" xr:uid="{00000000-0005-0000-0000-000055170000}"/>
    <cellStyle name="Percent 2 2 34" xfId="4011" xr:uid="{00000000-0005-0000-0000-000056170000}"/>
    <cellStyle name="Percent 2 2 340" xfId="4012" xr:uid="{00000000-0005-0000-0000-000057170000}"/>
    <cellStyle name="Percent 2 2 341" xfId="4013" xr:uid="{00000000-0005-0000-0000-000058170000}"/>
    <cellStyle name="Percent 2 2 342" xfId="4014" xr:uid="{00000000-0005-0000-0000-000059170000}"/>
    <cellStyle name="Percent 2 2 343" xfId="4015" xr:uid="{00000000-0005-0000-0000-00005A170000}"/>
    <cellStyle name="Percent 2 2 344" xfId="4016" xr:uid="{00000000-0005-0000-0000-00005B170000}"/>
    <cellStyle name="Percent 2 2 345" xfId="4017" xr:uid="{00000000-0005-0000-0000-00005C170000}"/>
    <cellStyle name="Percent 2 2 346" xfId="4018" xr:uid="{00000000-0005-0000-0000-00005D170000}"/>
    <cellStyle name="Percent 2 2 347" xfId="4019" xr:uid="{00000000-0005-0000-0000-00005E170000}"/>
    <cellStyle name="Percent 2 2 348" xfId="4020" xr:uid="{00000000-0005-0000-0000-00005F170000}"/>
    <cellStyle name="Percent 2 2 349" xfId="4021" xr:uid="{00000000-0005-0000-0000-000060170000}"/>
    <cellStyle name="Percent 2 2 35" xfId="4022" xr:uid="{00000000-0005-0000-0000-000061170000}"/>
    <cellStyle name="Percent 2 2 350" xfId="4023" xr:uid="{00000000-0005-0000-0000-000062170000}"/>
    <cellStyle name="Percent 2 2 351" xfId="4024" xr:uid="{00000000-0005-0000-0000-000063170000}"/>
    <cellStyle name="Percent 2 2 352" xfId="4025" xr:uid="{00000000-0005-0000-0000-000064170000}"/>
    <cellStyle name="Percent 2 2 353" xfId="4026" xr:uid="{00000000-0005-0000-0000-000065170000}"/>
    <cellStyle name="Percent 2 2 354" xfId="4027" xr:uid="{00000000-0005-0000-0000-000066170000}"/>
    <cellStyle name="Percent 2 2 355" xfId="4028" xr:uid="{00000000-0005-0000-0000-000067170000}"/>
    <cellStyle name="Percent 2 2 356" xfId="4029" xr:uid="{00000000-0005-0000-0000-000068170000}"/>
    <cellStyle name="Percent 2 2 357" xfId="4030" xr:uid="{00000000-0005-0000-0000-000069170000}"/>
    <cellStyle name="Percent 2 2 358" xfId="4031" xr:uid="{00000000-0005-0000-0000-00006A170000}"/>
    <cellStyle name="Percent 2 2 359" xfId="4032" xr:uid="{00000000-0005-0000-0000-00006B170000}"/>
    <cellStyle name="Percent 2 2 36" xfId="4033" xr:uid="{00000000-0005-0000-0000-00006C170000}"/>
    <cellStyle name="Percent 2 2 360" xfId="4034" xr:uid="{00000000-0005-0000-0000-00006D170000}"/>
    <cellStyle name="Percent 2 2 361" xfId="4035" xr:uid="{00000000-0005-0000-0000-00006E170000}"/>
    <cellStyle name="Percent 2 2 362" xfId="4036" xr:uid="{00000000-0005-0000-0000-00006F170000}"/>
    <cellStyle name="Percent 2 2 363" xfId="4037" xr:uid="{00000000-0005-0000-0000-000070170000}"/>
    <cellStyle name="Percent 2 2 364" xfId="4038" xr:uid="{00000000-0005-0000-0000-000071170000}"/>
    <cellStyle name="Percent 2 2 365" xfId="4039" xr:uid="{00000000-0005-0000-0000-000072170000}"/>
    <cellStyle name="Percent 2 2 366" xfId="4040" xr:uid="{00000000-0005-0000-0000-000073170000}"/>
    <cellStyle name="Percent 2 2 367" xfId="4041" xr:uid="{00000000-0005-0000-0000-000074170000}"/>
    <cellStyle name="Percent 2 2 368" xfId="4042" xr:uid="{00000000-0005-0000-0000-000075170000}"/>
    <cellStyle name="Percent 2 2 369" xfId="4043" xr:uid="{00000000-0005-0000-0000-000076170000}"/>
    <cellStyle name="Percent 2 2 37" xfId="4044" xr:uid="{00000000-0005-0000-0000-000077170000}"/>
    <cellStyle name="Percent 2 2 370" xfId="4045" xr:uid="{00000000-0005-0000-0000-000078170000}"/>
    <cellStyle name="Percent 2 2 371" xfId="4046" xr:uid="{00000000-0005-0000-0000-000079170000}"/>
    <cellStyle name="Percent 2 2 372" xfId="4047" xr:uid="{00000000-0005-0000-0000-00007A170000}"/>
    <cellStyle name="Percent 2 2 373" xfId="4048" xr:uid="{00000000-0005-0000-0000-00007B170000}"/>
    <cellStyle name="Percent 2 2 374" xfId="4049" xr:uid="{00000000-0005-0000-0000-00007C170000}"/>
    <cellStyle name="Percent 2 2 375" xfId="4050" xr:uid="{00000000-0005-0000-0000-00007D170000}"/>
    <cellStyle name="Percent 2 2 376" xfId="4051" xr:uid="{00000000-0005-0000-0000-00007E170000}"/>
    <cellStyle name="Percent 2 2 377" xfId="4052" xr:uid="{00000000-0005-0000-0000-00007F170000}"/>
    <cellStyle name="Percent 2 2 378" xfId="4053" xr:uid="{00000000-0005-0000-0000-000080170000}"/>
    <cellStyle name="Percent 2 2 379" xfId="4054" xr:uid="{00000000-0005-0000-0000-000081170000}"/>
    <cellStyle name="Percent 2 2 38" xfId="4055" xr:uid="{00000000-0005-0000-0000-000082170000}"/>
    <cellStyle name="Percent 2 2 380" xfId="4056" xr:uid="{00000000-0005-0000-0000-000083170000}"/>
    <cellStyle name="Percent 2 2 381" xfId="4057" xr:uid="{00000000-0005-0000-0000-000084170000}"/>
    <cellStyle name="Percent 2 2 382" xfId="4058" xr:uid="{00000000-0005-0000-0000-000085170000}"/>
    <cellStyle name="Percent 2 2 383" xfId="4059" xr:uid="{00000000-0005-0000-0000-000086170000}"/>
    <cellStyle name="Percent 2 2 384" xfId="4060" xr:uid="{00000000-0005-0000-0000-000087170000}"/>
    <cellStyle name="Percent 2 2 385" xfId="4061" xr:uid="{00000000-0005-0000-0000-000088170000}"/>
    <cellStyle name="Percent 2 2 386" xfId="4062" xr:uid="{00000000-0005-0000-0000-000089170000}"/>
    <cellStyle name="Percent 2 2 387" xfId="4063" xr:uid="{00000000-0005-0000-0000-00008A170000}"/>
    <cellStyle name="Percent 2 2 388" xfId="4064" xr:uid="{00000000-0005-0000-0000-00008B170000}"/>
    <cellStyle name="Percent 2 2 389" xfId="4065" xr:uid="{00000000-0005-0000-0000-00008C170000}"/>
    <cellStyle name="Percent 2 2 39" xfId="4066" xr:uid="{00000000-0005-0000-0000-00008D170000}"/>
    <cellStyle name="Percent 2 2 390" xfId="4067" xr:uid="{00000000-0005-0000-0000-00008E170000}"/>
    <cellStyle name="Percent 2 2 391" xfId="4068" xr:uid="{00000000-0005-0000-0000-00008F170000}"/>
    <cellStyle name="Percent 2 2 392" xfId="4069" xr:uid="{00000000-0005-0000-0000-000090170000}"/>
    <cellStyle name="Percent 2 2 393" xfId="4070" xr:uid="{00000000-0005-0000-0000-000091170000}"/>
    <cellStyle name="Percent 2 2 394" xfId="4071" xr:uid="{00000000-0005-0000-0000-000092170000}"/>
    <cellStyle name="Percent 2 2 395" xfId="4072" xr:uid="{00000000-0005-0000-0000-000093170000}"/>
    <cellStyle name="Percent 2 2 396" xfId="4073" xr:uid="{00000000-0005-0000-0000-000094170000}"/>
    <cellStyle name="Percent 2 2 397" xfId="4074" xr:uid="{00000000-0005-0000-0000-000095170000}"/>
    <cellStyle name="Percent 2 2 398" xfId="4075" xr:uid="{00000000-0005-0000-0000-000096170000}"/>
    <cellStyle name="Percent 2 2 399" xfId="4076" xr:uid="{00000000-0005-0000-0000-000097170000}"/>
    <cellStyle name="Percent 2 2 4" xfId="4077" xr:uid="{00000000-0005-0000-0000-000098170000}"/>
    <cellStyle name="Percent 2 2 40" xfId="4078" xr:uid="{00000000-0005-0000-0000-000099170000}"/>
    <cellStyle name="Percent 2 2 400" xfId="4079" xr:uid="{00000000-0005-0000-0000-00009A170000}"/>
    <cellStyle name="Percent 2 2 401" xfId="4080" xr:uid="{00000000-0005-0000-0000-00009B170000}"/>
    <cellStyle name="Percent 2 2 402" xfId="4081" xr:uid="{00000000-0005-0000-0000-00009C170000}"/>
    <cellStyle name="Percent 2 2 403" xfId="4082" xr:uid="{00000000-0005-0000-0000-00009D170000}"/>
    <cellStyle name="Percent 2 2 404" xfId="4083" xr:uid="{00000000-0005-0000-0000-00009E170000}"/>
    <cellStyle name="Percent 2 2 405" xfId="4084" xr:uid="{00000000-0005-0000-0000-00009F170000}"/>
    <cellStyle name="Percent 2 2 406" xfId="4085" xr:uid="{00000000-0005-0000-0000-0000A0170000}"/>
    <cellStyle name="Percent 2 2 407" xfId="4086" xr:uid="{00000000-0005-0000-0000-0000A1170000}"/>
    <cellStyle name="Percent 2 2 408" xfId="4087" xr:uid="{00000000-0005-0000-0000-0000A2170000}"/>
    <cellStyle name="Percent 2 2 409" xfId="4088" xr:uid="{00000000-0005-0000-0000-0000A3170000}"/>
    <cellStyle name="Percent 2 2 41" xfId="4089" xr:uid="{00000000-0005-0000-0000-0000A4170000}"/>
    <cellStyle name="Percent 2 2 410" xfId="4090" xr:uid="{00000000-0005-0000-0000-0000A5170000}"/>
    <cellStyle name="Percent 2 2 411" xfId="4091" xr:uid="{00000000-0005-0000-0000-0000A6170000}"/>
    <cellStyle name="Percent 2 2 412" xfId="4092" xr:uid="{00000000-0005-0000-0000-0000A7170000}"/>
    <cellStyle name="Percent 2 2 413" xfId="4093" xr:uid="{00000000-0005-0000-0000-0000A8170000}"/>
    <cellStyle name="Percent 2 2 414" xfId="4094" xr:uid="{00000000-0005-0000-0000-0000A9170000}"/>
    <cellStyle name="Percent 2 2 415" xfId="4095" xr:uid="{00000000-0005-0000-0000-0000AA170000}"/>
    <cellStyle name="Percent 2 2 416" xfId="4096" xr:uid="{00000000-0005-0000-0000-0000AB170000}"/>
    <cellStyle name="Percent 2 2 417" xfId="4097" xr:uid="{00000000-0005-0000-0000-0000AC170000}"/>
    <cellStyle name="Percent 2 2 418" xfId="4098" xr:uid="{00000000-0005-0000-0000-0000AD170000}"/>
    <cellStyle name="Percent 2 2 419" xfId="4099" xr:uid="{00000000-0005-0000-0000-0000AE170000}"/>
    <cellStyle name="Percent 2 2 42" xfId="4100" xr:uid="{00000000-0005-0000-0000-0000AF170000}"/>
    <cellStyle name="Percent 2 2 420" xfId="4101" xr:uid="{00000000-0005-0000-0000-0000B0170000}"/>
    <cellStyle name="Percent 2 2 421" xfId="4102" xr:uid="{00000000-0005-0000-0000-0000B1170000}"/>
    <cellStyle name="Percent 2 2 422" xfId="4103" xr:uid="{00000000-0005-0000-0000-0000B2170000}"/>
    <cellStyle name="Percent 2 2 423" xfId="4104" xr:uid="{00000000-0005-0000-0000-0000B3170000}"/>
    <cellStyle name="Percent 2 2 424" xfId="4105" xr:uid="{00000000-0005-0000-0000-0000B4170000}"/>
    <cellStyle name="Percent 2 2 425" xfId="4106" xr:uid="{00000000-0005-0000-0000-0000B5170000}"/>
    <cellStyle name="Percent 2 2 426" xfId="4107" xr:uid="{00000000-0005-0000-0000-0000B6170000}"/>
    <cellStyle name="Percent 2 2 427" xfId="4108" xr:uid="{00000000-0005-0000-0000-0000B7170000}"/>
    <cellStyle name="Percent 2 2 428" xfId="4109" xr:uid="{00000000-0005-0000-0000-0000B8170000}"/>
    <cellStyle name="Percent 2 2 429" xfId="4110" xr:uid="{00000000-0005-0000-0000-0000B9170000}"/>
    <cellStyle name="Percent 2 2 43" xfId="4111" xr:uid="{00000000-0005-0000-0000-0000BA170000}"/>
    <cellStyle name="Percent 2 2 430" xfId="4112" xr:uid="{00000000-0005-0000-0000-0000BB170000}"/>
    <cellStyle name="Percent 2 2 431" xfId="4113" xr:uid="{00000000-0005-0000-0000-0000BC170000}"/>
    <cellStyle name="Percent 2 2 432" xfId="4114" xr:uid="{00000000-0005-0000-0000-0000BD170000}"/>
    <cellStyle name="Percent 2 2 433" xfId="4115" xr:uid="{00000000-0005-0000-0000-0000BE170000}"/>
    <cellStyle name="Percent 2 2 434" xfId="4116" xr:uid="{00000000-0005-0000-0000-0000BF170000}"/>
    <cellStyle name="Percent 2 2 435" xfId="4117" xr:uid="{00000000-0005-0000-0000-0000C0170000}"/>
    <cellStyle name="Percent 2 2 436" xfId="4118" xr:uid="{00000000-0005-0000-0000-0000C1170000}"/>
    <cellStyle name="Percent 2 2 437" xfId="4119" xr:uid="{00000000-0005-0000-0000-0000C2170000}"/>
    <cellStyle name="Percent 2 2 438" xfId="4120" xr:uid="{00000000-0005-0000-0000-0000C3170000}"/>
    <cellStyle name="Percent 2 2 439" xfId="4121" xr:uid="{00000000-0005-0000-0000-0000C4170000}"/>
    <cellStyle name="Percent 2 2 44" xfId="4122" xr:uid="{00000000-0005-0000-0000-0000C5170000}"/>
    <cellStyle name="Percent 2 2 440" xfId="4123" xr:uid="{00000000-0005-0000-0000-0000C6170000}"/>
    <cellStyle name="Percent 2 2 441" xfId="4124" xr:uid="{00000000-0005-0000-0000-0000C7170000}"/>
    <cellStyle name="Percent 2 2 442" xfId="4125" xr:uid="{00000000-0005-0000-0000-0000C8170000}"/>
    <cellStyle name="Percent 2 2 443" xfId="4126" xr:uid="{00000000-0005-0000-0000-0000C9170000}"/>
    <cellStyle name="Percent 2 2 444" xfId="4127" xr:uid="{00000000-0005-0000-0000-0000CA170000}"/>
    <cellStyle name="Percent 2 2 445" xfId="4128" xr:uid="{00000000-0005-0000-0000-0000CB170000}"/>
    <cellStyle name="Percent 2 2 446" xfId="4129" xr:uid="{00000000-0005-0000-0000-0000CC170000}"/>
    <cellStyle name="Percent 2 2 447" xfId="4130" xr:uid="{00000000-0005-0000-0000-0000CD170000}"/>
    <cellStyle name="Percent 2 2 448" xfId="4131" xr:uid="{00000000-0005-0000-0000-0000CE170000}"/>
    <cellStyle name="Percent 2 2 449" xfId="4132" xr:uid="{00000000-0005-0000-0000-0000CF170000}"/>
    <cellStyle name="Percent 2 2 45" xfId="4133" xr:uid="{00000000-0005-0000-0000-0000D0170000}"/>
    <cellStyle name="Percent 2 2 450" xfId="4134" xr:uid="{00000000-0005-0000-0000-0000D1170000}"/>
    <cellStyle name="Percent 2 2 451" xfId="4135" xr:uid="{00000000-0005-0000-0000-0000D2170000}"/>
    <cellStyle name="Percent 2 2 452" xfId="4136" xr:uid="{00000000-0005-0000-0000-0000D3170000}"/>
    <cellStyle name="Percent 2 2 453" xfId="4137" xr:uid="{00000000-0005-0000-0000-0000D4170000}"/>
    <cellStyle name="Percent 2 2 454" xfId="4138" xr:uid="{00000000-0005-0000-0000-0000D5170000}"/>
    <cellStyle name="Percent 2 2 455" xfId="4139" xr:uid="{00000000-0005-0000-0000-0000D6170000}"/>
    <cellStyle name="Percent 2 2 456" xfId="4140" xr:uid="{00000000-0005-0000-0000-0000D7170000}"/>
    <cellStyle name="Percent 2 2 457" xfId="4141" xr:uid="{00000000-0005-0000-0000-0000D8170000}"/>
    <cellStyle name="Percent 2 2 458" xfId="4142" xr:uid="{00000000-0005-0000-0000-0000D9170000}"/>
    <cellStyle name="Percent 2 2 459" xfId="4143" xr:uid="{00000000-0005-0000-0000-0000DA170000}"/>
    <cellStyle name="Percent 2 2 46" xfId="4144" xr:uid="{00000000-0005-0000-0000-0000DB170000}"/>
    <cellStyle name="Percent 2 2 460" xfId="4145" xr:uid="{00000000-0005-0000-0000-0000DC170000}"/>
    <cellStyle name="Percent 2 2 461" xfId="4146" xr:uid="{00000000-0005-0000-0000-0000DD170000}"/>
    <cellStyle name="Percent 2 2 462" xfId="4147" xr:uid="{00000000-0005-0000-0000-0000DE170000}"/>
    <cellStyle name="Percent 2 2 463" xfId="4148" xr:uid="{00000000-0005-0000-0000-0000DF170000}"/>
    <cellStyle name="Percent 2 2 464" xfId="4149" xr:uid="{00000000-0005-0000-0000-0000E0170000}"/>
    <cellStyle name="Percent 2 2 465" xfId="4150" xr:uid="{00000000-0005-0000-0000-0000E1170000}"/>
    <cellStyle name="Percent 2 2 466" xfId="4151" xr:uid="{00000000-0005-0000-0000-0000E2170000}"/>
    <cellStyle name="Percent 2 2 467" xfId="4152" xr:uid="{00000000-0005-0000-0000-0000E3170000}"/>
    <cellStyle name="Percent 2 2 468" xfId="4153" xr:uid="{00000000-0005-0000-0000-0000E4170000}"/>
    <cellStyle name="Percent 2 2 469" xfId="4154" xr:uid="{00000000-0005-0000-0000-0000E5170000}"/>
    <cellStyle name="Percent 2 2 47" xfId="4155" xr:uid="{00000000-0005-0000-0000-0000E6170000}"/>
    <cellStyle name="Percent 2 2 470" xfId="4156" xr:uid="{00000000-0005-0000-0000-0000E7170000}"/>
    <cellStyle name="Percent 2 2 471" xfId="4157" xr:uid="{00000000-0005-0000-0000-0000E8170000}"/>
    <cellStyle name="Percent 2 2 472" xfId="4158" xr:uid="{00000000-0005-0000-0000-0000E9170000}"/>
    <cellStyle name="Percent 2 2 473" xfId="4159" xr:uid="{00000000-0005-0000-0000-0000EA170000}"/>
    <cellStyle name="Percent 2 2 474" xfId="4160" xr:uid="{00000000-0005-0000-0000-0000EB170000}"/>
    <cellStyle name="Percent 2 2 475" xfId="4161" xr:uid="{00000000-0005-0000-0000-0000EC170000}"/>
    <cellStyle name="Percent 2 2 476" xfId="4162" xr:uid="{00000000-0005-0000-0000-0000ED170000}"/>
    <cellStyle name="Percent 2 2 477" xfId="4163" xr:uid="{00000000-0005-0000-0000-0000EE170000}"/>
    <cellStyle name="Percent 2 2 478" xfId="4164" xr:uid="{00000000-0005-0000-0000-0000EF170000}"/>
    <cellStyle name="Percent 2 2 479" xfId="4165" xr:uid="{00000000-0005-0000-0000-0000F0170000}"/>
    <cellStyle name="Percent 2 2 48" xfId="4166" xr:uid="{00000000-0005-0000-0000-0000F1170000}"/>
    <cellStyle name="Percent 2 2 480" xfId="4167" xr:uid="{00000000-0005-0000-0000-0000F2170000}"/>
    <cellStyle name="Percent 2 2 481" xfId="4168" xr:uid="{00000000-0005-0000-0000-0000F3170000}"/>
    <cellStyle name="Percent 2 2 482" xfId="4169" xr:uid="{00000000-0005-0000-0000-0000F4170000}"/>
    <cellStyle name="Percent 2 2 483" xfId="4170" xr:uid="{00000000-0005-0000-0000-0000F5170000}"/>
    <cellStyle name="Percent 2 2 484" xfId="4171" xr:uid="{00000000-0005-0000-0000-0000F6170000}"/>
    <cellStyle name="Percent 2 2 485" xfId="4172" xr:uid="{00000000-0005-0000-0000-0000F7170000}"/>
    <cellStyle name="Percent 2 2 486" xfId="4173" xr:uid="{00000000-0005-0000-0000-0000F8170000}"/>
    <cellStyle name="Percent 2 2 487" xfId="4174" xr:uid="{00000000-0005-0000-0000-0000F9170000}"/>
    <cellStyle name="Percent 2 2 488" xfId="4175" xr:uid="{00000000-0005-0000-0000-0000FA170000}"/>
    <cellStyle name="Percent 2 2 489" xfId="4176" xr:uid="{00000000-0005-0000-0000-0000FB170000}"/>
    <cellStyle name="Percent 2 2 49" xfId="4177" xr:uid="{00000000-0005-0000-0000-0000FC170000}"/>
    <cellStyle name="Percent 2 2 490" xfId="4178" xr:uid="{00000000-0005-0000-0000-0000FD170000}"/>
    <cellStyle name="Percent 2 2 491" xfId="4179" xr:uid="{00000000-0005-0000-0000-0000FE170000}"/>
    <cellStyle name="Percent 2 2 492" xfId="4180" xr:uid="{00000000-0005-0000-0000-0000FF170000}"/>
    <cellStyle name="Percent 2 2 493" xfId="4181" xr:uid="{00000000-0005-0000-0000-000000180000}"/>
    <cellStyle name="Percent 2 2 494" xfId="4182" xr:uid="{00000000-0005-0000-0000-000001180000}"/>
    <cellStyle name="Percent 2 2 495" xfId="4183" xr:uid="{00000000-0005-0000-0000-000002180000}"/>
    <cellStyle name="Percent 2 2 496" xfId="4184" xr:uid="{00000000-0005-0000-0000-000003180000}"/>
    <cellStyle name="Percent 2 2 497" xfId="4185" xr:uid="{00000000-0005-0000-0000-000004180000}"/>
    <cellStyle name="Percent 2 2 498" xfId="4186" xr:uid="{00000000-0005-0000-0000-000005180000}"/>
    <cellStyle name="Percent 2 2 499" xfId="4187" xr:uid="{00000000-0005-0000-0000-000006180000}"/>
    <cellStyle name="Percent 2 2 5" xfId="4188" xr:uid="{00000000-0005-0000-0000-000007180000}"/>
    <cellStyle name="Percent 2 2 50" xfId="4189" xr:uid="{00000000-0005-0000-0000-000008180000}"/>
    <cellStyle name="Percent 2 2 500" xfId="4190" xr:uid="{00000000-0005-0000-0000-000009180000}"/>
    <cellStyle name="Percent 2 2 501" xfId="4191" xr:uid="{00000000-0005-0000-0000-00000A180000}"/>
    <cellStyle name="Percent 2 2 502" xfId="4192" xr:uid="{00000000-0005-0000-0000-00000B180000}"/>
    <cellStyle name="Percent 2 2 503" xfId="4193" xr:uid="{00000000-0005-0000-0000-00000C180000}"/>
    <cellStyle name="Percent 2 2 504" xfId="4194" xr:uid="{00000000-0005-0000-0000-00000D180000}"/>
    <cellStyle name="Percent 2 2 505" xfId="4195" xr:uid="{00000000-0005-0000-0000-00000E180000}"/>
    <cellStyle name="Percent 2 2 506" xfId="4196" xr:uid="{00000000-0005-0000-0000-00000F180000}"/>
    <cellStyle name="Percent 2 2 507" xfId="4197" xr:uid="{00000000-0005-0000-0000-000010180000}"/>
    <cellStyle name="Percent 2 2 508" xfId="4198" xr:uid="{00000000-0005-0000-0000-000011180000}"/>
    <cellStyle name="Percent 2 2 509" xfId="4199" xr:uid="{00000000-0005-0000-0000-000012180000}"/>
    <cellStyle name="Percent 2 2 51" xfId="4200" xr:uid="{00000000-0005-0000-0000-000013180000}"/>
    <cellStyle name="Percent 2 2 510" xfId="4201" xr:uid="{00000000-0005-0000-0000-000014180000}"/>
    <cellStyle name="Percent 2 2 511" xfId="4202" xr:uid="{00000000-0005-0000-0000-000015180000}"/>
    <cellStyle name="Percent 2 2 512" xfId="4203" xr:uid="{00000000-0005-0000-0000-000016180000}"/>
    <cellStyle name="Percent 2 2 513" xfId="4204" xr:uid="{00000000-0005-0000-0000-000017180000}"/>
    <cellStyle name="Percent 2 2 514" xfId="4205" xr:uid="{00000000-0005-0000-0000-000018180000}"/>
    <cellStyle name="Percent 2 2 515" xfId="4206" xr:uid="{00000000-0005-0000-0000-000019180000}"/>
    <cellStyle name="Percent 2 2 516" xfId="4207" xr:uid="{00000000-0005-0000-0000-00001A180000}"/>
    <cellStyle name="Percent 2 2 517" xfId="4208" xr:uid="{00000000-0005-0000-0000-00001B180000}"/>
    <cellStyle name="Percent 2 2 518" xfId="4209" xr:uid="{00000000-0005-0000-0000-00001C180000}"/>
    <cellStyle name="Percent 2 2 519" xfId="4210" xr:uid="{00000000-0005-0000-0000-00001D180000}"/>
    <cellStyle name="Percent 2 2 52" xfId="4211" xr:uid="{00000000-0005-0000-0000-00001E180000}"/>
    <cellStyle name="Percent 2 2 520" xfId="4212" xr:uid="{00000000-0005-0000-0000-00001F180000}"/>
    <cellStyle name="Percent 2 2 521" xfId="4213" xr:uid="{00000000-0005-0000-0000-000020180000}"/>
    <cellStyle name="Percent 2 2 522" xfId="4214" xr:uid="{00000000-0005-0000-0000-000021180000}"/>
    <cellStyle name="Percent 2 2 523" xfId="4215" xr:uid="{00000000-0005-0000-0000-000022180000}"/>
    <cellStyle name="Percent 2 2 524" xfId="4216" xr:uid="{00000000-0005-0000-0000-000023180000}"/>
    <cellStyle name="Percent 2 2 525" xfId="4217" xr:uid="{00000000-0005-0000-0000-000024180000}"/>
    <cellStyle name="Percent 2 2 526" xfId="4218" xr:uid="{00000000-0005-0000-0000-000025180000}"/>
    <cellStyle name="Percent 2 2 527" xfId="4219" xr:uid="{00000000-0005-0000-0000-000026180000}"/>
    <cellStyle name="Percent 2 2 528" xfId="4220" xr:uid="{00000000-0005-0000-0000-000027180000}"/>
    <cellStyle name="Percent 2 2 529" xfId="4221" xr:uid="{00000000-0005-0000-0000-000028180000}"/>
    <cellStyle name="Percent 2 2 53" xfId="4222" xr:uid="{00000000-0005-0000-0000-000029180000}"/>
    <cellStyle name="Percent 2 2 530" xfId="4223" xr:uid="{00000000-0005-0000-0000-00002A180000}"/>
    <cellStyle name="Percent 2 2 531" xfId="4224" xr:uid="{00000000-0005-0000-0000-00002B180000}"/>
    <cellStyle name="Percent 2 2 532" xfId="4225" xr:uid="{00000000-0005-0000-0000-00002C180000}"/>
    <cellStyle name="Percent 2 2 533" xfId="4226" xr:uid="{00000000-0005-0000-0000-00002D180000}"/>
    <cellStyle name="Percent 2 2 534" xfId="4227" xr:uid="{00000000-0005-0000-0000-00002E180000}"/>
    <cellStyle name="Percent 2 2 535" xfId="4228" xr:uid="{00000000-0005-0000-0000-00002F180000}"/>
    <cellStyle name="Percent 2 2 536" xfId="4229" xr:uid="{00000000-0005-0000-0000-000030180000}"/>
    <cellStyle name="Percent 2 2 537" xfId="4230" xr:uid="{00000000-0005-0000-0000-000031180000}"/>
    <cellStyle name="Percent 2 2 538" xfId="4231" xr:uid="{00000000-0005-0000-0000-000032180000}"/>
    <cellStyle name="Percent 2 2 539" xfId="4232" xr:uid="{00000000-0005-0000-0000-000033180000}"/>
    <cellStyle name="Percent 2 2 54" xfId="4233" xr:uid="{00000000-0005-0000-0000-000034180000}"/>
    <cellStyle name="Percent 2 2 540" xfId="4234" xr:uid="{00000000-0005-0000-0000-000035180000}"/>
    <cellStyle name="Percent 2 2 541" xfId="4235" xr:uid="{00000000-0005-0000-0000-000036180000}"/>
    <cellStyle name="Percent 2 2 542" xfId="4236" xr:uid="{00000000-0005-0000-0000-000037180000}"/>
    <cellStyle name="Percent 2 2 543" xfId="4237" xr:uid="{00000000-0005-0000-0000-000038180000}"/>
    <cellStyle name="Percent 2 2 544" xfId="4238" xr:uid="{00000000-0005-0000-0000-000039180000}"/>
    <cellStyle name="Percent 2 2 545" xfId="4239" xr:uid="{00000000-0005-0000-0000-00003A180000}"/>
    <cellStyle name="Percent 2 2 546" xfId="4240" xr:uid="{00000000-0005-0000-0000-00003B180000}"/>
    <cellStyle name="Percent 2 2 547" xfId="4241" xr:uid="{00000000-0005-0000-0000-00003C180000}"/>
    <cellStyle name="Percent 2 2 548" xfId="4242" xr:uid="{00000000-0005-0000-0000-00003D180000}"/>
    <cellStyle name="Percent 2 2 549" xfId="4243" xr:uid="{00000000-0005-0000-0000-00003E180000}"/>
    <cellStyle name="Percent 2 2 55" xfId="4244" xr:uid="{00000000-0005-0000-0000-00003F180000}"/>
    <cellStyle name="Percent 2 2 550" xfId="4245" xr:uid="{00000000-0005-0000-0000-000040180000}"/>
    <cellStyle name="Percent 2 2 551" xfId="4246" xr:uid="{00000000-0005-0000-0000-000041180000}"/>
    <cellStyle name="Percent 2 2 552" xfId="4247" xr:uid="{00000000-0005-0000-0000-000042180000}"/>
    <cellStyle name="Percent 2 2 553" xfId="4248" xr:uid="{00000000-0005-0000-0000-000043180000}"/>
    <cellStyle name="Percent 2 2 554" xfId="4249" xr:uid="{00000000-0005-0000-0000-000044180000}"/>
    <cellStyle name="Percent 2 2 555" xfId="4250" xr:uid="{00000000-0005-0000-0000-000045180000}"/>
    <cellStyle name="Percent 2 2 556" xfId="4251" xr:uid="{00000000-0005-0000-0000-000046180000}"/>
    <cellStyle name="Percent 2 2 557" xfId="4252" xr:uid="{00000000-0005-0000-0000-000047180000}"/>
    <cellStyle name="Percent 2 2 558" xfId="4253" xr:uid="{00000000-0005-0000-0000-000048180000}"/>
    <cellStyle name="Percent 2 2 559" xfId="4254" xr:uid="{00000000-0005-0000-0000-000049180000}"/>
    <cellStyle name="Percent 2 2 56" xfId="4255" xr:uid="{00000000-0005-0000-0000-00004A180000}"/>
    <cellStyle name="Percent 2 2 560" xfId="4256" xr:uid="{00000000-0005-0000-0000-00004B180000}"/>
    <cellStyle name="Percent 2 2 561" xfId="4257" xr:uid="{00000000-0005-0000-0000-00004C180000}"/>
    <cellStyle name="Percent 2 2 562" xfId="4258" xr:uid="{00000000-0005-0000-0000-00004D180000}"/>
    <cellStyle name="Percent 2 2 563" xfId="4259" xr:uid="{00000000-0005-0000-0000-00004E180000}"/>
    <cellStyle name="Percent 2 2 564" xfId="4260" xr:uid="{00000000-0005-0000-0000-00004F180000}"/>
    <cellStyle name="Percent 2 2 565" xfId="4261" xr:uid="{00000000-0005-0000-0000-000050180000}"/>
    <cellStyle name="Percent 2 2 566" xfId="4262" xr:uid="{00000000-0005-0000-0000-000051180000}"/>
    <cellStyle name="Percent 2 2 567" xfId="4263" xr:uid="{00000000-0005-0000-0000-000052180000}"/>
    <cellStyle name="Percent 2 2 568" xfId="4264" xr:uid="{00000000-0005-0000-0000-000053180000}"/>
    <cellStyle name="Percent 2 2 569" xfId="4265" xr:uid="{00000000-0005-0000-0000-000054180000}"/>
    <cellStyle name="Percent 2 2 57" xfId="4266" xr:uid="{00000000-0005-0000-0000-000055180000}"/>
    <cellStyle name="Percent 2 2 570" xfId="4267" xr:uid="{00000000-0005-0000-0000-000056180000}"/>
    <cellStyle name="Percent 2 2 571" xfId="4268" xr:uid="{00000000-0005-0000-0000-000057180000}"/>
    <cellStyle name="Percent 2 2 572" xfId="4269" xr:uid="{00000000-0005-0000-0000-000058180000}"/>
    <cellStyle name="Percent 2 2 573" xfId="4270" xr:uid="{00000000-0005-0000-0000-000059180000}"/>
    <cellStyle name="Percent 2 2 574" xfId="4271" xr:uid="{00000000-0005-0000-0000-00005A180000}"/>
    <cellStyle name="Percent 2 2 575" xfId="4272" xr:uid="{00000000-0005-0000-0000-00005B180000}"/>
    <cellStyle name="Percent 2 2 576" xfId="4273" xr:uid="{00000000-0005-0000-0000-00005C180000}"/>
    <cellStyle name="Percent 2 2 577" xfId="4274" xr:uid="{00000000-0005-0000-0000-00005D180000}"/>
    <cellStyle name="Percent 2 2 578" xfId="4275" xr:uid="{00000000-0005-0000-0000-00005E180000}"/>
    <cellStyle name="Percent 2 2 579" xfId="4276" xr:uid="{00000000-0005-0000-0000-00005F180000}"/>
    <cellStyle name="Percent 2 2 58" xfId="4277" xr:uid="{00000000-0005-0000-0000-000060180000}"/>
    <cellStyle name="Percent 2 2 580" xfId="4278" xr:uid="{00000000-0005-0000-0000-000061180000}"/>
    <cellStyle name="Percent 2 2 581" xfId="4279" xr:uid="{00000000-0005-0000-0000-000062180000}"/>
    <cellStyle name="Percent 2 2 582" xfId="4280" xr:uid="{00000000-0005-0000-0000-000063180000}"/>
    <cellStyle name="Percent 2 2 583" xfId="4281" xr:uid="{00000000-0005-0000-0000-000064180000}"/>
    <cellStyle name="Percent 2 2 584" xfId="4282" xr:uid="{00000000-0005-0000-0000-000065180000}"/>
    <cellStyle name="Percent 2 2 585" xfId="4283" xr:uid="{00000000-0005-0000-0000-000066180000}"/>
    <cellStyle name="Percent 2 2 586" xfId="4284" xr:uid="{00000000-0005-0000-0000-000067180000}"/>
    <cellStyle name="Percent 2 2 587" xfId="4285" xr:uid="{00000000-0005-0000-0000-000068180000}"/>
    <cellStyle name="Percent 2 2 588" xfId="4286" xr:uid="{00000000-0005-0000-0000-000069180000}"/>
    <cellStyle name="Percent 2 2 589" xfId="4287" xr:uid="{00000000-0005-0000-0000-00006A180000}"/>
    <cellStyle name="Percent 2 2 59" xfId="4288" xr:uid="{00000000-0005-0000-0000-00006B180000}"/>
    <cellStyle name="Percent 2 2 590" xfId="4289" xr:uid="{00000000-0005-0000-0000-00006C180000}"/>
    <cellStyle name="Percent 2 2 591" xfId="4290" xr:uid="{00000000-0005-0000-0000-00006D180000}"/>
    <cellStyle name="Percent 2 2 592" xfId="4291" xr:uid="{00000000-0005-0000-0000-00006E180000}"/>
    <cellStyle name="Percent 2 2 593" xfId="4292" xr:uid="{00000000-0005-0000-0000-00006F180000}"/>
    <cellStyle name="Percent 2 2 594" xfId="4293" xr:uid="{00000000-0005-0000-0000-000070180000}"/>
    <cellStyle name="Percent 2 2 595" xfId="4294" xr:uid="{00000000-0005-0000-0000-000071180000}"/>
    <cellStyle name="Percent 2 2 596" xfId="4295" xr:uid="{00000000-0005-0000-0000-000072180000}"/>
    <cellStyle name="Percent 2 2 597" xfId="4296" xr:uid="{00000000-0005-0000-0000-000073180000}"/>
    <cellStyle name="Percent 2 2 598" xfId="4297" xr:uid="{00000000-0005-0000-0000-000074180000}"/>
    <cellStyle name="Percent 2 2 599" xfId="4298" xr:uid="{00000000-0005-0000-0000-000075180000}"/>
    <cellStyle name="Percent 2 2 6" xfId="4299" xr:uid="{00000000-0005-0000-0000-000076180000}"/>
    <cellStyle name="Percent 2 2 60" xfId="4300" xr:uid="{00000000-0005-0000-0000-000077180000}"/>
    <cellStyle name="Percent 2 2 600" xfId="4301" xr:uid="{00000000-0005-0000-0000-000078180000}"/>
    <cellStyle name="Percent 2 2 601" xfId="4302" xr:uid="{00000000-0005-0000-0000-000079180000}"/>
    <cellStyle name="Percent 2 2 602" xfId="4303" xr:uid="{00000000-0005-0000-0000-00007A180000}"/>
    <cellStyle name="Percent 2 2 603" xfId="4304" xr:uid="{00000000-0005-0000-0000-00007B180000}"/>
    <cellStyle name="Percent 2 2 604" xfId="4305" xr:uid="{00000000-0005-0000-0000-00007C180000}"/>
    <cellStyle name="Percent 2 2 605" xfId="4306" xr:uid="{00000000-0005-0000-0000-00007D180000}"/>
    <cellStyle name="Percent 2 2 606" xfId="4307" xr:uid="{00000000-0005-0000-0000-00007E180000}"/>
    <cellStyle name="Percent 2 2 607" xfId="4308" xr:uid="{00000000-0005-0000-0000-00007F180000}"/>
    <cellStyle name="Percent 2 2 608" xfId="4309" xr:uid="{00000000-0005-0000-0000-000080180000}"/>
    <cellStyle name="Percent 2 2 609" xfId="4310" xr:uid="{00000000-0005-0000-0000-000081180000}"/>
    <cellStyle name="Percent 2 2 61" xfId="4311" xr:uid="{00000000-0005-0000-0000-000082180000}"/>
    <cellStyle name="Percent 2 2 610" xfId="4312" xr:uid="{00000000-0005-0000-0000-000083180000}"/>
    <cellStyle name="Percent 2 2 611" xfId="4313" xr:uid="{00000000-0005-0000-0000-000084180000}"/>
    <cellStyle name="Percent 2 2 612" xfId="4314" xr:uid="{00000000-0005-0000-0000-000085180000}"/>
    <cellStyle name="Percent 2 2 613" xfId="4315" xr:uid="{00000000-0005-0000-0000-000086180000}"/>
    <cellStyle name="Percent 2 2 614" xfId="4316" xr:uid="{00000000-0005-0000-0000-000087180000}"/>
    <cellStyle name="Percent 2 2 615" xfId="4317" xr:uid="{00000000-0005-0000-0000-000088180000}"/>
    <cellStyle name="Percent 2 2 616" xfId="4318" xr:uid="{00000000-0005-0000-0000-000089180000}"/>
    <cellStyle name="Percent 2 2 617" xfId="4319" xr:uid="{00000000-0005-0000-0000-00008A180000}"/>
    <cellStyle name="Percent 2 2 618" xfId="4320" xr:uid="{00000000-0005-0000-0000-00008B180000}"/>
    <cellStyle name="Percent 2 2 619" xfId="4321" xr:uid="{00000000-0005-0000-0000-00008C180000}"/>
    <cellStyle name="Percent 2 2 62" xfId="4322" xr:uid="{00000000-0005-0000-0000-00008D180000}"/>
    <cellStyle name="Percent 2 2 620" xfId="4323" xr:uid="{00000000-0005-0000-0000-00008E180000}"/>
    <cellStyle name="Percent 2 2 621" xfId="4324" xr:uid="{00000000-0005-0000-0000-00008F180000}"/>
    <cellStyle name="Percent 2 2 622" xfId="4325" xr:uid="{00000000-0005-0000-0000-000090180000}"/>
    <cellStyle name="Percent 2 2 623" xfId="4326" xr:uid="{00000000-0005-0000-0000-000091180000}"/>
    <cellStyle name="Percent 2 2 624" xfId="4327" xr:uid="{00000000-0005-0000-0000-000092180000}"/>
    <cellStyle name="Percent 2 2 625" xfId="4328" xr:uid="{00000000-0005-0000-0000-000093180000}"/>
    <cellStyle name="Percent 2 2 626" xfId="4329" xr:uid="{00000000-0005-0000-0000-000094180000}"/>
    <cellStyle name="Percent 2 2 627" xfId="4330" xr:uid="{00000000-0005-0000-0000-000095180000}"/>
    <cellStyle name="Percent 2 2 628" xfId="4331" xr:uid="{00000000-0005-0000-0000-000096180000}"/>
    <cellStyle name="Percent 2 2 629" xfId="4332" xr:uid="{00000000-0005-0000-0000-000097180000}"/>
    <cellStyle name="Percent 2 2 63" xfId="4333" xr:uid="{00000000-0005-0000-0000-000098180000}"/>
    <cellStyle name="Percent 2 2 630" xfId="4334" xr:uid="{00000000-0005-0000-0000-000099180000}"/>
    <cellStyle name="Percent 2 2 631" xfId="4335" xr:uid="{00000000-0005-0000-0000-00009A180000}"/>
    <cellStyle name="Percent 2 2 632" xfId="4336" xr:uid="{00000000-0005-0000-0000-00009B180000}"/>
    <cellStyle name="Percent 2 2 633" xfId="4337" xr:uid="{00000000-0005-0000-0000-00009C180000}"/>
    <cellStyle name="Percent 2 2 634" xfId="4338" xr:uid="{00000000-0005-0000-0000-00009D180000}"/>
    <cellStyle name="Percent 2 2 635" xfId="4339" xr:uid="{00000000-0005-0000-0000-00009E180000}"/>
    <cellStyle name="Percent 2 2 636" xfId="4340" xr:uid="{00000000-0005-0000-0000-00009F180000}"/>
    <cellStyle name="Percent 2 2 637" xfId="4341" xr:uid="{00000000-0005-0000-0000-0000A0180000}"/>
    <cellStyle name="Percent 2 2 638" xfId="4342" xr:uid="{00000000-0005-0000-0000-0000A1180000}"/>
    <cellStyle name="Percent 2 2 639" xfId="4343" xr:uid="{00000000-0005-0000-0000-0000A2180000}"/>
    <cellStyle name="Percent 2 2 64" xfId="4344" xr:uid="{00000000-0005-0000-0000-0000A3180000}"/>
    <cellStyle name="Percent 2 2 640" xfId="4345" xr:uid="{00000000-0005-0000-0000-0000A4180000}"/>
    <cellStyle name="Percent 2 2 641" xfId="4346" xr:uid="{00000000-0005-0000-0000-0000A5180000}"/>
    <cellStyle name="Percent 2 2 642" xfId="4347" xr:uid="{00000000-0005-0000-0000-0000A6180000}"/>
    <cellStyle name="Percent 2 2 643" xfId="4348" xr:uid="{00000000-0005-0000-0000-0000A7180000}"/>
    <cellStyle name="Percent 2 2 644" xfId="4349" xr:uid="{00000000-0005-0000-0000-0000A8180000}"/>
    <cellStyle name="Percent 2 2 645" xfId="4350" xr:uid="{00000000-0005-0000-0000-0000A9180000}"/>
    <cellStyle name="Percent 2 2 646" xfId="4351" xr:uid="{00000000-0005-0000-0000-0000AA180000}"/>
    <cellStyle name="Percent 2 2 647" xfId="4352" xr:uid="{00000000-0005-0000-0000-0000AB180000}"/>
    <cellStyle name="Percent 2 2 648" xfId="4353" xr:uid="{00000000-0005-0000-0000-0000AC180000}"/>
    <cellStyle name="Percent 2 2 649" xfId="4354" xr:uid="{00000000-0005-0000-0000-0000AD180000}"/>
    <cellStyle name="Percent 2 2 65" xfId="4355" xr:uid="{00000000-0005-0000-0000-0000AE180000}"/>
    <cellStyle name="Percent 2 2 650" xfId="4356" xr:uid="{00000000-0005-0000-0000-0000AF180000}"/>
    <cellStyle name="Percent 2 2 651" xfId="4357" xr:uid="{00000000-0005-0000-0000-0000B0180000}"/>
    <cellStyle name="Percent 2 2 652" xfId="4358" xr:uid="{00000000-0005-0000-0000-0000B1180000}"/>
    <cellStyle name="Percent 2 2 653" xfId="4359" xr:uid="{00000000-0005-0000-0000-0000B2180000}"/>
    <cellStyle name="Percent 2 2 654" xfId="4360" xr:uid="{00000000-0005-0000-0000-0000B3180000}"/>
    <cellStyle name="Percent 2 2 655" xfId="4361" xr:uid="{00000000-0005-0000-0000-0000B4180000}"/>
    <cellStyle name="Percent 2 2 656" xfId="4362" xr:uid="{00000000-0005-0000-0000-0000B5180000}"/>
    <cellStyle name="Percent 2 2 657" xfId="4363" xr:uid="{00000000-0005-0000-0000-0000B6180000}"/>
    <cellStyle name="Percent 2 2 658" xfId="4364" xr:uid="{00000000-0005-0000-0000-0000B7180000}"/>
    <cellStyle name="Percent 2 2 659" xfId="4365" xr:uid="{00000000-0005-0000-0000-0000B8180000}"/>
    <cellStyle name="Percent 2 2 66" xfId="4366" xr:uid="{00000000-0005-0000-0000-0000B9180000}"/>
    <cellStyle name="Percent 2 2 660" xfId="4367" xr:uid="{00000000-0005-0000-0000-0000BA180000}"/>
    <cellStyle name="Percent 2 2 661" xfId="4368" xr:uid="{00000000-0005-0000-0000-0000BB180000}"/>
    <cellStyle name="Percent 2 2 662" xfId="4369" xr:uid="{00000000-0005-0000-0000-0000BC180000}"/>
    <cellStyle name="Percent 2 2 663" xfId="4370" xr:uid="{00000000-0005-0000-0000-0000BD180000}"/>
    <cellStyle name="Percent 2 2 664" xfId="4371" xr:uid="{00000000-0005-0000-0000-0000BE180000}"/>
    <cellStyle name="Percent 2 2 665" xfId="4372" xr:uid="{00000000-0005-0000-0000-0000BF180000}"/>
    <cellStyle name="Percent 2 2 666" xfId="4373" xr:uid="{00000000-0005-0000-0000-0000C0180000}"/>
    <cellStyle name="Percent 2 2 667" xfId="4374" xr:uid="{00000000-0005-0000-0000-0000C1180000}"/>
    <cellStyle name="Percent 2 2 668" xfId="4375" xr:uid="{00000000-0005-0000-0000-0000C2180000}"/>
    <cellStyle name="Percent 2 2 669" xfId="4376" xr:uid="{00000000-0005-0000-0000-0000C3180000}"/>
    <cellStyle name="Percent 2 2 67" xfId="4377" xr:uid="{00000000-0005-0000-0000-0000C4180000}"/>
    <cellStyle name="Percent 2 2 670" xfId="4378" xr:uid="{00000000-0005-0000-0000-0000C5180000}"/>
    <cellStyle name="Percent 2 2 671" xfId="4379" xr:uid="{00000000-0005-0000-0000-0000C6180000}"/>
    <cellStyle name="Percent 2 2 672" xfId="4380" xr:uid="{00000000-0005-0000-0000-0000C7180000}"/>
    <cellStyle name="Percent 2 2 673" xfId="4381" xr:uid="{00000000-0005-0000-0000-0000C8180000}"/>
    <cellStyle name="Percent 2 2 674" xfId="4382" xr:uid="{00000000-0005-0000-0000-0000C9180000}"/>
    <cellStyle name="Percent 2 2 675" xfId="4383" xr:uid="{00000000-0005-0000-0000-0000CA180000}"/>
    <cellStyle name="Percent 2 2 676" xfId="4384" xr:uid="{00000000-0005-0000-0000-0000CB180000}"/>
    <cellStyle name="Percent 2 2 677" xfId="4385" xr:uid="{00000000-0005-0000-0000-0000CC180000}"/>
    <cellStyle name="Percent 2 2 678" xfId="4386" xr:uid="{00000000-0005-0000-0000-0000CD180000}"/>
    <cellStyle name="Percent 2 2 679" xfId="4387" xr:uid="{00000000-0005-0000-0000-0000CE180000}"/>
    <cellStyle name="Percent 2 2 68" xfId="4388" xr:uid="{00000000-0005-0000-0000-0000CF180000}"/>
    <cellStyle name="Percent 2 2 680" xfId="4389" xr:uid="{00000000-0005-0000-0000-0000D0180000}"/>
    <cellStyle name="Percent 2 2 681" xfId="4390" xr:uid="{00000000-0005-0000-0000-0000D1180000}"/>
    <cellStyle name="Percent 2 2 682" xfId="4391" xr:uid="{00000000-0005-0000-0000-0000D2180000}"/>
    <cellStyle name="Percent 2 2 683" xfId="4392" xr:uid="{00000000-0005-0000-0000-0000D3180000}"/>
    <cellStyle name="Percent 2 2 684" xfId="4393" xr:uid="{00000000-0005-0000-0000-0000D4180000}"/>
    <cellStyle name="Percent 2 2 685" xfId="4394" xr:uid="{00000000-0005-0000-0000-0000D5180000}"/>
    <cellStyle name="Percent 2 2 686" xfId="4395" xr:uid="{00000000-0005-0000-0000-0000D6180000}"/>
    <cellStyle name="Percent 2 2 687" xfId="4396" xr:uid="{00000000-0005-0000-0000-0000D7180000}"/>
    <cellStyle name="Percent 2 2 688" xfId="4397" xr:uid="{00000000-0005-0000-0000-0000D8180000}"/>
    <cellStyle name="Percent 2 2 689" xfId="4398" xr:uid="{00000000-0005-0000-0000-0000D9180000}"/>
    <cellStyle name="Percent 2 2 69" xfId="4399" xr:uid="{00000000-0005-0000-0000-0000DA180000}"/>
    <cellStyle name="Percent 2 2 690" xfId="4400" xr:uid="{00000000-0005-0000-0000-0000DB180000}"/>
    <cellStyle name="Percent 2 2 691" xfId="4401" xr:uid="{00000000-0005-0000-0000-0000DC180000}"/>
    <cellStyle name="Percent 2 2 692" xfId="4402" xr:uid="{00000000-0005-0000-0000-0000DD180000}"/>
    <cellStyle name="Percent 2 2 693" xfId="4403" xr:uid="{00000000-0005-0000-0000-0000DE180000}"/>
    <cellStyle name="Percent 2 2 694" xfId="4404" xr:uid="{00000000-0005-0000-0000-0000DF180000}"/>
    <cellStyle name="Percent 2 2 695" xfId="4405" xr:uid="{00000000-0005-0000-0000-0000E0180000}"/>
    <cellStyle name="Percent 2 2 696" xfId="4406" xr:uid="{00000000-0005-0000-0000-0000E1180000}"/>
    <cellStyle name="Percent 2 2 697" xfId="4407" xr:uid="{00000000-0005-0000-0000-0000E2180000}"/>
    <cellStyle name="Percent 2 2 698" xfId="4408" xr:uid="{00000000-0005-0000-0000-0000E3180000}"/>
    <cellStyle name="Percent 2 2 699" xfId="4409" xr:uid="{00000000-0005-0000-0000-0000E4180000}"/>
    <cellStyle name="Percent 2 2 7" xfId="4410" xr:uid="{00000000-0005-0000-0000-0000E5180000}"/>
    <cellStyle name="Percent 2 2 70" xfId="4411" xr:uid="{00000000-0005-0000-0000-0000E6180000}"/>
    <cellStyle name="Percent 2 2 700" xfId="4412" xr:uid="{00000000-0005-0000-0000-0000E7180000}"/>
    <cellStyle name="Percent 2 2 701" xfId="4413" xr:uid="{00000000-0005-0000-0000-0000E8180000}"/>
    <cellStyle name="Percent 2 2 702" xfId="4414" xr:uid="{00000000-0005-0000-0000-0000E9180000}"/>
    <cellStyle name="Percent 2 2 703" xfId="4415" xr:uid="{00000000-0005-0000-0000-0000EA180000}"/>
    <cellStyle name="Percent 2 2 704" xfId="4416" xr:uid="{00000000-0005-0000-0000-0000EB180000}"/>
    <cellStyle name="Percent 2 2 705" xfId="4417" xr:uid="{00000000-0005-0000-0000-0000EC180000}"/>
    <cellStyle name="Percent 2 2 706" xfId="4418" xr:uid="{00000000-0005-0000-0000-0000ED180000}"/>
    <cellStyle name="Percent 2 2 707" xfId="4419" xr:uid="{00000000-0005-0000-0000-0000EE180000}"/>
    <cellStyle name="Percent 2 2 708" xfId="4420" xr:uid="{00000000-0005-0000-0000-0000EF180000}"/>
    <cellStyle name="Percent 2 2 709" xfId="4421" xr:uid="{00000000-0005-0000-0000-0000F0180000}"/>
    <cellStyle name="Percent 2 2 71" xfId="4422" xr:uid="{00000000-0005-0000-0000-0000F1180000}"/>
    <cellStyle name="Percent 2 2 710" xfId="4423" xr:uid="{00000000-0005-0000-0000-0000F2180000}"/>
    <cellStyle name="Percent 2 2 711" xfId="4424" xr:uid="{00000000-0005-0000-0000-0000F3180000}"/>
    <cellStyle name="Percent 2 2 712" xfId="4425" xr:uid="{00000000-0005-0000-0000-0000F4180000}"/>
    <cellStyle name="Percent 2 2 713" xfId="4426" xr:uid="{00000000-0005-0000-0000-0000F5180000}"/>
    <cellStyle name="Percent 2 2 714" xfId="4427" xr:uid="{00000000-0005-0000-0000-0000F6180000}"/>
    <cellStyle name="Percent 2 2 715" xfId="4428" xr:uid="{00000000-0005-0000-0000-0000F7180000}"/>
    <cellStyle name="Percent 2 2 716" xfId="4429" xr:uid="{00000000-0005-0000-0000-0000F8180000}"/>
    <cellStyle name="Percent 2 2 717" xfId="4430" xr:uid="{00000000-0005-0000-0000-0000F9180000}"/>
    <cellStyle name="Percent 2 2 718" xfId="4431" xr:uid="{00000000-0005-0000-0000-0000FA180000}"/>
    <cellStyle name="Percent 2 2 719" xfId="4432" xr:uid="{00000000-0005-0000-0000-0000FB180000}"/>
    <cellStyle name="Percent 2 2 72" xfId="4433" xr:uid="{00000000-0005-0000-0000-0000FC180000}"/>
    <cellStyle name="Percent 2 2 720" xfId="4434" xr:uid="{00000000-0005-0000-0000-0000FD180000}"/>
    <cellStyle name="Percent 2 2 721" xfId="4435" xr:uid="{00000000-0005-0000-0000-0000FE180000}"/>
    <cellStyle name="Percent 2 2 722" xfId="4436" xr:uid="{00000000-0005-0000-0000-0000FF180000}"/>
    <cellStyle name="Percent 2 2 723" xfId="4437" xr:uid="{00000000-0005-0000-0000-000000190000}"/>
    <cellStyle name="Percent 2 2 724" xfId="4438" xr:uid="{00000000-0005-0000-0000-000001190000}"/>
    <cellStyle name="Percent 2 2 725" xfId="4439" xr:uid="{00000000-0005-0000-0000-000002190000}"/>
    <cellStyle name="Percent 2 2 726" xfId="4440" xr:uid="{00000000-0005-0000-0000-000003190000}"/>
    <cellStyle name="Percent 2 2 727" xfId="4441" xr:uid="{00000000-0005-0000-0000-000004190000}"/>
    <cellStyle name="Percent 2 2 728" xfId="4442" xr:uid="{00000000-0005-0000-0000-000005190000}"/>
    <cellStyle name="Percent 2 2 729" xfId="4443" xr:uid="{00000000-0005-0000-0000-000006190000}"/>
    <cellStyle name="Percent 2 2 73" xfId="4444" xr:uid="{00000000-0005-0000-0000-000007190000}"/>
    <cellStyle name="Percent 2 2 730" xfId="4445" xr:uid="{00000000-0005-0000-0000-000008190000}"/>
    <cellStyle name="Percent 2 2 731" xfId="4446" xr:uid="{00000000-0005-0000-0000-000009190000}"/>
    <cellStyle name="Percent 2 2 732" xfId="4447" xr:uid="{00000000-0005-0000-0000-00000A190000}"/>
    <cellStyle name="Percent 2 2 733" xfId="4448" xr:uid="{00000000-0005-0000-0000-00000B190000}"/>
    <cellStyle name="Percent 2 2 734" xfId="4449" xr:uid="{00000000-0005-0000-0000-00000C190000}"/>
    <cellStyle name="Percent 2 2 735" xfId="4450" xr:uid="{00000000-0005-0000-0000-00000D190000}"/>
    <cellStyle name="Percent 2 2 736" xfId="4451" xr:uid="{00000000-0005-0000-0000-00000E190000}"/>
    <cellStyle name="Percent 2 2 737" xfId="4452" xr:uid="{00000000-0005-0000-0000-00000F190000}"/>
    <cellStyle name="Percent 2 2 738" xfId="4453" xr:uid="{00000000-0005-0000-0000-000010190000}"/>
    <cellStyle name="Percent 2 2 739" xfId="4454" xr:uid="{00000000-0005-0000-0000-000011190000}"/>
    <cellStyle name="Percent 2 2 74" xfId="4455" xr:uid="{00000000-0005-0000-0000-000012190000}"/>
    <cellStyle name="Percent 2 2 740" xfId="4456" xr:uid="{00000000-0005-0000-0000-000013190000}"/>
    <cellStyle name="Percent 2 2 741" xfId="4457" xr:uid="{00000000-0005-0000-0000-000014190000}"/>
    <cellStyle name="Percent 2 2 742" xfId="4458" xr:uid="{00000000-0005-0000-0000-000015190000}"/>
    <cellStyle name="Percent 2 2 743" xfId="4459" xr:uid="{00000000-0005-0000-0000-000016190000}"/>
    <cellStyle name="Percent 2 2 744" xfId="4460" xr:uid="{00000000-0005-0000-0000-000017190000}"/>
    <cellStyle name="Percent 2 2 745" xfId="4461" xr:uid="{00000000-0005-0000-0000-000018190000}"/>
    <cellStyle name="Percent 2 2 746" xfId="4462" xr:uid="{00000000-0005-0000-0000-000019190000}"/>
    <cellStyle name="Percent 2 2 747" xfId="4463" xr:uid="{00000000-0005-0000-0000-00001A190000}"/>
    <cellStyle name="Percent 2 2 748" xfId="4464" xr:uid="{00000000-0005-0000-0000-00001B190000}"/>
    <cellStyle name="Percent 2 2 749" xfId="4465" xr:uid="{00000000-0005-0000-0000-00001C190000}"/>
    <cellStyle name="Percent 2 2 75" xfId="4466" xr:uid="{00000000-0005-0000-0000-00001D190000}"/>
    <cellStyle name="Percent 2 2 750" xfId="4467" xr:uid="{00000000-0005-0000-0000-00001E190000}"/>
    <cellStyle name="Percent 2 2 751" xfId="4468" xr:uid="{00000000-0005-0000-0000-00001F190000}"/>
    <cellStyle name="Percent 2 2 752" xfId="4469" xr:uid="{00000000-0005-0000-0000-000020190000}"/>
    <cellStyle name="Percent 2 2 753" xfId="4470" xr:uid="{00000000-0005-0000-0000-000021190000}"/>
    <cellStyle name="Percent 2 2 754" xfId="4471" xr:uid="{00000000-0005-0000-0000-000022190000}"/>
    <cellStyle name="Percent 2 2 755" xfId="4472" xr:uid="{00000000-0005-0000-0000-000023190000}"/>
    <cellStyle name="Percent 2 2 756" xfId="4473" xr:uid="{00000000-0005-0000-0000-000024190000}"/>
    <cellStyle name="Percent 2 2 757" xfId="4474" xr:uid="{00000000-0005-0000-0000-000025190000}"/>
    <cellStyle name="Percent 2 2 758" xfId="4475" xr:uid="{00000000-0005-0000-0000-000026190000}"/>
    <cellStyle name="Percent 2 2 759" xfId="4476" xr:uid="{00000000-0005-0000-0000-000027190000}"/>
    <cellStyle name="Percent 2 2 76" xfId="4477" xr:uid="{00000000-0005-0000-0000-000028190000}"/>
    <cellStyle name="Percent 2 2 760" xfId="4478" xr:uid="{00000000-0005-0000-0000-000029190000}"/>
    <cellStyle name="Percent 2 2 761" xfId="4479" xr:uid="{00000000-0005-0000-0000-00002A190000}"/>
    <cellStyle name="Percent 2 2 762" xfId="4480" xr:uid="{00000000-0005-0000-0000-00002B190000}"/>
    <cellStyle name="Percent 2 2 763" xfId="4481" xr:uid="{00000000-0005-0000-0000-00002C190000}"/>
    <cellStyle name="Percent 2 2 764" xfId="4482" xr:uid="{00000000-0005-0000-0000-00002D190000}"/>
    <cellStyle name="Percent 2 2 765" xfId="4483" xr:uid="{00000000-0005-0000-0000-00002E190000}"/>
    <cellStyle name="Percent 2 2 766" xfId="4484" xr:uid="{00000000-0005-0000-0000-00002F190000}"/>
    <cellStyle name="Percent 2 2 767" xfId="4485" xr:uid="{00000000-0005-0000-0000-000030190000}"/>
    <cellStyle name="Percent 2 2 768" xfId="4486" xr:uid="{00000000-0005-0000-0000-000031190000}"/>
    <cellStyle name="Percent 2 2 769" xfId="4487" xr:uid="{00000000-0005-0000-0000-000032190000}"/>
    <cellStyle name="Percent 2 2 77" xfId="4488" xr:uid="{00000000-0005-0000-0000-000033190000}"/>
    <cellStyle name="Percent 2 2 770" xfId="4489" xr:uid="{00000000-0005-0000-0000-000034190000}"/>
    <cellStyle name="Percent 2 2 771" xfId="4490" xr:uid="{00000000-0005-0000-0000-000035190000}"/>
    <cellStyle name="Percent 2 2 772" xfId="4491" xr:uid="{00000000-0005-0000-0000-000036190000}"/>
    <cellStyle name="Percent 2 2 773" xfId="4492" xr:uid="{00000000-0005-0000-0000-000037190000}"/>
    <cellStyle name="Percent 2 2 774" xfId="4493" xr:uid="{00000000-0005-0000-0000-000038190000}"/>
    <cellStyle name="Percent 2 2 775" xfId="4494" xr:uid="{00000000-0005-0000-0000-000039190000}"/>
    <cellStyle name="Percent 2 2 776" xfId="4495" xr:uid="{00000000-0005-0000-0000-00003A190000}"/>
    <cellStyle name="Percent 2 2 777" xfId="4496" xr:uid="{00000000-0005-0000-0000-00003B190000}"/>
    <cellStyle name="Percent 2 2 778" xfId="4497" xr:uid="{00000000-0005-0000-0000-00003C190000}"/>
    <cellStyle name="Percent 2 2 779" xfId="4498" xr:uid="{00000000-0005-0000-0000-00003D190000}"/>
    <cellStyle name="Percent 2 2 78" xfId="4499" xr:uid="{00000000-0005-0000-0000-00003E190000}"/>
    <cellStyle name="Percent 2 2 780" xfId="4500" xr:uid="{00000000-0005-0000-0000-00003F190000}"/>
    <cellStyle name="Percent 2 2 781" xfId="4501" xr:uid="{00000000-0005-0000-0000-000040190000}"/>
    <cellStyle name="Percent 2 2 782" xfId="4502" xr:uid="{00000000-0005-0000-0000-000041190000}"/>
    <cellStyle name="Percent 2 2 783" xfId="4503" xr:uid="{00000000-0005-0000-0000-000042190000}"/>
    <cellStyle name="Percent 2 2 784" xfId="4504" xr:uid="{00000000-0005-0000-0000-000043190000}"/>
    <cellStyle name="Percent 2 2 785" xfId="4505" xr:uid="{00000000-0005-0000-0000-000044190000}"/>
    <cellStyle name="Percent 2 2 786" xfId="4506" xr:uid="{00000000-0005-0000-0000-000045190000}"/>
    <cellStyle name="Percent 2 2 787" xfId="4507" xr:uid="{00000000-0005-0000-0000-000046190000}"/>
    <cellStyle name="Percent 2 2 788" xfId="4508" xr:uid="{00000000-0005-0000-0000-000047190000}"/>
    <cellStyle name="Percent 2 2 789" xfId="4509" xr:uid="{00000000-0005-0000-0000-000048190000}"/>
    <cellStyle name="Percent 2 2 79" xfId="4510" xr:uid="{00000000-0005-0000-0000-000049190000}"/>
    <cellStyle name="Percent 2 2 790" xfId="4511" xr:uid="{00000000-0005-0000-0000-00004A190000}"/>
    <cellStyle name="Percent 2 2 791" xfId="4512" xr:uid="{00000000-0005-0000-0000-00004B190000}"/>
    <cellStyle name="Percent 2 2 792" xfId="4513" xr:uid="{00000000-0005-0000-0000-00004C190000}"/>
    <cellStyle name="Percent 2 2 793" xfId="4514" xr:uid="{00000000-0005-0000-0000-00004D190000}"/>
    <cellStyle name="Percent 2 2 794" xfId="4515" xr:uid="{00000000-0005-0000-0000-00004E190000}"/>
    <cellStyle name="Percent 2 2 795" xfId="4516" xr:uid="{00000000-0005-0000-0000-00004F190000}"/>
    <cellStyle name="Percent 2 2 796" xfId="4517" xr:uid="{00000000-0005-0000-0000-000050190000}"/>
    <cellStyle name="Percent 2 2 797" xfId="4518" xr:uid="{00000000-0005-0000-0000-000051190000}"/>
    <cellStyle name="Percent 2 2 798" xfId="4519" xr:uid="{00000000-0005-0000-0000-000052190000}"/>
    <cellStyle name="Percent 2 2 799" xfId="4520" xr:uid="{00000000-0005-0000-0000-000053190000}"/>
    <cellStyle name="Percent 2 2 8" xfId="4521" xr:uid="{00000000-0005-0000-0000-000054190000}"/>
    <cellStyle name="Percent 2 2 80" xfId="4522" xr:uid="{00000000-0005-0000-0000-000055190000}"/>
    <cellStyle name="Percent 2 2 800" xfId="4523" xr:uid="{00000000-0005-0000-0000-000056190000}"/>
    <cellStyle name="Percent 2 2 801" xfId="4524" xr:uid="{00000000-0005-0000-0000-000057190000}"/>
    <cellStyle name="Percent 2 2 802" xfId="4525" xr:uid="{00000000-0005-0000-0000-000058190000}"/>
    <cellStyle name="Percent 2 2 803" xfId="4526" xr:uid="{00000000-0005-0000-0000-000059190000}"/>
    <cellStyle name="Percent 2 2 804" xfId="4527" xr:uid="{00000000-0005-0000-0000-00005A190000}"/>
    <cellStyle name="Percent 2 2 805" xfId="4528" xr:uid="{00000000-0005-0000-0000-00005B190000}"/>
    <cellStyle name="Percent 2 2 806" xfId="4529" xr:uid="{00000000-0005-0000-0000-00005C190000}"/>
    <cellStyle name="Percent 2 2 807" xfId="4530" xr:uid="{00000000-0005-0000-0000-00005D190000}"/>
    <cellStyle name="Percent 2 2 808" xfId="4531" xr:uid="{00000000-0005-0000-0000-00005E190000}"/>
    <cellStyle name="Percent 2 2 809" xfId="4532" xr:uid="{00000000-0005-0000-0000-00005F190000}"/>
    <cellStyle name="Percent 2 2 81" xfId="4533" xr:uid="{00000000-0005-0000-0000-000060190000}"/>
    <cellStyle name="Percent 2 2 810" xfId="4534" xr:uid="{00000000-0005-0000-0000-000061190000}"/>
    <cellStyle name="Percent 2 2 811" xfId="4535" xr:uid="{00000000-0005-0000-0000-000062190000}"/>
    <cellStyle name="Percent 2 2 812" xfId="4536" xr:uid="{00000000-0005-0000-0000-000063190000}"/>
    <cellStyle name="Percent 2 2 813" xfId="4537" xr:uid="{00000000-0005-0000-0000-000064190000}"/>
    <cellStyle name="Percent 2 2 814" xfId="4538" xr:uid="{00000000-0005-0000-0000-000065190000}"/>
    <cellStyle name="Percent 2 2 815" xfId="4539" xr:uid="{00000000-0005-0000-0000-000066190000}"/>
    <cellStyle name="Percent 2 2 816" xfId="4540" xr:uid="{00000000-0005-0000-0000-000067190000}"/>
    <cellStyle name="Percent 2 2 817" xfId="4541" xr:uid="{00000000-0005-0000-0000-000068190000}"/>
    <cellStyle name="Percent 2 2 818" xfId="4542" xr:uid="{00000000-0005-0000-0000-000069190000}"/>
    <cellStyle name="Percent 2 2 819" xfId="4543" xr:uid="{00000000-0005-0000-0000-00006A190000}"/>
    <cellStyle name="Percent 2 2 82" xfId="4544" xr:uid="{00000000-0005-0000-0000-00006B190000}"/>
    <cellStyle name="Percent 2 2 820" xfId="4545" xr:uid="{00000000-0005-0000-0000-00006C190000}"/>
    <cellStyle name="Percent 2 2 821" xfId="4546" xr:uid="{00000000-0005-0000-0000-00006D190000}"/>
    <cellStyle name="Percent 2 2 822" xfId="4547" xr:uid="{00000000-0005-0000-0000-00006E190000}"/>
    <cellStyle name="Percent 2 2 823" xfId="4548" xr:uid="{00000000-0005-0000-0000-00006F190000}"/>
    <cellStyle name="Percent 2 2 824" xfId="4549" xr:uid="{00000000-0005-0000-0000-000070190000}"/>
    <cellStyle name="Percent 2 2 825" xfId="4550" xr:uid="{00000000-0005-0000-0000-000071190000}"/>
    <cellStyle name="Percent 2 2 826" xfId="4551" xr:uid="{00000000-0005-0000-0000-000072190000}"/>
    <cellStyle name="Percent 2 2 827" xfId="4552" xr:uid="{00000000-0005-0000-0000-000073190000}"/>
    <cellStyle name="Percent 2 2 828" xfId="4553" xr:uid="{00000000-0005-0000-0000-000074190000}"/>
    <cellStyle name="Percent 2 2 829" xfId="4554" xr:uid="{00000000-0005-0000-0000-000075190000}"/>
    <cellStyle name="Percent 2 2 83" xfId="4555" xr:uid="{00000000-0005-0000-0000-000076190000}"/>
    <cellStyle name="Percent 2 2 830" xfId="4556" xr:uid="{00000000-0005-0000-0000-000077190000}"/>
    <cellStyle name="Percent 2 2 831" xfId="4557" xr:uid="{00000000-0005-0000-0000-000078190000}"/>
    <cellStyle name="Percent 2 2 832" xfId="4558" xr:uid="{00000000-0005-0000-0000-000079190000}"/>
    <cellStyle name="Percent 2 2 833" xfId="4559" xr:uid="{00000000-0005-0000-0000-00007A190000}"/>
    <cellStyle name="Percent 2 2 834" xfId="4560" xr:uid="{00000000-0005-0000-0000-00007B190000}"/>
    <cellStyle name="Percent 2 2 835" xfId="4561" xr:uid="{00000000-0005-0000-0000-00007C190000}"/>
    <cellStyle name="Percent 2 2 836" xfId="4562" xr:uid="{00000000-0005-0000-0000-00007D190000}"/>
    <cellStyle name="Percent 2 2 837" xfId="4563" xr:uid="{00000000-0005-0000-0000-00007E190000}"/>
    <cellStyle name="Percent 2 2 838" xfId="4564" xr:uid="{00000000-0005-0000-0000-00007F190000}"/>
    <cellStyle name="Percent 2 2 839" xfId="4565" xr:uid="{00000000-0005-0000-0000-000080190000}"/>
    <cellStyle name="Percent 2 2 84" xfId="4566" xr:uid="{00000000-0005-0000-0000-000081190000}"/>
    <cellStyle name="Percent 2 2 840" xfId="4567" xr:uid="{00000000-0005-0000-0000-000082190000}"/>
    <cellStyle name="Percent 2 2 841" xfId="4568" xr:uid="{00000000-0005-0000-0000-000083190000}"/>
    <cellStyle name="Percent 2 2 842" xfId="4569" xr:uid="{00000000-0005-0000-0000-000084190000}"/>
    <cellStyle name="Percent 2 2 843" xfId="4570" xr:uid="{00000000-0005-0000-0000-000085190000}"/>
    <cellStyle name="Percent 2 2 85" xfId="4571" xr:uid="{00000000-0005-0000-0000-000086190000}"/>
    <cellStyle name="Percent 2 2 86" xfId="4572" xr:uid="{00000000-0005-0000-0000-000087190000}"/>
    <cellStyle name="Percent 2 2 87" xfId="4573" xr:uid="{00000000-0005-0000-0000-000088190000}"/>
    <cellStyle name="Percent 2 2 88" xfId="4574" xr:uid="{00000000-0005-0000-0000-000089190000}"/>
    <cellStyle name="Percent 2 2 89" xfId="4575" xr:uid="{00000000-0005-0000-0000-00008A190000}"/>
    <cellStyle name="Percent 2 2 9" xfId="4576" xr:uid="{00000000-0005-0000-0000-00008B190000}"/>
    <cellStyle name="Percent 2 2 90" xfId="4577" xr:uid="{00000000-0005-0000-0000-00008C190000}"/>
    <cellStyle name="Percent 2 2 91" xfId="4578" xr:uid="{00000000-0005-0000-0000-00008D190000}"/>
    <cellStyle name="Percent 2 2 92" xfId="4579" xr:uid="{00000000-0005-0000-0000-00008E190000}"/>
    <cellStyle name="Percent 2 2 93" xfId="4580" xr:uid="{00000000-0005-0000-0000-00008F190000}"/>
    <cellStyle name="Percent 2 2 94" xfId="4581" xr:uid="{00000000-0005-0000-0000-000090190000}"/>
    <cellStyle name="Percent 2 2 95" xfId="4582" xr:uid="{00000000-0005-0000-0000-000091190000}"/>
    <cellStyle name="Percent 2 2 96" xfId="4583" xr:uid="{00000000-0005-0000-0000-000092190000}"/>
    <cellStyle name="Percent 2 2 97" xfId="4584" xr:uid="{00000000-0005-0000-0000-000093190000}"/>
    <cellStyle name="Percent 2 2 98" xfId="4585" xr:uid="{00000000-0005-0000-0000-000094190000}"/>
    <cellStyle name="Percent 2 2 99" xfId="4586" xr:uid="{00000000-0005-0000-0000-000095190000}"/>
    <cellStyle name="Percent 2 20" xfId="4587" xr:uid="{00000000-0005-0000-0000-000096190000}"/>
    <cellStyle name="Percent 2 200" xfId="4588" xr:uid="{00000000-0005-0000-0000-000097190000}"/>
    <cellStyle name="Percent 2 201" xfId="4589" xr:uid="{00000000-0005-0000-0000-000098190000}"/>
    <cellStyle name="Percent 2 202" xfId="4590" xr:uid="{00000000-0005-0000-0000-000099190000}"/>
    <cellStyle name="Percent 2 203" xfId="4591" xr:uid="{00000000-0005-0000-0000-00009A190000}"/>
    <cellStyle name="Percent 2 204" xfId="4592" xr:uid="{00000000-0005-0000-0000-00009B190000}"/>
    <cellStyle name="Percent 2 205" xfId="4593" xr:uid="{00000000-0005-0000-0000-00009C190000}"/>
    <cellStyle name="Percent 2 206" xfId="4594" xr:uid="{00000000-0005-0000-0000-00009D190000}"/>
    <cellStyle name="Percent 2 207" xfId="4595" xr:uid="{00000000-0005-0000-0000-00009E190000}"/>
    <cellStyle name="Percent 2 208" xfId="4596" xr:uid="{00000000-0005-0000-0000-00009F190000}"/>
    <cellStyle name="Percent 2 209" xfId="4597" xr:uid="{00000000-0005-0000-0000-0000A0190000}"/>
    <cellStyle name="Percent 2 21" xfId="4598" xr:uid="{00000000-0005-0000-0000-0000A1190000}"/>
    <cellStyle name="Percent 2 210" xfId="4599" xr:uid="{00000000-0005-0000-0000-0000A2190000}"/>
    <cellStyle name="Percent 2 211" xfId="4600" xr:uid="{00000000-0005-0000-0000-0000A3190000}"/>
    <cellStyle name="Percent 2 212" xfId="4601" xr:uid="{00000000-0005-0000-0000-0000A4190000}"/>
    <cellStyle name="Percent 2 213" xfId="4602" xr:uid="{00000000-0005-0000-0000-0000A5190000}"/>
    <cellStyle name="Percent 2 214" xfId="4603" xr:uid="{00000000-0005-0000-0000-0000A6190000}"/>
    <cellStyle name="Percent 2 215" xfId="4604" xr:uid="{00000000-0005-0000-0000-0000A7190000}"/>
    <cellStyle name="Percent 2 216" xfId="4605" xr:uid="{00000000-0005-0000-0000-0000A8190000}"/>
    <cellStyle name="Percent 2 217" xfId="4606" xr:uid="{00000000-0005-0000-0000-0000A9190000}"/>
    <cellStyle name="Percent 2 218" xfId="4607" xr:uid="{00000000-0005-0000-0000-0000AA190000}"/>
    <cellStyle name="Percent 2 219" xfId="4608" xr:uid="{00000000-0005-0000-0000-0000AB190000}"/>
    <cellStyle name="Percent 2 22" xfId="4609" xr:uid="{00000000-0005-0000-0000-0000AC190000}"/>
    <cellStyle name="Percent 2 220" xfId="4610" xr:uid="{00000000-0005-0000-0000-0000AD190000}"/>
    <cellStyle name="Percent 2 221" xfId="4611" xr:uid="{00000000-0005-0000-0000-0000AE190000}"/>
    <cellStyle name="Percent 2 222" xfId="4612" xr:uid="{00000000-0005-0000-0000-0000AF190000}"/>
    <cellStyle name="Percent 2 223" xfId="4613" xr:uid="{00000000-0005-0000-0000-0000B0190000}"/>
    <cellStyle name="Percent 2 224" xfId="4614" xr:uid="{00000000-0005-0000-0000-0000B1190000}"/>
    <cellStyle name="Percent 2 225" xfId="4615" xr:uid="{00000000-0005-0000-0000-0000B2190000}"/>
    <cellStyle name="Percent 2 226" xfId="4616" xr:uid="{00000000-0005-0000-0000-0000B3190000}"/>
    <cellStyle name="Percent 2 227" xfId="4617" xr:uid="{00000000-0005-0000-0000-0000B4190000}"/>
    <cellStyle name="Percent 2 228" xfId="4618" xr:uid="{00000000-0005-0000-0000-0000B5190000}"/>
    <cellStyle name="Percent 2 229" xfId="4619" xr:uid="{00000000-0005-0000-0000-0000B6190000}"/>
    <cellStyle name="Percent 2 23" xfId="4620" xr:uid="{00000000-0005-0000-0000-0000B7190000}"/>
    <cellStyle name="Percent 2 230" xfId="4621" xr:uid="{00000000-0005-0000-0000-0000B8190000}"/>
    <cellStyle name="Percent 2 231" xfId="4622" xr:uid="{00000000-0005-0000-0000-0000B9190000}"/>
    <cellStyle name="Percent 2 232" xfId="4623" xr:uid="{00000000-0005-0000-0000-0000BA190000}"/>
    <cellStyle name="Percent 2 233" xfId="4624" xr:uid="{00000000-0005-0000-0000-0000BB190000}"/>
    <cellStyle name="Percent 2 234" xfId="4625" xr:uid="{00000000-0005-0000-0000-0000BC190000}"/>
    <cellStyle name="Percent 2 235" xfId="4626" xr:uid="{00000000-0005-0000-0000-0000BD190000}"/>
    <cellStyle name="Percent 2 236" xfId="4627" xr:uid="{00000000-0005-0000-0000-0000BE190000}"/>
    <cellStyle name="Percent 2 237" xfId="4628" xr:uid="{00000000-0005-0000-0000-0000BF190000}"/>
    <cellStyle name="Percent 2 238" xfId="4629" xr:uid="{00000000-0005-0000-0000-0000C0190000}"/>
    <cellStyle name="Percent 2 239" xfId="4630" xr:uid="{00000000-0005-0000-0000-0000C1190000}"/>
    <cellStyle name="Percent 2 24" xfId="4631" xr:uid="{00000000-0005-0000-0000-0000C2190000}"/>
    <cellStyle name="Percent 2 240" xfId="4632" xr:uid="{00000000-0005-0000-0000-0000C3190000}"/>
    <cellStyle name="Percent 2 241" xfId="4633" xr:uid="{00000000-0005-0000-0000-0000C4190000}"/>
    <cellStyle name="Percent 2 242" xfId="4634" xr:uid="{00000000-0005-0000-0000-0000C5190000}"/>
    <cellStyle name="Percent 2 243" xfId="4635" xr:uid="{00000000-0005-0000-0000-0000C6190000}"/>
    <cellStyle name="Percent 2 244" xfId="4636" xr:uid="{00000000-0005-0000-0000-0000C7190000}"/>
    <cellStyle name="Percent 2 245" xfId="4637" xr:uid="{00000000-0005-0000-0000-0000C8190000}"/>
    <cellStyle name="Percent 2 246" xfId="4638" xr:uid="{00000000-0005-0000-0000-0000C9190000}"/>
    <cellStyle name="Percent 2 247" xfId="4639" xr:uid="{00000000-0005-0000-0000-0000CA190000}"/>
    <cellStyle name="Percent 2 248" xfId="4640" xr:uid="{00000000-0005-0000-0000-0000CB190000}"/>
    <cellStyle name="Percent 2 249" xfId="4641" xr:uid="{00000000-0005-0000-0000-0000CC190000}"/>
    <cellStyle name="Percent 2 25" xfId="4642" xr:uid="{00000000-0005-0000-0000-0000CD190000}"/>
    <cellStyle name="Percent 2 250" xfId="4643" xr:uid="{00000000-0005-0000-0000-0000CE190000}"/>
    <cellStyle name="Percent 2 251" xfId="4644" xr:uid="{00000000-0005-0000-0000-0000CF190000}"/>
    <cellStyle name="Percent 2 252" xfId="4645" xr:uid="{00000000-0005-0000-0000-0000D0190000}"/>
    <cellStyle name="Percent 2 253" xfId="4646" xr:uid="{00000000-0005-0000-0000-0000D1190000}"/>
    <cellStyle name="Percent 2 254" xfId="4647" xr:uid="{00000000-0005-0000-0000-0000D2190000}"/>
    <cellStyle name="Percent 2 255" xfId="4648" xr:uid="{00000000-0005-0000-0000-0000D3190000}"/>
    <cellStyle name="Percent 2 256" xfId="4649" xr:uid="{00000000-0005-0000-0000-0000D4190000}"/>
    <cellStyle name="Percent 2 257" xfId="4650" xr:uid="{00000000-0005-0000-0000-0000D5190000}"/>
    <cellStyle name="Percent 2 258" xfId="4651" xr:uid="{00000000-0005-0000-0000-0000D6190000}"/>
    <cellStyle name="Percent 2 259" xfId="4652" xr:uid="{00000000-0005-0000-0000-0000D7190000}"/>
    <cellStyle name="Percent 2 26" xfId="4653" xr:uid="{00000000-0005-0000-0000-0000D8190000}"/>
    <cellStyle name="Percent 2 260" xfId="4654" xr:uid="{00000000-0005-0000-0000-0000D9190000}"/>
    <cellStyle name="Percent 2 261" xfId="4655" xr:uid="{00000000-0005-0000-0000-0000DA190000}"/>
    <cellStyle name="Percent 2 262" xfId="4656" xr:uid="{00000000-0005-0000-0000-0000DB190000}"/>
    <cellStyle name="Percent 2 263" xfId="4657" xr:uid="{00000000-0005-0000-0000-0000DC190000}"/>
    <cellStyle name="Percent 2 264" xfId="4658" xr:uid="{00000000-0005-0000-0000-0000DD190000}"/>
    <cellStyle name="Percent 2 265" xfId="4659" xr:uid="{00000000-0005-0000-0000-0000DE190000}"/>
    <cellStyle name="Percent 2 266" xfId="4660" xr:uid="{00000000-0005-0000-0000-0000DF190000}"/>
    <cellStyle name="Percent 2 267" xfId="4661" xr:uid="{00000000-0005-0000-0000-0000E0190000}"/>
    <cellStyle name="Percent 2 268" xfId="4662" xr:uid="{00000000-0005-0000-0000-0000E1190000}"/>
    <cellStyle name="Percent 2 269" xfId="4663" xr:uid="{00000000-0005-0000-0000-0000E2190000}"/>
    <cellStyle name="Percent 2 27" xfId="4664" xr:uid="{00000000-0005-0000-0000-0000E3190000}"/>
    <cellStyle name="Percent 2 270" xfId="4665" xr:uid="{00000000-0005-0000-0000-0000E4190000}"/>
    <cellStyle name="Percent 2 271" xfId="4666" xr:uid="{00000000-0005-0000-0000-0000E5190000}"/>
    <cellStyle name="Percent 2 272" xfId="4667" xr:uid="{00000000-0005-0000-0000-0000E6190000}"/>
    <cellStyle name="Percent 2 273" xfId="4668" xr:uid="{00000000-0005-0000-0000-0000E7190000}"/>
    <cellStyle name="Percent 2 274" xfId="4669" xr:uid="{00000000-0005-0000-0000-0000E8190000}"/>
    <cellStyle name="Percent 2 275" xfId="4670" xr:uid="{00000000-0005-0000-0000-0000E9190000}"/>
    <cellStyle name="Percent 2 276" xfId="4671" xr:uid="{00000000-0005-0000-0000-0000EA190000}"/>
    <cellStyle name="Percent 2 277" xfId="4672" xr:uid="{00000000-0005-0000-0000-0000EB190000}"/>
    <cellStyle name="Percent 2 278" xfId="4673" xr:uid="{00000000-0005-0000-0000-0000EC190000}"/>
    <cellStyle name="Percent 2 279" xfId="4674" xr:uid="{00000000-0005-0000-0000-0000ED190000}"/>
    <cellStyle name="Percent 2 28" xfId="4675" xr:uid="{00000000-0005-0000-0000-0000EE190000}"/>
    <cellStyle name="Percent 2 280" xfId="4676" xr:uid="{00000000-0005-0000-0000-0000EF190000}"/>
    <cellStyle name="Percent 2 281" xfId="4677" xr:uid="{00000000-0005-0000-0000-0000F0190000}"/>
    <cellStyle name="Percent 2 282" xfId="4678" xr:uid="{00000000-0005-0000-0000-0000F1190000}"/>
    <cellStyle name="Percent 2 283" xfId="4679" xr:uid="{00000000-0005-0000-0000-0000F2190000}"/>
    <cellStyle name="Percent 2 284" xfId="4680" xr:uid="{00000000-0005-0000-0000-0000F3190000}"/>
    <cellStyle name="Percent 2 285" xfId="4681" xr:uid="{00000000-0005-0000-0000-0000F4190000}"/>
    <cellStyle name="Percent 2 286" xfId="4682" xr:uid="{00000000-0005-0000-0000-0000F5190000}"/>
    <cellStyle name="Percent 2 287" xfId="4683" xr:uid="{00000000-0005-0000-0000-0000F6190000}"/>
    <cellStyle name="Percent 2 288" xfId="4684" xr:uid="{00000000-0005-0000-0000-0000F7190000}"/>
    <cellStyle name="Percent 2 289" xfId="4685" xr:uid="{00000000-0005-0000-0000-0000F8190000}"/>
    <cellStyle name="Percent 2 29" xfId="4686" xr:uid="{00000000-0005-0000-0000-0000F9190000}"/>
    <cellStyle name="Percent 2 290" xfId="4687" xr:uid="{00000000-0005-0000-0000-0000FA190000}"/>
    <cellStyle name="Percent 2 291" xfId="4688" xr:uid="{00000000-0005-0000-0000-0000FB190000}"/>
    <cellStyle name="Percent 2 292" xfId="4689" xr:uid="{00000000-0005-0000-0000-0000FC190000}"/>
    <cellStyle name="Percent 2 293" xfId="4690" xr:uid="{00000000-0005-0000-0000-0000FD190000}"/>
    <cellStyle name="Percent 2 294" xfId="4691" xr:uid="{00000000-0005-0000-0000-0000FE190000}"/>
    <cellStyle name="Percent 2 295" xfId="4692" xr:uid="{00000000-0005-0000-0000-0000FF190000}"/>
    <cellStyle name="Percent 2 296" xfId="4693" xr:uid="{00000000-0005-0000-0000-0000001A0000}"/>
    <cellStyle name="Percent 2 297" xfId="4694" xr:uid="{00000000-0005-0000-0000-0000011A0000}"/>
    <cellStyle name="Percent 2 298" xfId="4695" xr:uid="{00000000-0005-0000-0000-0000021A0000}"/>
    <cellStyle name="Percent 2 299" xfId="4696" xr:uid="{00000000-0005-0000-0000-0000031A0000}"/>
    <cellStyle name="Percent 2 3" xfId="4697" xr:uid="{00000000-0005-0000-0000-0000041A0000}"/>
    <cellStyle name="Percent 2 3 2" xfId="4698" xr:uid="{00000000-0005-0000-0000-0000051A0000}"/>
    <cellStyle name="Percent 2 3 3" xfId="4699" xr:uid="{00000000-0005-0000-0000-0000061A0000}"/>
    <cellStyle name="Percent 2 30" xfId="4700" xr:uid="{00000000-0005-0000-0000-0000071A0000}"/>
    <cellStyle name="Percent 2 300" xfId="4701" xr:uid="{00000000-0005-0000-0000-0000081A0000}"/>
    <cellStyle name="Percent 2 301" xfId="4702" xr:uid="{00000000-0005-0000-0000-0000091A0000}"/>
    <cellStyle name="Percent 2 302" xfId="4703" xr:uid="{00000000-0005-0000-0000-00000A1A0000}"/>
    <cellStyle name="Percent 2 303" xfId="4704" xr:uid="{00000000-0005-0000-0000-00000B1A0000}"/>
    <cellStyle name="Percent 2 304" xfId="4705" xr:uid="{00000000-0005-0000-0000-00000C1A0000}"/>
    <cellStyle name="Percent 2 305" xfId="4706" xr:uid="{00000000-0005-0000-0000-00000D1A0000}"/>
    <cellStyle name="Percent 2 306" xfId="4707" xr:uid="{00000000-0005-0000-0000-00000E1A0000}"/>
    <cellStyle name="Percent 2 307" xfId="4708" xr:uid="{00000000-0005-0000-0000-00000F1A0000}"/>
    <cellStyle name="Percent 2 308" xfId="4709" xr:uid="{00000000-0005-0000-0000-0000101A0000}"/>
    <cellStyle name="Percent 2 309" xfId="4710" xr:uid="{00000000-0005-0000-0000-0000111A0000}"/>
    <cellStyle name="Percent 2 31" xfId="4711" xr:uid="{00000000-0005-0000-0000-0000121A0000}"/>
    <cellStyle name="Percent 2 310" xfId="4712" xr:uid="{00000000-0005-0000-0000-0000131A0000}"/>
    <cellStyle name="Percent 2 311" xfId="4713" xr:uid="{00000000-0005-0000-0000-0000141A0000}"/>
    <cellStyle name="Percent 2 312" xfId="4714" xr:uid="{00000000-0005-0000-0000-0000151A0000}"/>
    <cellStyle name="Percent 2 313" xfId="4715" xr:uid="{00000000-0005-0000-0000-0000161A0000}"/>
    <cellStyle name="Percent 2 314" xfId="4716" xr:uid="{00000000-0005-0000-0000-0000171A0000}"/>
    <cellStyle name="Percent 2 315" xfId="4717" xr:uid="{00000000-0005-0000-0000-0000181A0000}"/>
    <cellStyle name="Percent 2 316" xfId="4718" xr:uid="{00000000-0005-0000-0000-0000191A0000}"/>
    <cellStyle name="Percent 2 317" xfId="4719" xr:uid="{00000000-0005-0000-0000-00001A1A0000}"/>
    <cellStyle name="Percent 2 318" xfId="4720" xr:uid="{00000000-0005-0000-0000-00001B1A0000}"/>
    <cellStyle name="Percent 2 319" xfId="4721" xr:uid="{00000000-0005-0000-0000-00001C1A0000}"/>
    <cellStyle name="Percent 2 32" xfId="4722" xr:uid="{00000000-0005-0000-0000-00001D1A0000}"/>
    <cellStyle name="Percent 2 320" xfId="4723" xr:uid="{00000000-0005-0000-0000-00001E1A0000}"/>
    <cellStyle name="Percent 2 321" xfId="4724" xr:uid="{00000000-0005-0000-0000-00001F1A0000}"/>
    <cellStyle name="Percent 2 322" xfId="4725" xr:uid="{00000000-0005-0000-0000-0000201A0000}"/>
    <cellStyle name="Percent 2 323" xfId="4726" xr:uid="{00000000-0005-0000-0000-0000211A0000}"/>
    <cellStyle name="Percent 2 324" xfId="4727" xr:uid="{00000000-0005-0000-0000-0000221A0000}"/>
    <cellStyle name="Percent 2 325" xfId="4728" xr:uid="{00000000-0005-0000-0000-0000231A0000}"/>
    <cellStyle name="Percent 2 326" xfId="4729" xr:uid="{00000000-0005-0000-0000-0000241A0000}"/>
    <cellStyle name="Percent 2 327" xfId="4730" xr:uid="{00000000-0005-0000-0000-0000251A0000}"/>
    <cellStyle name="Percent 2 328" xfId="4731" xr:uid="{00000000-0005-0000-0000-0000261A0000}"/>
    <cellStyle name="Percent 2 329" xfId="4732" xr:uid="{00000000-0005-0000-0000-0000271A0000}"/>
    <cellStyle name="Percent 2 33" xfId="4733" xr:uid="{00000000-0005-0000-0000-0000281A0000}"/>
    <cellStyle name="Percent 2 330" xfId="4734" xr:uid="{00000000-0005-0000-0000-0000291A0000}"/>
    <cellStyle name="Percent 2 331" xfId="4735" xr:uid="{00000000-0005-0000-0000-00002A1A0000}"/>
    <cellStyle name="Percent 2 332" xfId="4736" xr:uid="{00000000-0005-0000-0000-00002B1A0000}"/>
    <cellStyle name="Percent 2 333" xfId="4737" xr:uid="{00000000-0005-0000-0000-00002C1A0000}"/>
    <cellStyle name="Percent 2 334" xfId="4738" xr:uid="{00000000-0005-0000-0000-00002D1A0000}"/>
    <cellStyle name="Percent 2 335" xfId="4739" xr:uid="{00000000-0005-0000-0000-00002E1A0000}"/>
    <cellStyle name="Percent 2 336" xfId="4740" xr:uid="{00000000-0005-0000-0000-00002F1A0000}"/>
    <cellStyle name="Percent 2 337" xfId="4741" xr:uid="{00000000-0005-0000-0000-0000301A0000}"/>
    <cellStyle name="Percent 2 338" xfId="4742" xr:uid="{00000000-0005-0000-0000-0000311A0000}"/>
    <cellStyle name="Percent 2 339" xfId="4743" xr:uid="{00000000-0005-0000-0000-0000321A0000}"/>
    <cellStyle name="Percent 2 34" xfId="4744" xr:uid="{00000000-0005-0000-0000-0000331A0000}"/>
    <cellStyle name="Percent 2 340" xfId="4745" xr:uid="{00000000-0005-0000-0000-0000341A0000}"/>
    <cellStyle name="Percent 2 341" xfId="4746" xr:uid="{00000000-0005-0000-0000-0000351A0000}"/>
    <cellStyle name="Percent 2 342" xfId="4747" xr:uid="{00000000-0005-0000-0000-0000361A0000}"/>
    <cellStyle name="Percent 2 343" xfId="4748" xr:uid="{00000000-0005-0000-0000-0000371A0000}"/>
    <cellStyle name="Percent 2 344" xfId="4749" xr:uid="{00000000-0005-0000-0000-0000381A0000}"/>
    <cellStyle name="Percent 2 345" xfId="4750" xr:uid="{00000000-0005-0000-0000-0000391A0000}"/>
    <cellStyle name="Percent 2 346" xfId="4751" xr:uid="{00000000-0005-0000-0000-00003A1A0000}"/>
    <cellStyle name="Percent 2 347" xfId="4752" xr:uid="{00000000-0005-0000-0000-00003B1A0000}"/>
    <cellStyle name="Percent 2 348" xfId="4753" xr:uid="{00000000-0005-0000-0000-00003C1A0000}"/>
    <cellStyle name="Percent 2 349" xfId="4754" xr:uid="{00000000-0005-0000-0000-00003D1A0000}"/>
    <cellStyle name="Percent 2 35" xfId="4755" xr:uid="{00000000-0005-0000-0000-00003E1A0000}"/>
    <cellStyle name="Percent 2 350" xfId="4756" xr:uid="{00000000-0005-0000-0000-00003F1A0000}"/>
    <cellStyle name="Percent 2 351" xfId="4757" xr:uid="{00000000-0005-0000-0000-0000401A0000}"/>
    <cellStyle name="Percent 2 352" xfId="4758" xr:uid="{00000000-0005-0000-0000-0000411A0000}"/>
    <cellStyle name="Percent 2 353" xfId="4759" xr:uid="{00000000-0005-0000-0000-0000421A0000}"/>
    <cellStyle name="Percent 2 354" xfId="4760" xr:uid="{00000000-0005-0000-0000-0000431A0000}"/>
    <cellStyle name="Percent 2 355" xfId="4761" xr:uid="{00000000-0005-0000-0000-0000441A0000}"/>
    <cellStyle name="Percent 2 356" xfId="4762" xr:uid="{00000000-0005-0000-0000-0000451A0000}"/>
    <cellStyle name="Percent 2 357" xfId="4763" xr:uid="{00000000-0005-0000-0000-0000461A0000}"/>
    <cellStyle name="Percent 2 358" xfId="4764" xr:uid="{00000000-0005-0000-0000-0000471A0000}"/>
    <cellStyle name="Percent 2 359" xfId="4765" xr:uid="{00000000-0005-0000-0000-0000481A0000}"/>
    <cellStyle name="Percent 2 36" xfId="4766" xr:uid="{00000000-0005-0000-0000-0000491A0000}"/>
    <cellStyle name="Percent 2 360" xfId="4767" xr:uid="{00000000-0005-0000-0000-00004A1A0000}"/>
    <cellStyle name="Percent 2 361" xfId="4768" xr:uid="{00000000-0005-0000-0000-00004B1A0000}"/>
    <cellStyle name="Percent 2 362" xfId="4769" xr:uid="{00000000-0005-0000-0000-00004C1A0000}"/>
    <cellStyle name="Percent 2 363" xfId="4770" xr:uid="{00000000-0005-0000-0000-00004D1A0000}"/>
    <cellStyle name="Percent 2 364" xfId="4771" xr:uid="{00000000-0005-0000-0000-00004E1A0000}"/>
    <cellStyle name="Percent 2 365" xfId="4772" xr:uid="{00000000-0005-0000-0000-00004F1A0000}"/>
    <cellStyle name="Percent 2 366" xfId="4773" xr:uid="{00000000-0005-0000-0000-0000501A0000}"/>
    <cellStyle name="Percent 2 367" xfId="4774" xr:uid="{00000000-0005-0000-0000-0000511A0000}"/>
    <cellStyle name="Percent 2 368" xfId="4775" xr:uid="{00000000-0005-0000-0000-0000521A0000}"/>
    <cellStyle name="Percent 2 369" xfId="4776" xr:uid="{00000000-0005-0000-0000-0000531A0000}"/>
    <cellStyle name="Percent 2 37" xfId="4777" xr:uid="{00000000-0005-0000-0000-0000541A0000}"/>
    <cellStyle name="Percent 2 370" xfId="4778" xr:uid="{00000000-0005-0000-0000-0000551A0000}"/>
    <cellStyle name="Percent 2 371" xfId="4779" xr:uid="{00000000-0005-0000-0000-0000561A0000}"/>
    <cellStyle name="Percent 2 372" xfId="4780" xr:uid="{00000000-0005-0000-0000-0000571A0000}"/>
    <cellStyle name="Percent 2 373" xfId="4781" xr:uid="{00000000-0005-0000-0000-0000581A0000}"/>
    <cellStyle name="Percent 2 374" xfId="4782" xr:uid="{00000000-0005-0000-0000-0000591A0000}"/>
    <cellStyle name="Percent 2 375" xfId="4783" xr:uid="{00000000-0005-0000-0000-00005A1A0000}"/>
    <cellStyle name="Percent 2 376" xfId="4784" xr:uid="{00000000-0005-0000-0000-00005B1A0000}"/>
    <cellStyle name="Percent 2 377" xfId="4785" xr:uid="{00000000-0005-0000-0000-00005C1A0000}"/>
    <cellStyle name="Percent 2 378" xfId="4786" xr:uid="{00000000-0005-0000-0000-00005D1A0000}"/>
    <cellStyle name="Percent 2 379" xfId="4787" xr:uid="{00000000-0005-0000-0000-00005E1A0000}"/>
    <cellStyle name="Percent 2 38" xfId="4788" xr:uid="{00000000-0005-0000-0000-00005F1A0000}"/>
    <cellStyle name="Percent 2 380" xfId="4789" xr:uid="{00000000-0005-0000-0000-0000601A0000}"/>
    <cellStyle name="Percent 2 381" xfId="4790" xr:uid="{00000000-0005-0000-0000-0000611A0000}"/>
    <cellStyle name="Percent 2 382" xfId="4791" xr:uid="{00000000-0005-0000-0000-0000621A0000}"/>
    <cellStyle name="Percent 2 383" xfId="4792" xr:uid="{00000000-0005-0000-0000-0000631A0000}"/>
    <cellStyle name="Percent 2 384" xfId="4793" xr:uid="{00000000-0005-0000-0000-0000641A0000}"/>
    <cellStyle name="Percent 2 385" xfId="4794" xr:uid="{00000000-0005-0000-0000-0000651A0000}"/>
    <cellStyle name="Percent 2 386" xfId="4795" xr:uid="{00000000-0005-0000-0000-0000661A0000}"/>
    <cellStyle name="Percent 2 387" xfId="4796" xr:uid="{00000000-0005-0000-0000-0000671A0000}"/>
    <cellStyle name="Percent 2 388" xfId="4797" xr:uid="{00000000-0005-0000-0000-0000681A0000}"/>
    <cellStyle name="Percent 2 389" xfId="4798" xr:uid="{00000000-0005-0000-0000-0000691A0000}"/>
    <cellStyle name="Percent 2 39" xfId="4799" xr:uid="{00000000-0005-0000-0000-00006A1A0000}"/>
    <cellStyle name="Percent 2 390" xfId="4800" xr:uid="{00000000-0005-0000-0000-00006B1A0000}"/>
    <cellStyle name="Percent 2 391" xfId="4801" xr:uid="{00000000-0005-0000-0000-00006C1A0000}"/>
    <cellStyle name="Percent 2 392" xfId="4802" xr:uid="{00000000-0005-0000-0000-00006D1A0000}"/>
    <cellStyle name="Percent 2 393" xfId="4803" xr:uid="{00000000-0005-0000-0000-00006E1A0000}"/>
    <cellStyle name="Percent 2 394" xfId="4804" xr:uid="{00000000-0005-0000-0000-00006F1A0000}"/>
    <cellStyle name="Percent 2 395" xfId="4805" xr:uid="{00000000-0005-0000-0000-0000701A0000}"/>
    <cellStyle name="Percent 2 396" xfId="4806" xr:uid="{00000000-0005-0000-0000-0000711A0000}"/>
    <cellStyle name="Percent 2 397" xfId="4807" xr:uid="{00000000-0005-0000-0000-0000721A0000}"/>
    <cellStyle name="Percent 2 398" xfId="4808" xr:uid="{00000000-0005-0000-0000-0000731A0000}"/>
    <cellStyle name="Percent 2 399" xfId="4809" xr:uid="{00000000-0005-0000-0000-0000741A0000}"/>
    <cellStyle name="Percent 2 4" xfId="4810" xr:uid="{00000000-0005-0000-0000-0000751A0000}"/>
    <cellStyle name="Percent 2 4 2" xfId="4811" xr:uid="{00000000-0005-0000-0000-0000761A0000}"/>
    <cellStyle name="Percent 2 4 3" xfId="4812" xr:uid="{00000000-0005-0000-0000-0000771A0000}"/>
    <cellStyle name="Percent 2 40" xfId="4813" xr:uid="{00000000-0005-0000-0000-0000781A0000}"/>
    <cellStyle name="Percent 2 400" xfId="4814" xr:uid="{00000000-0005-0000-0000-0000791A0000}"/>
    <cellStyle name="Percent 2 401" xfId="4815" xr:uid="{00000000-0005-0000-0000-00007A1A0000}"/>
    <cellStyle name="Percent 2 402" xfId="4816" xr:uid="{00000000-0005-0000-0000-00007B1A0000}"/>
    <cellStyle name="Percent 2 403" xfId="4817" xr:uid="{00000000-0005-0000-0000-00007C1A0000}"/>
    <cellStyle name="Percent 2 404" xfId="4818" xr:uid="{00000000-0005-0000-0000-00007D1A0000}"/>
    <cellStyle name="Percent 2 405" xfId="4819" xr:uid="{00000000-0005-0000-0000-00007E1A0000}"/>
    <cellStyle name="Percent 2 406" xfId="4820" xr:uid="{00000000-0005-0000-0000-00007F1A0000}"/>
    <cellStyle name="Percent 2 407" xfId="4821" xr:uid="{00000000-0005-0000-0000-0000801A0000}"/>
    <cellStyle name="Percent 2 408" xfId="4822" xr:uid="{00000000-0005-0000-0000-0000811A0000}"/>
    <cellStyle name="Percent 2 409" xfId="4823" xr:uid="{00000000-0005-0000-0000-0000821A0000}"/>
    <cellStyle name="Percent 2 41" xfId="4824" xr:uid="{00000000-0005-0000-0000-0000831A0000}"/>
    <cellStyle name="Percent 2 410" xfId="4825" xr:uid="{00000000-0005-0000-0000-0000841A0000}"/>
    <cellStyle name="Percent 2 411" xfId="4826" xr:uid="{00000000-0005-0000-0000-0000851A0000}"/>
    <cellStyle name="Percent 2 412" xfId="4827" xr:uid="{00000000-0005-0000-0000-0000861A0000}"/>
    <cellStyle name="Percent 2 413" xfId="4828" xr:uid="{00000000-0005-0000-0000-0000871A0000}"/>
    <cellStyle name="Percent 2 414" xfId="4829" xr:uid="{00000000-0005-0000-0000-0000881A0000}"/>
    <cellStyle name="Percent 2 415" xfId="4830" xr:uid="{00000000-0005-0000-0000-0000891A0000}"/>
    <cellStyle name="Percent 2 416" xfId="4831" xr:uid="{00000000-0005-0000-0000-00008A1A0000}"/>
    <cellStyle name="Percent 2 417" xfId="4832" xr:uid="{00000000-0005-0000-0000-00008B1A0000}"/>
    <cellStyle name="Percent 2 418" xfId="4833" xr:uid="{00000000-0005-0000-0000-00008C1A0000}"/>
    <cellStyle name="Percent 2 419" xfId="4834" xr:uid="{00000000-0005-0000-0000-00008D1A0000}"/>
    <cellStyle name="Percent 2 42" xfId="4835" xr:uid="{00000000-0005-0000-0000-00008E1A0000}"/>
    <cellStyle name="Percent 2 420" xfId="4836" xr:uid="{00000000-0005-0000-0000-00008F1A0000}"/>
    <cellStyle name="Percent 2 421" xfId="4837" xr:uid="{00000000-0005-0000-0000-0000901A0000}"/>
    <cellStyle name="Percent 2 422" xfId="4838" xr:uid="{00000000-0005-0000-0000-0000911A0000}"/>
    <cellStyle name="Percent 2 423" xfId="4839" xr:uid="{00000000-0005-0000-0000-0000921A0000}"/>
    <cellStyle name="Percent 2 424" xfId="4840" xr:uid="{00000000-0005-0000-0000-0000931A0000}"/>
    <cellStyle name="Percent 2 425" xfId="4841" xr:uid="{00000000-0005-0000-0000-0000941A0000}"/>
    <cellStyle name="Percent 2 426" xfId="4842" xr:uid="{00000000-0005-0000-0000-0000951A0000}"/>
    <cellStyle name="Percent 2 427" xfId="4843" xr:uid="{00000000-0005-0000-0000-0000961A0000}"/>
    <cellStyle name="Percent 2 428" xfId="4844" xr:uid="{00000000-0005-0000-0000-0000971A0000}"/>
    <cellStyle name="Percent 2 429" xfId="4845" xr:uid="{00000000-0005-0000-0000-0000981A0000}"/>
    <cellStyle name="Percent 2 43" xfId="4846" xr:uid="{00000000-0005-0000-0000-0000991A0000}"/>
    <cellStyle name="Percent 2 430" xfId="4847" xr:uid="{00000000-0005-0000-0000-00009A1A0000}"/>
    <cellStyle name="Percent 2 431" xfId="4848" xr:uid="{00000000-0005-0000-0000-00009B1A0000}"/>
    <cellStyle name="Percent 2 432" xfId="4849" xr:uid="{00000000-0005-0000-0000-00009C1A0000}"/>
    <cellStyle name="Percent 2 433" xfId="4850" xr:uid="{00000000-0005-0000-0000-00009D1A0000}"/>
    <cellStyle name="Percent 2 434" xfId="4851" xr:uid="{00000000-0005-0000-0000-00009E1A0000}"/>
    <cellStyle name="Percent 2 435" xfId="4852" xr:uid="{00000000-0005-0000-0000-00009F1A0000}"/>
    <cellStyle name="Percent 2 436" xfId="4853" xr:uid="{00000000-0005-0000-0000-0000A01A0000}"/>
    <cellStyle name="Percent 2 437" xfId="4854" xr:uid="{00000000-0005-0000-0000-0000A11A0000}"/>
    <cellStyle name="Percent 2 438" xfId="4855" xr:uid="{00000000-0005-0000-0000-0000A21A0000}"/>
    <cellStyle name="Percent 2 439" xfId="4856" xr:uid="{00000000-0005-0000-0000-0000A31A0000}"/>
    <cellStyle name="Percent 2 44" xfId="4857" xr:uid="{00000000-0005-0000-0000-0000A41A0000}"/>
    <cellStyle name="Percent 2 440" xfId="4858" xr:uid="{00000000-0005-0000-0000-0000A51A0000}"/>
    <cellStyle name="Percent 2 441" xfId="4859" xr:uid="{00000000-0005-0000-0000-0000A61A0000}"/>
    <cellStyle name="Percent 2 442" xfId="4860" xr:uid="{00000000-0005-0000-0000-0000A71A0000}"/>
    <cellStyle name="Percent 2 443" xfId="4861" xr:uid="{00000000-0005-0000-0000-0000A81A0000}"/>
    <cellStyle name="Percent 2 444" xfId="4862" xr:uid="{00000000-0005-0000-0000-0000A91A0000}"/>
    <cellStyle name="Percent 2 445" xfId="4863" xr:uid="{00000000-0005-0000-0000-0000AA1A0000}"/>
    <cellStyle name="Percent 2 446" xfId="4864" xr:uid="{00000000-0005-0000-0000-0000AB1A0000}"/>
    <cellStyle name="Percent 2 447" xfId="4865" xr:uid="{00000000-0005-0000-0000-0000AC1A0000}"/>
    <cellStyle name="Percent 2 448" xfId="4866" xr:uid="{00000000-0005-0000-0000-0000AD1A0000}"/>
    <cellStyle name="Percent 2 449" xfId="4867" xr:uid="{00000000-0005-0000-0000-0000AE1A0000}"/>
    <cellStyle name="Percent 2 45" xfId="4868" xr:uid="{00000000-0005-0000-0000-0000AF1A0000}"/>
    <cellStyle name="Percent 2 450" xfId="4869" xr:uid="{00000000-0005-0000-0000-0000B01A0000}"/>
    <cellStyle name="Percent 2 451" xfId="4870" xr:uid="{00000000-0005-0000-0000-0000B11A0000}"/>
    <cellStyle name="Percent 2 452" xfId="4871" xr:uid="{00000000-0005-0000-0000-0000B21A0000}"/>
    <cellStyle name="Percent 2 453" xfId="4872" xr:uid="{00000000-0005-0000-0000-0000B31A0000}"/>
    <cellStyle name="Percent 2 454" xfId="4873" xr:uid="{00000000-0005-0000-0000-0000B41A0000}"/>
    <cellStyle name="Percent 2 455" xfId="4874" xr:uid="{00000000-0005-0000-0000-0000B51A0000}"/>
    <cellStyle name="Percent 2 456" xfId="4875" xr:uid="{00000000-0005-0000-0000-0000B61A0000}"/>
    <cellStyle name="Percent 2 457" xfId="4876" xr:uid="{00000000-0005-0000-0000-0000B71A0000}"/>
    <cellStyle name="Percent 2 458" xfId="4877" xr:uid="{00000000-0005-0000-0000-0000B81A0000}"/>
    <cellStyle name="Percent 2 459" xfId="4878" xr:uid="{00000000-0005-0000-0000-0000B91A0000}"/>
    <cellStyle name="Percent 2 46" xfId="4879" xr:uid="{00000000-0005-0000-0000-0000BA1A0000}"/>
    <cellStyle name="Percent 2 460" xfId="4880" xr:uid="{00000000-0005-0000-0000-0000BB1A0000}"/>
    <cellStyle name="Percent 2 461" xfId="4881" xr:uid="{00000000-0005-0000-0000-0000BC1A0000}"/>
    <cellStyle name="Percent 2 462" xfId="4882" xr:uid="{00000000-0005-0000-0000-0000BD1A0000}"/>
    <cellStyle name="Percent 2 463" xfId="4883" xr:uid="{00000000-0005-0000-0000-0000BE1A0000}"/>
    <cellStyle name="Percent 2 464" xfId="4884" xr:uid="{00000000-0005-0000-0000-0000BF1A0000}"/>
    <cellStyle name="Percent 2 465" xfId="4885" xr:uid="{00000000-0005-0000-0000-0000C01A0000}"/>
    <cellStyle name="Percent 2 466" xfId="4886" xr:uid="{00000000-0005-0000-0000-0000C11A0000}"/>
    <cellStyle name="Percent 2 467" xfId="4887" xr:uid="{00000000-0005-0000-0000-0000C21A0000}"/>
    <cellStyle name="Percent 2 468" xfId="4888" xr:uid="{00000000-0005-0000-0000-0000C31A0000}"/>
    <cellStyle name="Percent 2 469" xfId="4889" xr:uid="{00000000-0005-0000-0000-0000C41A0000}"/>
    <cellStyle name="Percent 2 47" xfId="4890" xr:uid="{00000000-0005-0000-0000-0000C51A0000}"/>
    <cellStyle name="Percent 2 470" xfId="4891" xr:uid="{00000000-0005-0000-0000-0000C61A0000}"/>
    <cellStyle name="Percent 2 471" xfId="4892" xr:uid="{00000000-0005-0000-0000-0000C71A0000}"/>
    <cellStyle name="Percent 2 472" xfId="4893" xr:uid="{00000000-0005-0000-0000-0000C81A0000}"/>
    <cellStyle name="Percent 2 473" xfId="4894" xr:uid="{00000000-0005-0000-0000-0000C91A0000}"/>
    <cellStyle name="Percent 2 474" xfId="4895" xr:uid="{00000000-0005-0000-0000-0000CA1A0000}"/>
    <cellStyle name="Percent 2 475" xfId="4896" xr:uid="{00000000-0005-0000-0000-0000CB1A0000}"/>
    <cellStyle name="Percent 2 476" xfId="4897" xr:uid="{00000000-0005-0000-0000-0000CC1A0000}"/>
    <cellStyle name="Percent 2 477" xfId="4898" xr:uid="{00000000-0005-0000-0000-0000CD1A0000}"/>
    <cellStyle name="Percent 2 478" xfId="4899" xr:uid="{00000000-0005-0000-0000-0000CE1A0000}"/>
    <cellStyle name="Percent 2 479" xfId="4900" xr:uid="{00000000-0005-0000-0000-0000CF1A0000}"/>
    <cellStyle name="Percent 2 48" xfId="4901" xr:uid="{00000000-0005-0000-0000-0000D01A0000}"/>
    <cellStyle name="Percent 2 480" xfId="4902" xr:uid="{00000000-0005-0000-0000-0000D11A0000}"/>
    <cellStyle name="Percent 2 481" xfId="4903" xr:uid="{00000000-0005-0000-0000-0000D21A0000}"/>
    <cellStyle name="Percent 2 482" xfId="4904" xr:uid="{00000000-0005-0000-0000-0000D31A0000}"/>
    <cellStyle name="Percent 2 483" xfId="4905" xr:uid="{00000000-0005-0000-0000-0000D41A0000}"/>
    <cellStyle name="Percent 2 484" xfId="4906" xr:uid="{00000000-0005-0000-0000-0000D51A0000}"/>
    <cellStyle name="Percent 2 485" xfId="4907" xr:uid="{00000000-0005-0000-0000-0000D61A0000}"/>
    <cellStyle name="Percent 2 486" xfId="4908" xr:uid="{00000000-0005-0000-0000-0000D71A0000}"/>
    <cellStyle name="Percent 2 487" xfId="4909" xr:uid="{00000000-0005-0000-0000-0000D81A0000}"/>
    <cellStyle name="Percent 2 488" xfId="4910" xr:uid="{00000000-0005-0000-0000-0000D91A0000}"/>
    <cellStyle name="Percent 2 489" xfId="4911" xr:uid="{00000000-0005-0000-0000-0000DA1A0000}"/>
    <cellStyle name="Percent 2 49" xfId="4912" xr:uid="{00000000-0005-0000-0000-0000DB1A0000}"/>
    <cellStyle name="Percent 2 490" xfId="4913" xr:uid="{00000000-0005-0000-0000-0000DC1A0000}"/>
    <cellStyle name="Percent 2 491" xfId="4914" xr:uid="{00000000-0005-0000-0000-0000DD1A0000}"/>
    <cellStyle name="Percent 2 492" xfId="4915" xr:uid="{00000000-0005-0000-0000-0000DE1A0000}"/>
    <cellStyle name="Percent 2 493" xfId="4916" xr:uid="{00000000-0005-0000-0000-0000DF1A0000}"/>
    <cellStyle name="Percent 2 494" xfId="4917" xr:uid="{00000000-0005-0000-0000-0000E01A0000}"/>
    <cellStyle name="Percent 2 495" xfId="4918" xr:uid="{00000000-0005-0000-0000-0000E11A0000}"/>
    <cellStyle name="Percent 2 496" xfId="4919" xr:uid="{00000000-0005-0000-0000-0000E21A0000}"/>
    <cellStyle name="Percent 2 497" xfId="4920" xr:uid="{00000000-0005-0000-0000-0000E31A0000}"/>
    <cellStyle name="Percent 2 498" xfId="4921" xr:uid="{00000000-0005-0000-0000-0000E41A0000}"/>
    <cellStyle name="Percent 2 499" xfId="4922" xr:uid="{00000000-0005-0000-0000-0000E51A0000}"/>
    <cellStyle name="Percent 2 5" xfId="4923" xr:uid="{00000000-0005-0000-0000-0000E61A0000}"/>
    <cellStyle name="Percent 2 5 2" xfId="4924" xr:uid="{00000000-0005-0000-0000-0000E71A0000}"/>
    <cellStyle name="Percent 2 50" xfId="4925" xr:uid="{00000000-0005-0000-0000-0000E81A0000}"/>
    <cellStyle name="Percent 2 500" xfId="4926" xr:uid="{00000000-0005-0000-0000-0000E91A0000}"/>
    <cellStyle name="Percent 2 501" xfId="4927" xr:uid="{00000000-0005-0000-0000-0000EA1A0000}"/>
    <cellStyle name="Percent 2 502" xfId="4928" xr:uid="{00000000-0005-0000-0000-0000EB1A0000}"/>
    <cellStyle name="Percent 2 503" xfId="4929" xr:uid="{00000000-0005-0000-0000-0000EC1A0000}"/>
    <cellStyle name="Percent 2 504" xfId="4930" xr:uid="{00000000-0005-0000-0000-0000ED1A0000}"/>
    <cellStyle name="Percent 2 505" xfId="4931" xr:uid="{00000000-0005-0000-0000-0000EE1A0000}"/>
    <cellStyle name="Percent 2 506" xfId="4932" xr:uid="{00000000-0005-0000-0000-0000EF1A0000}"/>
    <cellStyle name="Percent 2 507" xfId="4933" xr:uid="{00000000-0005-0000-0000-0000F01A0000}"/>
    <cellStyle name="Percent 2 508" xfId="4934" xr:uid="{00000000-0005-0000-0000-0000F11A0000}"/>
    <cellStyle name="Percent 2 509" xfId="4935" xr:uid="{00000000-0005-0000-0000-0000F21A0000}"/>
    <cellStyle name="Percent 2 51" xfId="4936" xr:uid="{00000000-0005-0000-0000-0000F31A0000}"/>
    <cellStyle name="Percent 2 510" xfId="4937" xr:uid="{00000000-0005-0000-0000-0000F41A0000}"/>
    <cellStyle name="Percent 2 511" xfId="4938" xr:uid="{00000000-0005-0000-0000-0000F51A0000}"/>
    <cellStyle name="Percent 2 512" xfId="4939" xr:uid="{00000000-0005-0000-0000-0000F61A0000}"/>
    <cellStyle name="Percent 2 52" xfId="4940" xr:uid="{00000000-0005-0000-0000-0000F71A0000}"/>
    <cellStyle name="Percent 2 53" xfId="4941" xr:uid="{00000000-0005-0000-0000-0000F81A0000}"/>
    <cellStyle name="Percent 2 54" xfId="4942" xr:uid="{00000000-0005-0000-0000-0000F91A0000}"/>
    <cellStyle name="Percent 2 55" xfId="4943" xr:uid="{00000000-0005-0000-0000-0000FA1A0000}"/>
    <cellStyle name="Percent 2 56" xfId="4944" xr:uid="{00000000-0005-0000-0000-0000FB1A0000}"/>
    <cellStyle name="Percent 2 57" xfId="4945" xr:uid="{00000000-0005-0000-0000-0000FC1A0000}"/>
    <cellStyle name="Percent 2 58" xfId="4946" xr:uid="{00000000-0005-0000-0000-0000FD1A0000}"/>
    <cellStyle name="Percent 2 59" xfId="4947" xr:uid="{00000000-0005-0000-0000-0000FE1A0000}"/>
    <cellStyle name="Percent 2 6" xfId="4948" xr:uid="{00000000-0005-0000-0000-0000FF1A0000}"/>
    <cellStyle name="Percent 2 60" xfId="4949" xr:uid="{00000000-0005-0000-0000-0000001B0000}"/>
    <cellStyle name="Percent 2 61" xfId="4950" xr:uid="{00000000-0005-0000-0000-0000011B0000}"/>
    <cellStyle name="Percent 2 62" xfId="4951" xr:uid="{00000000-0005-0000-0000-0000021B0000}"/>
    <cellStyle name="Percent 2 63" xfId="4952" xr:uid="{00000000-0005-0000-0000-0000031B0000}"/>
    <cellStyle name="Percent 2 64" xfId="4953" xr:uid="{00000000-0005-0000-0000-0000041B0000}"/>
    <cellStyle name="Percent 2 65" xfId="4954" xr:uid="{00000000-0005-0000-0000-0000051B0000}"/>
    <cellStyle name="Percent 2 66" xfId="4955" xr:uid="{00000000-0005-0000-0000-0000061B0000}"/>
    <cellStyle name="Percent 2 67" xfId="4956" xr:uid="{00000000-0005-0000-0000-0000071B0000}"/>
    <cellStyle name="Percent 2 68" xfId="4957" xr:uid="{00000000-0005-0000-0000-0000081B0000}"/>
    <cellStyle name="Percent 2 69" xfId="4958" xr:uid="{00000000-0005-0000-0000-0000091B0000}"/>
    <cellStyle name="Percent 2 7" xfId="4959" xr:uid="{00000000-0005-0000-0000-00000A1B0000}"/>
    <cellStyle name="Percent 2 70" xfId="4960" xr:uid="{00000000-0005-0000-0000-00000B1B0000}"/>
    <cellStyle name="Percent 2 71" xfId="4961" xr:uid="{00000000-0005-0000-0000-00000C1B0000}"/>
    <cellStyle name="Percent 2 72" xfId="4962" xr:uid="{00000000-0005-0000-0000-00000D1B0000}"/>
    <cellStyle name="Percent 2 73" xfId="4963" xr:uid="{00000000-0005-0000-0000-00000E1B0000}"/>
    <cellStyle name="Percent 2 74" xfId="4964" xr:uid="{00000000-0005-0000-0000-00000F1B0000}"/>
    <cellStyle name="Percent 2 75" xfId="4965" xr:uid="{00000000-0005-0000-0000-0000101B0000}"/>
    <cellStyle name="Percent 2 76" xfId="4966" xr:uid="{00000000-0005-0000-0000-0000111B0000}"/>
    <cellStyle name="Percent 2 77" xfId="4967" xr:uid="{00000000-0005-0000-0000-0000121B0000}"/>
    <cellStyle name="Percent 2 78" xfId="4968" xr:uid="{00000000-0005-0000-0000-0000131B0000}"/>
    <cellStyle name="Percent 2 79" xfId="4969" xr:uid="{00000000-0005-0000-0000-0000141B0000}"/>
    <cellStyle name="Percent 2 8" xfId="4970" xr:uid="{00000000-0005-0000-0000-0000151B0000}"/>
    <cellStyle name="Percent 2 80" xfId="4971" xr:uid="{00000000-0005-0000-0000-0000161B0000}"/>
    <cellStyle name="Percent 2 81" xfId="4972" xr:uid="{00000000-0005-0000-0000-0000171B0000}"/>
    <cellStyle name="Percent 2 82" xfId="4973" xr:uid="{00000000-0005-0000-0000-0000181B0000}"/>
    <cellStyle name="Percent 2 83" xfId="4974" xr:uid="{00000000-0005-0000-0000-0000191B0000}"/>
    <cellStyle name="Percent 2 84" xfId="4975" xr:uid="{00000000-0005-0000-0000-00001A1B0000}"/>
    <cellStyle name="Percent 2 85" xfId="4976" xr:uid="{00000000-0005-0000-0000-00001B1B0000}"/>
    <cellStyle name="Percent 2 86" xfId="4977" xr:uid="{00000000-0005-0000-0000-00001C1B0000}"/>
    <cellStyle name="Percent 2 87" xfId="4978" xr:uid="{00000000-0005-0000-0000-00001D1B0000}"/>
    <cellStyle name="Percent 2 88" xfId="4979" xr:uid="{00000000-0005-0000-0000-00001E1B0000}"/>
    <cellStyle name="Percent 2 89" xfId="4980" xr:uid="{00000000-0005-0000-0000-00001F1B0000}"/>
    <cellStyle name="Percent 2 9" xfId="4981" xr:uid="{00000000-0005-0000-0000-0000201B0000}"/>
    <cellStyle name="Percent 2 90" xfId="4982" xr:uid="{00000000-0005-0000-0000-0000211B0000}"/>
    <cellStyle name="Percent 2 91" xfId="4983" xr:uid="{00000000-0005-0000-0000-0000221B0000}"/>
    <cellStyle name="Percent 2 92" xfId="4984" xr:uid="{00000000-0005-0000-0000-0000231B0000}"/>
    <cellStyle name="Percent 2 93" xfId="4985" xr:uid="{00000000-0005-0000-0000-0000241B0000}"/>
    <cellStyle name="Percent 2 94" xfId="4986" xr:uid="{00000000-0005-0000-0000-0000251B0000}"/>
    <cellStyle name="Percent 2 95" xfId="4987" xr:uid="{00000000-0005-0000-0000-0000261B0000}"/>
    <cellStyle name="Percent 2 96" xfId="4988" xr:uid="{00000000-0005-0000-0000-0000271B0000}"/>
    <cellStyle name="Percent 2 97" xfId="4989" xr:uid="{00000000-0005-0000-0000-0000281B0000}"/>
    <cellStyle name="Percent 2 98" xfId="4990" xr:uid="{00000000-0005-0000-0000-0000291B0000}"/>
    <cellStyle name="Percent 2 99" xfId="4991" xr:uid="{00000000-0005-0000-0000-00002A1B0000}"/>
    <cellStyle name="Percent 3" xfId="11" xr:uid="{00000000-0005-0000-0000-00002B1B0000}"/>
    <cellStyle name="Percent 3 2" xfId="4992" xr:uid="{00000000-0005-0000-0000-00002C1B0000}"/>
    <cellStyle name="Percent 3 2 2" xfId="4993" xr:uid="{00000000-0005-0000-0000-00002D1B0000}"/>
    <cellStyle name="Percent 4" xfId="4994" xr:uid="{00000000-0005-0000-0000-00002E1B0000}"/>
    <cellStyle name="Percent 4 2" xfId="4995" xr:uid="{00000000-0005-0000-0000-00002F1B0000}"/>
    <cellStyle name="Percent 5" xfId="4996" xr:uid="{00000000-0005-0000-0000-0000301B0000}"/>
    <cellStyle name="Percent 6" xfId="4997" xr:uid="{00000000-0005-0000-0000-0000311B0000}"/>
    <cellStyle name="Percent 7" xfId="4998" xr:uid="{00000000-0005-0000-0000-0000321B0000}"/>
    <cellStyle name="Percent 8" xfId="4999" xr:uid="{00000000-0005-0000-0000-0000331B0000}"/>
    <cellStyle name="Percent 9" xfId="5000" xr:uid="{00000000-0005-0000-0000-0000341B0000}"/>
    <cellStyle name="Percentage" xfId="5001" xr:uid="{00000000-0005-0000-0000-0000351B0000}"/>
    <cellStyle name="Percentage." xfId="5002" xr:uid="{00000000-0005-0000-0000-0000361B0000}"/>
    <cellStyle name="Period Title" xfId="5003" xr:uid="{00000000-0005-0000-0000-0000371B0000}"/>
    <cellStyle name="Period Title." xfId="5004" xr:uid="{00000000-0005-0000-0000-0000381B0000}"/>
    <cellStyle name="Presentation Currency." xfId="5005" xr:uid="{00000000-0005-0000-0000-0000391B0000}"/>
    <cellStyle name="Presentation Date." xfId="5006" xr:uid="{00000000-0005-0000-0000-00003A1B0000}"/>
    <cellStyle name="Presentation Heading 1." xfId="5007" xr:uid="{00000000-0005-0000-0000-00003B1B0000}"/>
    <cellStyle name="Presentation Heading 2." xfId="5008" xr:uid="{00000000-0005-0000-0000-00003C1B0000}"/>
    <cellStyle name="Presentation Heading 3." xfId="5009" xr:uid="{00000000-0005-0000-0000-00003D1B0000}"/>
    <cellStyle name="Presentation Heading 4." xfId="5010" xr:uid="{00000000-0005-0000-0000-00003E1B0000}"/>
    <cellStyle name="Presentation Hyperlink Arrow." xfId="5011" xr:uid="{00000000-0005-0000-0000-00003F1B0000}"/>
    <cellStyle name="Presentation Hyperlink Check." xfId="5012" xr:uid="{00000000-0005-0000-0000-0000401B0000}"/>
    <cellStyle name="Presentation Hyperlink Text." xfId="5013" xr:uid="{00000000-0005-0000-0000-0000411B0000}"/>
    <cellStyle name="Presentation Model Name." xfId="5014" xr:uid="{00000000-0005-0000-0000-0000421B0000}"/>
    <cellStyle name="Presentation Multiple." xfId="5015" xr:uid="{00000000-0005-0000-0000-0000431B0000}"/>
    <cellStyle name="Presentation Normal." xfId="5016" xr:uid="{00000000-0005-0000-0000-0000441B0000}"/>
    <cellStyle name="Presentation Number." xfId="5017" xr:uid="{00000000-0005-0000-0000-0000451B0000}"/>
    <cellStyle name="Presentation Percentage." xfId="5018" xr:uid="{00000000-0005-0000-0000-0000461B0000}"/>
    <cellStyle name="Presentation Period Title." xfId="5019" xr:uid="{00000000-0005-0000-0000-0000471B0000}"/>
    <cellStyle name="Presentation Section Number." xfId="5020" xr:uid="{00000000-0005-0000-0000-0000481B0000}"/>
    <cellStyle name="Presentation Sheet Title." xfId="5021" xr:uid="{00000000-0005-0000-0000-0000491B0000}"/>
    <cellStyle name="Presentation Sub Total." xfId="5022" xr:uid="{00000000-0005-0000-0000-00004A1B0000}"/>
    <cellStyle name="Presentation TOC 1." xfId="5023" xr:uid="{00000000-0005-0000-0000-00004B1B0000}"/>
    <cellStyle name="Presentation TOC 2." xfId="5024" xr:uid="{00000000-0005-0000-0000-00004C1B0000}"/>
    <cellStyle name="Presentation TOC 3." xfId="5025" xr:uid="{00000000-0005-0000-0000-00004D1B0000}"/>
    <cellStyle name="Presentation TOC 4." xfId="5026" xr:uid="{00000000-0005-0000-0000-00004E1B0000}"/>
    <cellStyle name="Presentation Year." xfId="5027" xr:uid="{00000000-0005-0000-0000-00004F1B0000}"/>
    <cellStyle name="Product Title" xfId="5028" xr:uid="{00000000-0005-0000-0000-0000501B0000}"/>
    <cellStyle name="Prozent +line" xfId="5029" xr:uid="{00000000-0005-0000-0000-0000511B0000}"/>
    <cellStyle name="PSChar" xfId="5030" xr:uid="{00000000-0005-0000-0000-0000521B0000}"/>
    <cellStyle name="PSDate" xfId="5031" xr:uid="{00000000-0005-0000-0000-0000531B0000}"/>
    <cellStyle name="PSDec" xfId="5032" xr:uid="{00000000-0005-0000-0000-0000541B0000}"/>
    <cellStyle name="PSDetail" xfId="5033" xr:uid="{00000000-0005-0000-0000-0000551B0000}"/>
    <cellStyle name="PSDetail 2" xfId="5034" xr:uid="{00000000-0005-0000-0000-0000561B0000}"/>
    <cellStyle name="PSHeading" xfId="5035" xr:uid="{00000000-0005-0000-0000-0000571B0000}"/>
    <cellStyle name="PSHeading 2" xfId="5036" xr:uid="{00000000-0005-0000-0000-0000581B0000}"/>
    <cellStyle name="PSHeading 2 2" xfId="5037" xr:uid="{00000000-0005-0000-0000-0000591B0000}"/>
    <cellStyle name="PSHeading 3" xfId="5038" xr:uid="{00000000-0005-0000-0000-00005A1B0000}"/>
    <cellStyle name="PSInt" xfId="5039" xr:uid="{00000000-0005-0000-0000-00005B1B0000}"/>
    <cellStyle name="PSSpacer" xfId="5040" xr:uid="{00000000-0005-0000-0000-00005C1B0000}"/>
    <cellStyle name="Ratio" xfId="5041" xr:uid="{00000000-0005-0000-0000-00005D1B0000}"/>
    <cellStyle name="Ratio 2" xfId="5042" xr:uid="{00000000-0005-0000-0000-00005E1B0000}"/>
    <cellStyle name="Ratio_29(d) - Gas extensions -tariffs" xfId="5043" xr:uid="{00000000-0005-0000-0000-00005F1B0000}"/>
    <cellStyle name="Red Font" xfId="5044" xr:uid="{00000000-0005-0000-0000-0000601B0000}"/>
    <cellStyle name="Reference" xfId="5045" xr:uid="{00000000-0005-0000-0000-0000611B0000}"/>
    <cellStyle name="Reference [00]" xfId="5046" xr:uid="{00000000-0005-0000-0000-0000621B0000}"/>
    <cellStyle name="Reference%" xfId="5047" xr:uid="{00000000-0005-0000-0000-0000631B0000}"/>
    <cellStyle name="Reference_AB_9697" xfId="5048" xr:uid="{00000000-0005-0000-0000-0000641B0000}"/>
    <cellStyle name="Referenz" xfId="5049" xr:uid="{00000000-0005-0000-0000-0000651B0000}"/>
    <cellStyle name="Right Date" xfId="5050" xr:uid="{00000000-0005-0000-0000-0000661B0000}"/>
    <cellStyle name="Right Number" xfId="5051" xr:uid="{00000000-0005-0000-0000-0000671B0000}"/>
    <cellStyle name="Right Year" xfId="5052" xr:uid="{00000000-0005-0000-0000-0000681B0000}"/>
    <cellStyle name="Row - Heading" xfId="5053" xr:uid="{00000000-0005-0000-0000-0000691B0000}"/>
    <cellStyle name="Row - Major Heading" xfId="5054" xr:uid="{00000000-0005-0000-0000-00006A1B0000}"/>
    <cellStyle name="Row - SubHeading" xfId="5055" xr:uid="{00000000-0005-0000-0000-00006B1B0000}"/>
    <cellStyle name="Salomon Logo" xfId="5056" xr:uid="{00000000-0005-0000-0000-00006C1B0000}"/>
    <cellStyle name="SAPError" xfId="5057" xr:uid="{00000000-0005-0000-0000-00006D1B0000}"/>
    <cellStyle name="SAPError 2" xfId="5058" xr:uid="{00000000-0005-0000-0000-00006E1B0000}"/>
    <cellStyle name="SAPKey" xfId="5059" xr:uid="{00000000-0005-0000-0000-00006F1B0000}"/>
    <cellStyle name="SAPKey 2" xfId="5060" xr:uid="{00000000-0005-0000-0000-0000701B0000}"/>
    <cellStyle name="SAPLocked" xfId="5061" xr:uid="{00000000-0005-0000-0000-0000711B0000}"/>
    <cellStyle name="SAPLocked 2" xfId="5062" xr:uid="{00000000-0005-0000-0000-0000721B0000}"/>
    <cellStyle name="SAPOutput" xfId="5063" xr:uid="{00000000-0005-0000-0000-0000731B0000}"/>
    <cellStyle name="SAPOutput 2" xfId="5064" xr:uid="{00000000-0005-0000-0000-0000741B0000}"/>
    <cellStyle name="SAPSpace" xfId="5065" xr:uid="{00000000-0005-0000-0000-0000751B0000}"/>
    <cellStyle name="SAPSpace 2" xfId="5066" xr:uid="{00000000-0005-0000-0000-0000761B0000}"/>
    <cellStyle name="SAPText" xfId="5067" xr:uid="{00000000-0005-0000-0000-0000771B0000}"/>
    <cellStyle name="SAPText 2" xfId="5068" xr:uid="{00000000-0005-0000-0000-0000781B0000}"/>
    <cellStyle name="SAPUnLocked" xfId="5069" xr:uid="{00000000-0005-0000-0000-0000791B0000}"/>
    <cellStyle name="SAPUnLocked 2" xfId="5070" xr:uid="{00000000-0005-0000-0000-00007A1B0000}"/>
    <cellStyle name="Section Number." xfId="5071" xr:uid="{00000000-0005-0000-0000-00007B1B0000}"/>
    <cellStyle name="Sheet Title" xfId="5072" xr:uid="{00000000-0005-0000-0000-00007C1B0000}"/>
    <cellStyle name="Sheet Title." xfId="5073" xr:uid="{00000000-0005-0000-0000-00007D1B0000}"/>
    <cellStyle name="Standard 2" xfId="5074" xr:uid="{00000000-0005-0000-0000-00007E1B0000}"/>
    <cellStyle name="Standard%" xfId="5075" xr:uid="{00000000-0005-0000-0000-00007F1B0000}"/>
    <cellStyle name="StatusReleased" xfId="5076" xr:uid="{00000000-0005-0000-0000-0000801B0000}"/>
    <cellStyle name="Stil 1" xfId="5077" xr:uid="{00000000-0005-0000-0000-0000811B0000}"/>
    <cellStyle name="Style 1" xfId="5078" xr:uid="{00000000-0005-0000-0000-0000821B0000}"/>
    <cellStyle name="Style 1 2" xfId="5079" xr:uid="{00000000-0005-0000-0000-0000831B0000}"/>
    <cellStyle name="Style 1_29(d) - Gas extensions -tariffs" xfId="5080" xr:uid="{00000000-0005-0000-0000-0000841B0000}"/>
    <cellStyle name="STYLE1" xfId="5081" xr:uid="{00000000-0005-0000-0000-0000851B0000}"/>
    <cellStyle name="Style2" xfId="5082" xr:uid="{00000000-0005-0000-0000-0000861B0000}"/>
    <cellStyle name="Style3" xfId="5083" xr:uid="{00000000-0005-0000-0000-0000871B0000}"/>
    <cellStyle name="Style4" xfId="5084" xr:uid="{00000000-0005-0000-0000-0000881B0000}"/>
    <cellStyle name="Style4 2" xfId="5085" xr:uid="{00000000-0005-0000-0000-0000891B0000}"/>
    <cellStyle name="Style4_29(d) - Gas extensions -tariffs" xfId="5086" xr:uid="{00000000-0005-0000-0000-00008A1B0000}"/>
    <cellStyle name="Style5" xfId="5087" xr:uid="{00000000-0005-0000-0000-00008B1B0000}"/>
    <cellStyle name="Style5 2" xfId="5088" xr:uid="{00000000-0005-0000-0000-00008C1B0000}"/>
    <cellStyle name="Style5_29(d) - Gas extensions -tariffs" xfId="5089" xr:uid="{00000000-0005-0000-0000-00008D1B0000}"/>
    <cellStyle name="Sub Total." xfId="5090" xr:uid="{00000000-0005-0000-0000-00008E1B0000}"/>
    <cellStyle name="Subtotal" xfId="5091" xr:uid="{00000000-0005-0000-0000-00008F1B0000}"/>
    <cellStyle name="Summe" xfId="5092" xr:uid="{00000000-0005-0000-0000-0000901B0000}"/>
    <cellStyle name="Summe [+line]" xfId="5093" xr:uid="{00000000-0005-0000-0000-0000911B0000}"/>
    <cellStyle name="Summe [000]" xfId="5094" xr:uid="{00000000-0005-0000-0000-0000921B0000}"/>
    <cellStyle name="Summe_Abschreibung" xfId="5095" xr:uid="{00000000-0005-0000-0000-0000931B0000}"/>
    <cellStyle name="Table Head" xfId="5096" xr:uid="{00000000-0005-0000-0000-0000941B0000}"/>
    <cellStyle name="Table Head Aligned" xfId="5097" xr:uid="{00000000-0005-0000-0000-0000951B0000}"/>
    <cellStyle name="Table Head Blue" xfId="5098" xr:uid="{00000000-0005-0000-0000-0000961B0000}"/>
    <cellStyle name="Table Head Green" xfId="5099" xr:uid="{00000000-0005-0000-0000-0000971B0000}"/>
    <cellStyle name="Table Head Green 2" xfId="5100" xr:uid="{00000000-0005-0000-0000-0000981B0000}"/>
    <cellStyle name="Table Head Green 2 2" xfId="5101" xr:uid="{00000000-0005-0000-0000-0000991B0000}"/>
    <cellStyle name="Table Head Green 3" xfId="5102" xr:uid="{00000000-0005-0000-0000-00009A1B0000}"/>
    <cellStyle name="Table Head_pldt" xfId="5103" xr:uid="{00000000-0005-0000-0000-00009B1B0000}"/>
    <cellStyle name="Table Header" xfId="7325" xr:uid="{4131E2E2-430A-489D-9860-4707BCE81B0D}"/>
    <cellStyle name="Table Heading" xfId="5104" xr:uid="{00000000-0005-0000-0000-00009C1B0000}"/>
    <cellStyle name="Table Row Name" xfId="7330" xr:uid="{04E6A21F-5703-4E32-8D6C-A7860422D6AF}"/>
    <cellStyle name="Table Source" xfId="5105" xr:uid="{00000000-0005-0000-0000-00009D1B0000}"/>
    <cellStyle name="Table Text" xfId="5106" xr:uid="{00000000-0005-0000-0000-00009E1B0000}"/>
    <cellStyle name="Table Title" xfId="5107" xr:uid="{00000000-0005-0000-0000-00009F1B0000}"/>
    <cellStyle name="Table Units" xfId="5108" xr:uid="{00000000-0005-0000-0000-0000A01B0000}"/>
    <cellStyle name="Table Units 2" xfId="5109" xr:uid="{00000000-0005-0000-0000-0000A11B0000}"/>
    <cellStyle name="Table_Header" xfId="5110" xr:uid="{00000000-0005-0000-0000-0000A21B0000}"/>
    <cellStyle name="Text" xfId="5111" xr:uid="{00000000-0005-0000-0000-0000A31B0000}"/>
    <cellStyle name="Text 1" xfId="5112" xr:uid="{00000000-0005-0000-0000-0000A41B0000}"/>
    <cellStyle name="Text 2" xfId="5113" xr:uid="{00000000-0005-0000-0000-0000A51B0000}"/>
    <cellStyle name="Text 3" xfId="5114" xr:uid="{00000000-0005-0000-0000-0000A61B0000}"/>
    <cellStyle name="Text Head 1" xfId="5115" xr:uid="{00000000-0005-0000-0000-0000A71B0000}"/>
    <cellStyle name="Text Head 2" xfId="5116" xr:uid="{00000000-0005-0000-0000-0000A81B0000}"/>
    <cellStyle name="Text Indent 1" xfId="5117" xr:uid="{00000000-0005-0000-0000-0000A91B0000}"/>
    <cellStyle name="Text Indent 2" xfId="5118" xr:uid="{00000000-0005-0000-0000-0000AA1B0000}"/>
    <cellStyle name="Theirs" xfId="5119" xr:uid="{00000000-0005-0000-0000-0000AB1B0000}"/>
    <cellStyle name="Title 1" xfId="5120" xr:uid="{00000000-0005-0000-0000-0000AC1B0000}"/>
    <cellStyle name="Title 2" xfId="5121" xr:uid="{00000000-0005-0000-0000-0000AD1B0000}"/>
    <cellStyle name="Title 2 2" xfId="5122" xr:uid="{00000000-0005-0000-0000-0000AE1B0000}"/>
    <cellStyle name="Title 2 2 2" xfId="5123" xr:uid="{00000000-0005-0000-0000-0000AF1B0000}"/>
    <cellStyle name="Title 3" xfId="5124" xr:uid="{00000000-0005-0000-0000-0000B01B0000}"/>
    <cellStyle name="Title 3 2" xfId="5125" xr:uid="{00000000-0005-0000-0000-0000B11B0000}"/>
    <cellStyle name="Title 3 3" xfId="5126" xr:uid="{00000000-0005-0000-0000-0000B21B0000}"/>
    <cellStyle name="Title 3 4" xfId="5127" xr:uid="{00000000-0005-0000-0000-0000B31B0000}"/>
    <cellStyle name="Title 4" xfId="5128" xr:uid="{00000000-0005-0000-0000-0000B41B0000}"/>
    <cellStyle name="Title 5" xfId="5129" xr:uid="{00000000-0005-0000-0000-0000B51B0000}"/>
    <cellStyle name="Title 6" xfId="5130" xr:uid="{00000000-0005-0000-0000-0000B61B0000}"/>
    <cellStyle name="Title 7" xfId="5131" xr:uid="{00000000-0005-0000-0000-0000B71B0000}"/>
    <cellStyle name="Title 8" xfId="5132" xr:uid="{00000000-0005-0000-0000-0000B81B0000}"/>
    <cellStyle name="TOC 1" xfId="5133" xr:uid="{00000000-0005-0000-0000-0000B91B0000}"/>
    <cellStyle name="TOC 2" xfId="5134" xr:uid="{00000000-0005-0000-0000-0000BA1B0000}"/>
    <cellStyle name="TOC 3" xfId="5135" xr:uid="{00000000-0005-0000-0000-0000BB1B0000}"/>
    <cellStyle name="Total 1" xfId="5136" xr:uid="{00000000-0005-0000-0000-0000BC1B0000}"/>
    <cellStyle name="Total 2" xfId="5137" xr:uid="{00000000-0005-0000-0000-0000BD1B0000}"/>
    <cellStyle name="Total 2 10" xfId="5138" xr:uid="{00000000-0005-0000-0000-0000BE1B0000}"/>
    <cellStyle name="Total 2 10 2" xfId="5139" xr:uid="{00000000-0005-0000-0000-0000BF1B0000}"/>
    <cellStyle name="Total 2 10 3" xfId="5140" xr:uid="{00000000-0005-0000-0000-0000C01B0000}"/>
    <cellStyle name="Total 2 11" xfId="5141" xr:uid="{00000000-0005-0000-0000-0000C11B0000}"/>
    <cellStyle name="Total 2 11 2" xfId="5142" xr:uid="{00000000-0005-0000-0000-0000C21B0000}"/>
    <cellStyle name="Total 2 11 3" xfId="5143" xr:uid="{00000000-0005-0000-0000-0000C31B0000}"/>
    <cellStyle name="Total 2 12" xfId="5144" xr:uid="{00000000-0005-0000-0000-0000C41B0000}"/>
    <cellStyle name="Total 2 13" xfId="5145" xr:uid="{00000000-0005-0000-0000-0000C51B0000}"/>
    <cellStyle name="Total 2 14" xfId="5146" xr:uid="{00000000-0005-0000-0000-0000C61B0000}"/>
    <cellStyle name="Total 2 2" xfId="5147" xr:uid="{00000000-0005-0000-0000-0000C71B0000}"/>
    <cellStyle name="Total 2 2 2" xfId="5148" xr:uid="{00000000-0005-0000-0000-0000C81B0000}"/>
    <cellStyle name="Total 2 2 2 2" xfId="5149" xr:uid="{00000000-0005-0000-0000-0000C91B0000}"/>
    <cellStyle name="Total 2 2 2 2 2" xfId="5150" xr:uid="{00000000-0005-0000-0000-0000CA1B0000}"/>
    <cellStyle name="Total 2 2 2 2 3" xfId="5151" xr:uid="{00000000-0005-0000-0000-0000CB1B0000}"/>
    <cellStyle name="Total 2 2 2 3" xfId="5152" xr:uid="{00000000-0005-0000-0000-0000CC1B0000}"/>
    <cellStyle name="Total 2 2 2 3 2" xfId="5153" xr:uid="{00000000-0005-0000-0000-0000CD1B0000}"/>
    <cellStyle name="Total 2 2 2 3 3" xfId="5154" xr:uid="{00000000-0005-0000-0000-0000CE1B0000}"/>
    <cellStyle name="Total 2 2 2 4" xfId="5155" xr:uid="{00000000-0005-0000-0000-0000CF1B0000}"/>
    <cellStyle name="Total 2 2 2 5" xfId="5156" xr:uid="{00000000-0005-0000-0000-0000D01B0000}"/>
    <cellStyle name="Total 2 2 3" xfId="5157" xr:uid="{00000000-0005-0000-0000-0000D11B0000}"/>
    <cellStyle name="Total 2 2 3 2" xfId="5158" xr:uid="{00000000-0005-0000-0000-0000D21B0000}"/>
    <cellStyle name="Total 2 2 3 2 2" xfId="5159" xr:uid="{00000000-0005-0000-0000-0000D31B0000}"/>
    <cellStyle name="Total 2 2 3 2 3" xfId="5160" xr:uid="{00000000-0005-0000-0000-0000D41B0000}"/>
    <cellStyle name="Total 2 2 3 3" xfId="5161" xr:uid="{00000000-0005-0000-0000-0000D51B0000}"/>
    <cellStyle name="Total 2 2 3 3 2" xfId="5162" xr:uid="{00000000-0005-0000-0000-0000D61B0000}"/>
    <cellStyle name="Total 2 2 3 3 3" xfId="5163" xr:uid="{00000000-0005-0000-0000-0000D71B0000}"/>
    <cellStyle name="Total 2 2 3 4" xfId="5164" xr:uid="{00000000-0005-0000-0000-0000D81B0000}"/>
    <cellStyle name="Total 2 2 3 5" xfId="5165" xr:uid="{00000000-0005-0000-0000-0000D91B0000}"/>
    <cellStyle name="Total 2 2 4" xfId="5166" xr:uid="{00000000-0005-0000-0000-0000DA1B0000}"/>
    <cellStyle name="Total 2 2 4 2" xfId="5167" xr:uid="{00000000-0005-0000-0000-0000DB1B0000}"/>
    <cellStyle name="Total 2 2 4 3" xfId="5168" xr:uid="{00000000-0005-0000-0000-0000DC1B0000}"/>
    <cellStyle name="Total 2 2 5" xfId="5169" xr:uid="{00000000-0005-0000-0000-0000DD1B0000}"/>
    <cellStyle name="Total 2 2 5 2" xfId="5170" xr:uid="{00000000-0005-0000-0000-0000DE1B0000}"/>
    <cellStyle name="Total 2 2 5 3" xfId="5171" xr:uid="{00000000-0005-0000-0000-0000DF1B0000}"/>
    <cellStyle name="Total 2 2 6" xfId="5172" xr:uid="{00000000-0005-0000-0000-0000E01B0000}"/>
    <cellStyle name="Total 2 2 7" xfId="5173" xr:uid="{00000000-0005-0000-0000-0000E11B0000}"/>
    <cellStyle name="Total 2 2 8" xfId="5174" xr:uid="{00000000-0005-0000-0000-0000E21B0000}"/>
    <cellStyle name="Total 2 2_Regulatory Template" xfId="5175" xr:uid="{00000000-0005-0000-0000-0000E31B0000}"/>
    <cellStyle name="Total 2 3" xfId="5176" xr:uid="{00000000-0005-0000-0000-0000E41B0000}"/>
    <cellStyle name="Total 2 3 2" xfId="5177" xr:uid="{00000000-0005-0000-0000-0000E51B0000}"/>
    <cellStyle name="Total 2 3 2 2" xfId="5178" xr:uid="{00000000-0005-0000-0000-0000E61B0000}"/>
    <cellStyle name="Total 2 3 2 2 2" xfId="5179" xr:uid="{00000000-0005-0000-0000-0000E71B0000}"/>
    <cellStyle name="Total 2 3 2 2 3" xfId="5180" xr:uid="{00000000-0005-0000-0000-0000E81B0000}"/>
    <cellStyle name="Total 2 3 2 3" xfId="5181" xr:uid="{00000000-0005-0000-0000-0000E91B0000}"/>
    <cellStyle name="Total 2 3 2 3 2" xfId="5182" xr:uid="{00000000-0005-0000-0000-0000EA1B0000}"/>
    <cellStyle name="Total 2 3 2 3 3" xfId="5183" xr:uid="{00000000-0005-0000-0000-0000EB1B0000}"/>
    <cellStyle name="Total 2 3 2 4" xfId="5184" xr:uid="{00000000-0005-0000-0000-0000EC1B0000}"/>
    <cellStyle name="Total 2 3 2 5" xfId="5185" xr:uid="{00000000-0005-0000-0000-0000ED1B0000}"/>
    <cellStyle name="Total 2 3 3" xfId="5186" xr:uid="{00000000-0005-0000-0000-0000EE1B0000}"/>
    <cellStyle name="Total 2 3 3 2" xfId="5187" xr:uid="{00000000-0005-0000-0000-0000EF1B0000}"/>
    <cellStyle name="Total 2 3 3 2 2" xfId="5188" xr:uid="{00000000-0005-0000-0000-0000F01B0000}"/>
    <cellStyle name="Total 2 3 3 2 3" xfId="5189" xr:uid="{00000000-0005-0000-0000-0000F11B0000}"/>
    <cellStyle name="Total 2 3 3 3" xfId="5190" xr:uid="{00000000-0005-0000-0000-0000F21B0000}"/>
    <cellStyle name="Total 2 3 3 3 2" xfId="5191" xr:uid="{00000000-0005-0000-0000-0000F31B0000}"/>
    <cellStyle name="Total 2 3 3 3 3" xfId="5192" xr:uid="{00000000-0005-0000-0000-0000F41B0000}"/>
    <cellStyle name="Total 2 3 3 4" xfId="5193" xr:uid="{00000000-0005-0000-0000-0000F51B0000}"/>
    <cellStyle name="Total 2 3 3 5" xfId="5194" xr:uid="{00000000-0005-0000-0000-0000F61B0000}"/>
    <cellStyle name="Total 2 3 4" xfId="5195" xr:uid="{00000000-0005-0000-0000-0000F71B0000}"/>
    <cellStyle name="Total 2 3 4 2" xfId="5196" xr:uid="{00000000-0005-0000-0000-0000F81B0000}"/>
    <cellStyle name="Total 2 3 4 3" xfId="5197" xr:uid="{00000000-0005-0000-0000-0000F91B0000}"/>
    <cellStyle name="Total 2 3 5" xfId="5198" xr:uid="{00000000-0005-0000-0000-0000FA1B0000}"/>
    <cellStyle name="Total 2 3 5 2" xfId="5199" xr:uid="{00000000-0005-0000-0000-0000FB1B0000}"/>
    <cellStyle name="Total 2 3 5 3" xfId="5200" xr:uid="{00000000-0005-0000-0000-0000FC1B0000}"/>
    <cellStyle name="Total 2 3 6" xfId="5201" xr:uid="{00000000-0005-0000-0000-0000FD1B0000}"/>
    <cellStyle name="Total 2 3 7" xfId="5202" xr:uid="{00000000-0005-0000-0000-0000FE1B0000}"/>
    <cellStyle name="Total 2 4" xfId="5203" xr:uid="{00000000-0005-0000-0000-0000FF1B0000}"/>
    <cellStyle name="Total 2 4 2" xfId="5204" xr:uid="{00000000-0005-0000-0000-0000001C0000}"/>
    <cellStyle name="Total 2 4 2 2" xfId="5205" xr:uid="{00000000-0005-0000-0000-0000011C0000}"/>
    <cellStyle name="Total 2 4 2 2 2" xfId="5206" xr:uid="{00000000-0005-0000-0000-0000021C0000}"/>
    <cellStyle name="Total 2 4 2 2 3" xfId="5207" xr:uid="{00000000-0005-0000-0000-0000031C0000}"/>
    <cellStyle name="Total 2 4 2 3" xfId="5208" xr:uid="{00000000-0005-0000-0000-0000041C0000}"/>
    <cellStyle name="Total 2 4 2 3 2" xfId="5209" xr:uid="{00000000-0005-0000-0000-0000051C0000}"/>
    <cellStyle name="Total 2 4 2 3 3" xfId="5210" xr:uid="{00000000-0005-0000-0000-0000061C0000}"/>
    <cellStyle name="Total 2 4 2 4" xfId="5211" xr:uid="{00000000-0005-0000-0000-0000071C0000}"/>
    <cellStyle name="Total 2 4 2 5" xfId="5212" xr:uid="{00000000-0005-0000-0000-0000081C0000}"/>
    <cellStyle name="Total 2 4 3" xfId="5213" xr:uid="{00000000-0005-0000-0000-0000091C0000}"/>
    <cellStyle name="Total 2 4 3 2" xfId="5214" xr:uid="{00000000-0005-0000-0000-00000A1C0000}"/>
    <cellStyle name="Total 2 4 3 2 2" xfId="5215" xr:uid="{00000000-0005-0000-0000-00000B1C0000}"/>
    <cellStyle name="Total 2 4 3 2 3" xfId="5216" xr:uid="{00000000-0005-0000-0000-00000C1C0000}"/>
    <cellStyle name="Total 2 4 3 3" xfId="5217" xr:uid="{00000000-0005-0000-0000-00000D1C0000}"/>
    <cellStyle name="Total 2 4 3 3 2" xfId="5218" xr:uid="{00000000-0005-0000-0000-00000E1C0000}"/>
    <cellStyle name="Total 2 4 3 3 3" xfId="5219" xr:uid="{00000000-0005-0000-0000-00000F1C0000}"/>
    <cellStyle name="Total 2 4 3 4" xfId="5220" xr:uid="{00000000-0005-0000-0000-0000101C0000}"/>
    <cellStyle name="Total 2 4 3 5" xfId="5221" xr:uid="{00000000-0005-0000-0000-0000111C0000}"/>
    <cellStyle name="Total 2 4 4" xfId="5222" xr:uid="{00000000-0005-0000-0000-0000121C0000}"/>
    <cellStyle name="Total 2 4 4 2" xfId="5223" xr:uid="{00000000-0005-0000-0000-0000131C0000}"/>
    <cellStyle name="Total 2 4 4 3" xfId="5224" xr:uid="{00000000-0005-0000-0000-0000141C0000}"/>
    <cellStyle name="Total 2 4 5" xfId="5225" xr:uid="{00000000-0005-0000-0000-0000151C0000}"/>
    <cellStyle name="Total 2 4 5 2" xfId="5226" xr:uid="{00000000-0005-0000-0000-0000161C0000}"/>
    <cellStyle name="Total 2 4 5 3" xfId="5227" xr:uid="{00000000-0005-0000-0000-0000171C0000}"/>
    <cellStyle name="Total 2 4 6" xfId="5228" xr:uid="{00000000-0005-0000-0000-0000181C0000}"/>
    <cellStyle name="Total 2 4 7" xfId="5229" xr:uid="{00000000-0005-0000-0000-0000191C0000}"/>
    <cellStyle name="Total 2 5" xfId="5230" xr:uid="{00000000-0005-0000-0000-00001A1C0000}"/>
    <cellStyle name="Total 2 5 2" xfId="5231" xr:uid="{00000000-0005-0000-0000-00001B1C0000}"/>
    <cellStyle name="Total 2 5 2 2" xfId="5232" xr:uid="{00000000-0005-0000-0000-00001C1C0000}"/>
    <cellStyle name="Total 2 5 2 2 2" xfId="5233" xr:uid="{00000000-0005-0000-0000-00001D1C0000}"/>
    <cellStyle name="Total 2 5 2 2 3" xfId="5234" xr:uid="{00000000-0005-0000-0000-00001E1C0000}"/>
    <cellStyle name="Total 2 5 2 3" xfId="5235" xr:uid="{00000000-0005-0000-0000-00001F1C0000}"/>
    <cellStyle name="Total 2 5 2 3 2" xfId="5236" xr:uid="{00000000-0005-0000-0000-0000201C0000}"/>
    <cellStyle name="Total 2 5 2 3 3" xfId="5237" xr:uid="{00000000-0005-0000-0000-0000211C0000}"/>
    <cellStyle name="Total 2 5 2 4" xfId="5238" xr:uid="{00000000-0005-0000-0000-0000221C0000}"/>
    <cellStyle name="Total 2 5 2 5" xfId="5239" xr:uid="{00000000-0005-0000-0000-0000231C0000}"/>
    <cellStyle name="Total 2 5 3" xfId="5240" xr:uid="{00000000-0005-0000-0000-0000241C0000}"/>
    <cellStyle name="Total 2 5 3 2" xfId="5241" xr:uid="{00000000-0005-0000-0000-0000251C0000}"/>
    <cellStyle name="Total 2 5 3 2 2" xfId="5242" xr:uid="{00000000-0005-0000-0000-0000261C0000}"/>
    <cellStyle name="Total 2 5 3 2 3" xfId="5243" xr:uid="{00000000-0005-0000-0000-0000271C0000}"/>
    <cellStyle name="Total 2 5 3 3" xfId="5244" xr:uid="{00000000-0005-0000-0000-0000281C0000}"/>
    <cellStyle name="Total 2 5 3 3 2" xfId="5245" xr:uid="{00000000-0005-0000-0000-0000291C0000}"/>
    <cellStyle name="Total 2 5 3 3 3" xfId="5246" xr:uid="{00000000-0005-0000-0000-00002A1C0000}"/>
    <cellStyle name="Total 2 5 3 4" xfId="5247" xr:uid="{00000000-0005-0000-0000-00002B1C0000}"/>
    <cellStyle name="Total 2 5 3 5" xfId="5248" xr:uid="{00000000-0005-0000-0000-00002C1C0000}"/>
    <cellStyle name="Total 2 5 4" xfId="5249" xr:uid="{00000000-0005-0000-0000-00002D1C0000}"/>
    <cellStyle name="Total 2 5 4 2" xfId="5250" xr:uid="{00000000-0005-0000-0000-00002E1C0000}"/>
    <cellStyle name="Total 2 5 4 3" xfId="5251" xr:uid="{00000000-0005-0000-0000-00002F1C0000}"/>
    <cellStyle name="Total 2 5 5" xfId="5252" xr:uid="{00000000-0005-0000-0000-0000301C0000}"/>
    <cellStyle name="Total 2 5 5 2" xfId="5253" xr:uid="{00000000-0005-0000-0000-0000311C0000}"/>
    <cellStyle name="Total 2 5 5 3" xfId="5254" xr:uid="{00000000-0005-0000-0000-0000321C0000}"/>
    <cellStyle name="Total 2 5 6" xfId="5255" xr:uid="{00000000-0005-0000-0000-0000331C0000}"/>
    <cellStyle name="Total 2 5 7" xfId="5256" xr:uid="{00000000-0005-0000-0000-0000341C0000}"/>
    <cellStyle name="Total 2 6" xfId="5257" xr:uid="{00000000-0005-0000-0000-0000351C0000}"/>
    <cellStyle name="Total 2 6 2" xfId="5258" xr:uid="{00000000-0005-0000-0000-0000361C0000}"/>
    <cellStyle name="Total 2 6 2 2" xfId="5259" xr:uid="{00000000-0005-0000-0000-0000371C0000}"/>
    <cellStyle name="Total 2 6 2 2 2" xfId="5260" xr:uid="{00000000-0005-0000-0000-0000381C0000}"/>
    <cellStyle name="Total 2 6 2 2 3" xfId="5261" xr:uid="{00000000-0005-0000-0000-0000391C0000}"/>
    <cellStyle name="Total 2 6 2 3" xfId="5262" xr:uid="{00000000-0005-0000-0000-00003A1C0000}"/>
    <cellStyle name="Total 2 6 2 3 2" xfId="5263" xr:uid="{00000000-0005-0000-0000-00003B1C0000}"/>
    <cellStyle name="Total 2 6 2 3 3" xfId="5264" xr:uid="{00000000-0005-0000-0000-00003C1C0000}"/>
    <cellStyle name="Total 2 6 2 4" xfId="5265" xr:uid="{00000000-0005-0000-0000-00003D1C0000}"/>
    <cellStyle name="Total 2 6 2 5" xfId="5266" xr:uid="{00000000-0005-0000-0000-00003E1C0000}"/>
    <cellStyle name="Total 2 6 3" xfId="5267" xr:uid="{00000000-0005-0000-0000-00003F1C0000}"/>
    <cellStyle name="Total 2 6 3 2" xfId="5268" xr:uid="{00000000-0005-0000-0000-0000401C0000}"/>
    <cellStyle name="Total 2 6 3 2 2" xfId="5269" xr:uid="{00000000-0005-0000-0000-0000411C0000}"/>
    <cellStyle name="Total 2 6 3 2 3" xfId="5270" xr:uid="{00000000-0005-0000-0000-0000421C0000}"/>
    <cellStyle name="Total 2 6 3 3" xfId="5271" xr:uid="{00000000-0005-0000-0000-0000431C0000}"/>
    <cellStyle name="Total 2 6 3 3 2" xfId="5272" xr:uid="{00000000-0005-0000-0000-0000441C0000}"/>
    <cellStyle name="Total 2 6 3 3 3" xfId="5273" xr:uid="{00000000-0005-0000-0000-0000451C0000}"/>
    <cellStyle name="Total 2 6 3 4" xfId="5274" xr:uid="{00000000-0005-0000-0000-0000461C0000}"/>
    <cellStyle name="Total 2 6 3 5" xfId="5275" xr:uid="{00000000-0005-0000-0000-0000471C0000}"/>
    <cellStyle name="Total 2 6 4" xfId="5276" xr:uid="{00000000-0005-0000-0000-0000481C0000}"/>
    <cellStyle name="Total 2 6 4 2" xfId="5277" xr:uid="{00000000-0005-0000-0000-0000491C0000}"/>
    <cellStyle name="Total 2 6 4 3" xfId="5278" xr:uid="{00000000-0005-0000-0000-00004A1C0000}"/>
    <cellStyle name="Total 2 6 5" xfId="5279" xr:uid="{00000000-0005-0000-0000-00004B1C0000}"/>
    <cellStyle name="Total 2 6 5 2" xfId="5280" xr:uid="{00000000-0005-0000-0000-00004C1C0000}"/>
    <cellStyle name="Total 2 6 5 3" xfId="5281" xr:uid="{00000000-0005-0000-0000-00004D1C0000}"/>
    <cellStyle name="Total 2 6 6" xfId="5282" xr:uid="{00000000-0005-0000-0000-00004E1C0000}"/>
    <cellStyle name="Total 2 6 7" xfId="5283" xr:uid="{00000000-0005-0000-0000-00004F1C0000}"/>
    <cellStyle name="Total 2 7" xfId="5284" xr:uid="{00000000-0005-0000-0000-0000501C0000}"/>
    <cellStyle name="Total 2 7 2" xfId="5285" xr:uid="{00000000-0005-0000-0000-0000511C0000}"/>
    <cellStyle name="Total 2 7 2 2" xfId="5286" xr:uid="{00000000-0005-0000-0000-0000521C0000}"/>
    <cellStyle name="Total 2 7 2 2 2" xfId="5287" xr:uid="{00000000-0005-0000-0000-0000531C0000}"/>
    <cellStyle name="Total 2 7 2 2 3" xfId="5288" xr:uid="{00000000-0005-0000-0000-0000541C0000}"/>
    <cellStyle name="Total 2 7 2 3" xfId="5289" xr:uid="{00000000-0005-0000-0000-0000551C0000}"/>
    <cellStyle name="Total 2 7 2 3 2" xfId="5290" xr:uid="{00000000-0005-0000-0000-0000561C0000}"/>
    <cellStyle name="Total 2 7 2 3 3" xfId="5291" xr:uid="{00000000-0005-0000-0000-0000571C0000}"/>
    <cellStyle name="Total 2 7 2 4" xfId="5292" xr:uid="{00000000-0005-0000-0000-0000581C0000}"/>
    <cellStyle name="Total 2 7 2 5" xfId="5293" xr:uid="{00000000-0005-0000-0000-0000591C0000}"/>
    <cellStyle name="Total 2 7 3" xfId="5294" xr:uid="{00000000-0005-0000-0000-00005A1C0000}"/>
    <cellStyle name="Total 2 7 3 2" xfId="5295" xr:uid="{00000000-0005-0000-0000-00005B1C0000}"/>
    <cellStyle name="Total 2 7 3 2 2" xfId="5296" xr:uid="{00000000-0005-0000-0000-00005C1C0000}"/>
    <cellStyle name="Total 2 7 3 2 3" xfId="5297" xr:uid="{00000000-0005-0000-0000-00005D1C0000}"/>
    <cellStyle name="Total 2 7 3 3" xfId="5298" xr:uid="{00000000-0005-0000-0000-00005E1C0000}"/>
    <cellStyle name="Total 2 7 3 3 2" xfId="5299" xr:uid="{00000000-0005-0000-0000-00005F1C0000}"/>
    <cellStyle name="Total 2 7 3 3 3" xfId="5300" xr:uid="{00000000-0005-0000-0000-0000601C0000}"/>
    <cellStyle name="Total 2 7 3 4" xfId="5301" xr:uid="{00000000-0005-0000-0000-0000611C0000}"/>
    <cellStyle name="Total 2 7 3 5" xfId="5302" xr:uid="{00000000-0005-0000-0000-0000621C0000}"/>
    <cellStyle name="Total 2 7 4" xfId="5303" xr:uid="{00000000-0005-0000-0000-0000631C0000}"/>
    <cellStyle name="Total 2 7 4 2" xfId="5304" xr:uid="{00000000-0005-0000-0000-0000641C0000}"/>
    <cellStyle name="Total 2 7 4 3" xfId="5305" xr:uid="{00000000-0005-0000-0000-0000651C0000}"/>
    <cellStyle name="Total 2 7 5" xfId="5306" xr:uid="{00000000-0005-0000-0000-0000661C0000}"/>
    <cellStyle name="Total 2 7 5 2" xfId="5307" xr:uid="{00000000-0005-0000-0000-0000671C0000}"/>
    <cellStyle name="Total 2 7 5 3" xfId="5308" xr:uid="{00000000-0005-0000-0000-0000681C0000}"/>
    <cellStyle name="Total 2 7 6" xfId="5309" xr:uid="{00000000-0005-0000-0000-0000691C0000}"/>
    <cellStyle name="Total 2 7 7" xfId="5310" xr:uid="{00000000-0005-0000-0000-00006A1C0000}"/>
    <cellStyle name="Total 2 8" xfId="5311" xr:uid="{00000000-0005-0000-0000-00006B1C0000}"/>
    <cellStyle name="Total 2 8 2" xfId="5312" xr:uid="{00000000-0005-0000-0000-00006C1C0000}"/>
    <cellStyle name="Total 2 8 2 2" xfId="5313" xr:uid="{00000000-0005-0000-0000-00006D1C0000}"/>
    <cellStyle name="Total 2 8 2 3" xfId="5314" xr:uid="{00000000-0005-0000-0000-00006E1C0000}"/>
    <cellStyle name="Total 2 8 3" xfId="5315" xr:uid="{00000000-0005-0000-0000-00006F1C0000}"/>
    <cellStyle name="Total 2 8 3 2" xfId="5316" xr:uid="{00000000-0005-0000-0000-0000701C0000}"/>
    <cellStyle name="Total 2 8 3 3" xfId="5317" xr:uid="{00000000-0005-0000-0000-0000711C0000}"/>
    <cellStyle name="Total 2 8 4" xfId="5318" xr:uid="{00000000-0005-0000-0000-0000721C0000}"/>
    <cellStyle name="Total 2 8 5" xfId="5319" xr:uid="{00000000-0005-0000-0000-0000731C0000}"/>
    <cellStyle name="Total 2 9" xfId="5320" xr:uid="{00000000-0005-0000-0000-0000741C0000}"/>
    <cellStyle name="Total 2 9 2" xfId="5321" xr:uid="{00000000-0005-0000-0000-0000751C0000}"/>
    <cellStyle name="Total 2 9 2 2" xfId="5322" xr:uid="{00000000-0005-0000-0000-0000761C0000}"/>
    <cellStyle name="Total 2 9 2 3" xfId="5323" xr:uid="{00000000-0005-0000-0000-0000771C0000}"/>
    <cellStyle name="Total 2 9 3" xfId="5324" xr:uid="{00000000-0005-0000-0000-0000781C0000}"/>
    <cellStyle name="Total 2 9 3 2" xfId="5325" xr:uid="{00000000-0005-0000-0000-0000791C0000}"/>
    <cellStyle name="Total 2 9 3 3" xfId="5326" xr:uid="{00000000-0005-0000-0000-00007A1C0000}"/>
    <cellStyle name="Total 2 9 4" xfId="5327" xr:uid="{00000000-0005-0000-0000-00007B1C0000}"/>
    <cellStyle name="Total 2 9 5" xfId="5328" xr:uid="{00000000-0005-0000-0000-00007C1C0000}"/>
    <cellStyle name="Total 2_Regulatory Template" xfId="5329" xr:uid="{00000000-0005-0000-0000-00007D1C0000}"/>
    <cellStyle name="Total 3" xfId="5330" xr:uid="{00000000-0005-0000-0000-00007E1C0000}"/>
    <cellStyle name="Total 4" xfId="5331" xr:uid="{00000000-0005-0000-0000-00007F1C0000}"/>
    <cellStyle name="Total 5" xfId="5332" xr:uid="{00000000-0005-0000-0000-0000801C0000}"/>
    <cellStyle name="Total 6" xfId="5333" xr:uid="{00000000-0005-0000-0000-0000811C0000}"/>
    <cellStyle name="Total 7" xfId="5334" xr:uid="{00000000-0005-0000-0000-0000821C0000}"/>
    <cellStyle name="Uhrzeit" xfId="5335" xr:uid="{00000000-0005-0000-0000-0000831C0000}"/>
    <cellStyle name="Underline_Single" xfId="5336" xr:uid="{00000000-0005-0000-0000-0000841C0000}"/>
    <cellStyle name="Unit" xfId="5337" xr:uid="{00000000-0005-0000-0000-0000851C0000}"/>
    <cellStyle name="Valuta (0)_spies97" xfId="5338" xr:uid="{00000000-0005-0000-0000-0000861C0000}"/>
    <cellStyle name="VIH" xfId="5339" xr:uid="{00000000-0005-0000-0000-0000871C0000}"/>
    <cellStyle name="Währung(0)" xfId="5340" xr:uid="{00000000-0005-0000-0000-0000881C0000}"/>
    <cellStyle name="Warning" xfId="5341" xr:uid="{00000000-0005-0000-0000-0000891C0000}"/>
    <cellStyle name="Warning Text 2" xfId="5342" xr:uid="{00000000-0005-0000-0000-00008A1C0000}"/>
    <cellStyle name="Warning Text 2 2" xfId="5343" xr:uid="{00000000-0005-0000-0000-00008B1C0000}"/>
    <cellStyle name="Warning Text 3" xfId="5344" xr:uid="{00000000-0005-0000-0000-00008C1C0000}"/>
    <cellStyle name="Warning Text 4" xfId="5345" xr:uid="{00000000-0005-0000-0000-00008D1C0000}"/>
    <cellStyle name="year" xfId="5346" xr:uid="{00000000-0005-0000-0000-00008E1C0000}"/>
    <cellStyle name="year 2" xfId="5347" xr:uid="{00000000-0005-0000-0000-00008F1C0000}"/>
    <cellStyle name="year 2 2" xfId="5348" xr:uid="{00000000-0005-0000-0000-0000901C0000}"/>
    <cellStyle name="year 3" xfId="5349" xr:uid="{00000000-0005-0000-0000-0000911C0000}"/>
    <cellStyle name="Year A" xfId="5350" xr:uid="{00000000-0005-0000-0000-0000921C0000}"/>
    <cellStyle name="Year E" xfId="5351" xr:uid="{00000000-0005-0000-0000-0000931C0000}"/>
    <cellStyle name="Year." xfId="5352" xr:uid="{00000000-0005-0000-0000-0000941C0000}"/>
    <cellStyle name="year_29(d) - Gas extensions -tariffs" xfId="5353" xr:uid="{00000000-0005-0000-0000-0000951C0000}"/>
    <cellStyle name="YearA" xfId="5354" xr:uid="{00000000-0005-0000-0000-0000961C0000}"/>
    <cellStyle name="YearE" xfId="5355" xr:uid="{00000000-0005-0000-0000-0000971C0000}"/>
    <cellStyle name="표준_KZ-DRAWING-NO" xfId="5356" xr:uid="{00000000-0005-0000-0000-0000981C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70AD47"/>
      <color rgb="FFFFE5FF"/>
      <color rgb="FFFAEAFA"/>
      <color rgb="FFEEB0FA"/>
      <color rgb="FFF470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Private%20Clients\EnergyAustralia\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ECA\WD4-F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2\Snapshot%20YE31Dec01\Reports\E02_C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4\Budget\5am\Mods\Alinta34e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  <sheetName val="List"/>
      <sheetName val="List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  <sheetName val="Lookup|Tables"/>
      <sheetName val="Input|Assumptions"/>
      <sheetName val="Index"/>
      <sheetName val="Check|List"/>
      <sheetName val="Input|Escal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D16"/>
  <sheetViews>
    <sheetView showGridLines="0" tabSelected="1" zoomScale="70" zoomScaleNormal="70" workbookViewId="0"/>
  </sheetViews>
  <sheetFormatPr defaultRowHeight="15"/>
  <cols>
    <col min="2" max="2" width="28.5703125" customWidth="1"/>
    <col min="3" max="3" width="12.42578125" bestFit="1" customWidth="1"/>
    <col min="4" max="4" width="70.140625" customWidth="1"/>
    <col min="5" max="5" width="18.28515625" customWidth="1"/>
  </cols>
  <sheetData>
    <row r="2" spans="2:4">
      <c r="B2" s="8" t="s">
        <v>0</v>
      </c>
      <c r="C2" s="1"/>
    </row>
    <row r="4" spans="2:4">
      <c r="B4" s="6"/>
      <c r="C4" s="6" t="s">
        <v>1</v>
      </c>
      <c r="D4" s="6" t="s">
        <v>2</v>
      </c>
    </row>
    <row r="5" spans="2:4">
      <c r="B5" s="3" t="s">
        <v>300</v>
      </c>
      <c r="C5" s="60">
        <v>2025</v>
      </c>
      <c r="D5" s="12" t="s">
        <v>3</v>
      </c>
    </row>
    <row r="6" spans="2:4">
      <c r="B6" s="3" t="s">
        <v>13</v>
      </c>
      <c r="C6" s="60">
        <v>2024</v>
      </c>
      <c r="D6" s="12" t="s">
        <v>3</v>
      </c>
    </row>
    <row r="7" spans="2:4">
      <c r="B7" s="3" t="s">
        <v>298</v>
      </c>
      <c r="C7" s="186">
        <v>2.6727297931692068E-2</v>
      </c>
      <c r="D7" s="12"/>
    </row>
    <row r="8" spans="2:4">
      <c r="B8" s="3" t="s">
        <v>4</v>
      </c>
      <c r="C8" s="118">
        <v>45</v>
      </c>
      <c r="D8" s="12"/>
    </row>
    <row r="9" spans="2:4">
      <c r="B9" s="3" t="s">
        <v>5</v>
      </c>
      <c r="C9" s="119">
        <v>0.02</v>
      </c>
      <c r="D9" s="12"/>
    </row>
    <row r="10" spans="2:4">
      <c r="B10" s="3" t="s">
        <v>6</v>
      </c>
      <c r="C10" s="120">
        <v>0.9</v>
      </c>
      <c r="D10" s="12"/>
    </row>
    <row r="11" spans="2:4">
      <c r="B11" s="3" t="s">
        <v>7</v>
      </c>
      <c r="C11" s="120">
        <v>0.95</v>
      </c>
      <c r="D11" s="12"/>
    </row>
    <row r="12" spans="2:4">
      <c r="B12" s="3" t="s">
        <v>8</v>
      </c>
      <c r="C12" s="7">
        <v>0.44</v>
      </c>
      <c r="D12" s="12"/>
    </row>
    <row r="13" spans="2:4">
      <c r="B13" s="3" t="s">
        <v>9</v>
      </c>
      <c r="C13" s="7">
        <v>0.44</v>
      </c>
      <c r="D13" s="12"/>
    </row>
    <row r="14" spans="2:4">
      <c r="B14" s="3" t="s">
        <v>10</v>
      </c>
      <c r="C14" s="7">
        <v>0.12</v>
      </c>
      <c r="D14" s="12"/>
    </row>
    <row r="15" spans="2:4">
      <c r="B15" s="3" t="s">
        <v>11</v>
      </c>
      <c r="C15" s="60" t="s">
        <v>12</v>
      </c>
      <c r="D15" s="12" t="s">
        <v>3</v>
      </c>
    </row>
    <row r="16" spans="2:4">
      <c r="B16" s="3" t="s">
        <v>303</v>
      </c>
      <c r="C16" s="60" t="s">
        <v>232</v>
      </c>
      <c r="D16" s="12" t="s">
        <v>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Default is 50%" xr:uid="{6D7F920A-0736-431F-8AFB-FE14A8962523}">
          <x14:formula1>
            <xm:f>Lists!$C$3:$C$5</xm:f>
          </x14:formula1>
          <xm:sqref>C15</xm:sqref>
        </x14:dataValidation>
        <x14:dataValidation type="list" allowBlank="1" showInputMessage="1" showErrorMessage="1" xr:uid="{ABC7CC32-F6AB-4E7D-848A-CB0E23C59001}">
          <x14:formula1>
            <xm:f>'Index tables'!$B$2:$U$2</xm:f>
          </x14:formula1>
          <xm:sqref>C6</xm:sqref>
        </x14:dataValidation>
        <x14:dataValidation type="list" allowBlank="1" showInputMessage="1" showErrorMessage="1" prompt="Note, 2025 would be the financial year July 2024 to June 2025" xr:uid="{43BA5C5B-ABC9-4F0B-9BF8-9FA262B73855}">
          <x14:formula1>
            <xm:f>'Index tables'!$B$2:$U$2</xm:f>
          </x14:formula1>
          <xm:sqref>C5:C6</xm:sqref>
        </x14:dataValidation>
        <x14:dataValidation type="list" allowBlank="1" showInputMessage="1" showErrorMessage="1" xr:uid="{5B281A5D-7619-4B23-B94E-A062A828A563}">
          <x14:formula1>
            <xm:f>'Index tables'!$A$9:$A$19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AB79-218B-4AEB-AE1D-EEB44C4C432C}">
  <sheetPr>
    <tabColor theme="1"/>
  </sheetPr>
  <dimension ref="A1"/>
  <sheetViews>
    <sheetView showGridLines="0" zoomScale="70" zoomScaleNormal="70" workbookViewId="0"/>
  </sheetViews>
  <sheetFormatPr defaultColWidth="8.7109375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A229-9F78-41E6-9C47-42D99026EF12}">
  <sheetPr>
    <tabColor theme="9"/>
  </sheetPr>
  <dimension ref="B2:N56"/>
  <sheetViews>
    <sheetView showGridLines="0" zoomScale="70" zoomScaleNormal="70" workbookViewId="0"/>
  </sheetViews>
  <sheetFormatPr defaultColWidth="9.140625" defaultRowHeight="15"/>
  <cols>
    <col min="2" max="2" width="20.5703125" customWidth="1"/>
    <col min="3" max="3" width="15.140625" customWidth="1"/>
    <col min="4" max="4" width="16.140625" customWidth="1"/>
    <col min="5" max="5" width="12" bestFit="1" customWidth="1"/>
    <col min="6" max="6" width="12.42578125" customWidth="1"/>
    <col min="7" max="7" width="12.85546875" bestFit="1" customWidth="1"/>
    <col min="8" max="8" width="12.42578125" bestFit="1" customWidth="1"/>
    <col min="9" max="9" width="12.85546875" bestFit="1" customWidth="1"/>
    <col min="10" max="10" width="12.85546875" customWidth="1"/>
    <col min="11" max="11" width="12.42578125" bestFit="1" customWidth="1"/>
    <col min="12" max="14" width="12.85546875" bestFit="1" customWidth="1"/>
    <col min="15" max="15" width="14.5703125" customWidth="1"/>
    <col min="16" max="16" width="16" customWidth="1"/>
    <col min="17" max="17" width="20.28515625" bestFit="1" customWidth="1"/>
  </cols>
  <sheetData>
    <row r="2" spans="2:14">
      <c r="B2" s="8" t="s">
        <v>14</v>
      </c>
      <c r="C2" s="8"/>
      <c r="D2" s="1"/>
    </row>
    <row r="3" spans="2:14" ht="15.75" thickBot="1"/>
    <row r="4" spans="2:14">
      <c r="B4" s="16" t="s">
        <v>15</v>
      </c>
      <c r="C4" s="63" t="s">
        <v>16</v>
      </c>
      <c r="D4" s="17" t="s">
        <v>17</v>
      </c>
    </row>
    <row r="5" spans="2:14">
      <c r="B5" s="20" t="s">
        <v>18</v>
      </c>
      <c r="C5" s="61" t="str">
        <f>IF(Assumptions!$C$6&lt;&gt;"Nominal",_xlfn.CONCAT("Real $",Assumptions!$C$6), "Nominal")</f>
        <v>Real $2024</v>
      </c>
      <c r="D5" s="18">
        <f>D20</f>
        <v>124.56329399518135</v>
      </c>
    </row>
    <row r="6" spans="2:14">
      <c r="B6" s="20" t="s">
        <v>19</v>
      </c>
      <c r="C6" s="61" t="str">
        <f>IF(Assumptions!$C$6&lt;&gt;"Nominal",_xlfn.CONCAT("Real $",Assumptions!$C$6), "Nominal")</f>
        <v>Real $2024</v>
      </c>
      <c r="D6" s="18">
        <f>D34</f>
        <v>59.792296359262451</v>
      </c>
    </row>
    <row r="7" spans="2:14" ht="15.75" thickBot="1">
      <c r="B7" s="21" t="s">
        <v>20</v>
      </c>
      <c r="C7" s="64" t="str">
        <f>IF(Assumptions!$C$6&lt;&gt;"Nominal",_xlfn.CONCAT("Real $",Assumptions!$C$6), "Nominal")</f>
        <v>Real $2024</v>
      </c>
      <c r="D7" s="19">
        <f>D48</f>
        <v>45.657110239598204</v>
      </c>
      <c r="F7" s="67"/>
    </row>
    <row r="9" spans="2:14">
      <c r="B9" s="8" t="s">
        <v>21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>
      <c r="E10" t="str">
        <f t="shared" ref="E10:N10" si="0">IF(E11=2025, "Start year", "")</f>
        <v>Start year</v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</row>
    <row r="11" spans="2:14">
      <c r="B11" s="2"/>
      <c r="C11" s="6" t="s">
        <v>22</v>
      </c>
      <c r="D11" s="6" t="s">
        <v>23</v>
      </c>
      <c r="E11" s="2">
        <f>Start</f>
        <v>2025</v>
      </c>
      <c r="F11" s="2">
        <f t="shared" ref="F11:K11" si="1">E11+1</f>
        <v>2026</v>
      </c>
      <c r="G11" s="2">
        <f t="shared" si="1"/>
        <v>2027</v>
      </c>
      <c r="H11" s="2">
        <f t="shared" si="1"/>
        <v>2028</v>
      </c>
      <c r="I11" s="2">
        <f t="shared" si="1"/>
        <v>2029</v>
      </c>
      <c r="J11" s="2">
        <f t="shared" si="1"/>
        <v>2030</v>
      </c>
      <c r="K11" s="2">
        <f t="shared" si="1"/>
        <v>2031</v>
      </c>
      <c r="L11" s="2">
        <f>K11+1</f>
        <v>2032</v>
      </c>
      <c r="M11" s="2">
        <f>L11+1</f>
        <v>2033</v>
      </c>
      <c r="N11" s="2">
        <f>M11+1</f>
        <v>2034</v>
      </c>
    </row>
    <row r="12" spans="2:14">
      <c r="B12" s="3" t="s">
        <v>301</v>
      </c>
      <c r="C12" s="62" t="str">
        <f>IF(Assumptions!$C$6&lt;&gt;"Nominal",_xlfn.CONCAT("Real $",Assumptions!$C$6), "Nominal")</f>
        <v>Real $2024</v>
      </c>
      <c r="D12" s="5"/>
      <c r="E12" s="4">
        <f>_xlfn.IFNA(INDEX(Capex!$E$21:$O$23, MATCH('Import LRMC'!$B9,Capex!$B$21:$B$23,0),MATCH('Import LRMC'!E$11,Capex!$E$20:$O$20,0)), 0)</f>
        <v>31742311.067026369</v>
      </c>
      <c r="F12" s="4">
        <f>_xlfn.IFNA(INDEX(Capex!$E$21:$O$23, MATCH('Import LRMC'!$B9,Capex!$B$21:$B$23,0),MATCH('Import LRMC'!F$11,Capex!$E$20:$O$20,0)), 0)</f>
        <v>32971814.8216649</v>
      </c>
      <c r="G12" s="4">
        <f>_xlfn.IFNA(INDEX(Capex!$E$21:$O$23, MATCH('Import LRMC'!$B9,Capex!$B$21:$B$23,0),MATCH('Import LRMC'!G$11,Capex!$E$20:$O$20,0)), 0)</f>
        <v>36324491.691131972</v>
      </c>
      <c r="H12" s="4">
        <f>_xlfn.IFNA(INDEX(Capex!$E$21:$O$23, MATCH('Import LRMC'!$B9,Capex!$B$21:$B$23,0),MATCH('Import LRMC'!H$11,Capex!$E$20:$O$20,0)), 0)</f>
        <v>37186394.644638509</v>
      </c>
      <c r="I12" s="4">
        <f>_xlfn.IFNA(INDEX(Capex!$E$21:$O$23, MATCH('Import LRMC'!$B9,Capex!$B$21:$B$23,0),MATCH('Import LRMC'!I$11,Capex!$E$20:$O$20,0)), 0)</f>
        <v>37689592.386424996</v>
      </c>
      <c r="J12" s="4">
        <f>_xlfn.IFNA(INDEX(Capex!$E$21:$O$23, MATCH('Import LRMC'!$B9,Capex!$B$21:$B$23,0),MATCH('Import LRMC'!J$11,Capex!$E$20:$O$20,0)), 0)</f>
        <v>35516686.391994663</v>
      </c>
      <c r="K12" s="4">
        <f>_xlfn.IFNA(INDEX(Capex!$E$21:$O$23, MATCH('Import LRMC'!$B9,Capex!$B$21:$B$23,0),MATCH('Import LRMC'!K$11,Capex!$E$20:$O$20,0)), 0)</f>
        <v>31327421.612539932</v>
      </c>
      <c r="L12" s="4">
        <f>_xlfn.IFNA(INDEX(Capex!$E$21:$O$23, MATCH('Import LRMC'!$B9,Capex!$B$21:$B$23,0),MATCH('Import LRMC'!L$11,Capex!$E$20:$O$20,0)), 0)</f>
        <v>34943446.263209879</v>
      </c>
      <c r="M12" s="4">
        <f>_xlfn.IFNA(INDEX(Capex!$E$21:$O$23, MATCH('Import LRMC'!$B9,Capex!$B$21:$B$23,0),MATCH('Import LRMC'!M$11,Capex!$E$20:$O$20,0)), 0)</f>
        <v>37393644.316172354</v>
      </c>
      <c r="N12" s="4">
        <f>_xlfn.IFNA(INDEX(Capex!$E$21:$O$23, MATCH('Import LRMC'!$B9,Capex!$B$21:$B$23,0),MATCH('Import LRMC'!N$11,Capex!$E$20:$O$20,0)), 0)</f>
        <v>37393644.316172346</v>
      </c>
    </row>
    <row r="13" spans="2:14">
      <c r="B13" s="3" t="s">
        <v>24</v>
      </c>
      <c r="C13" s="62" t="str">
        <f>IF(Assumptions!$C$6&lt;&gt;"Nominal",_xlfn.CONCAT("Real $",Assumptions!$C$6), "Nominal")</f>
        <v>Real $2024</v>
      </c>
      <c r="D13" s="5"/>
      <c r="E13" s="4">
        <f t="shared" ref="E13:L13" si="2">-PMT(WACC,AssetLife,E12)</f>
        <v>1220971.3957731314</v>
      </c>
      <c r="F13" s="4">
        <f t="shared" si="2"/>
        <v>1268264.3894130536</v>
      </c>
      <c r="G13" s="4">
        <f t="shared" si="2"/>
        <v>1397225.4643721425</v>
      </c>
      <c r="H13" s="4">
        <f t="shared" si="2"/>
        <v>1430378.6538151454</v>
      </c>
      <c r="I13" s="4">
        <f t="shared" si="2"/>
        <v>1449734.2088609519</v>
      </c>
      <c r="J13" s="4">
        <f t="shared" si="2"/>
        <v>1366153.1469999778</v>
      </c>
      <c r="K13" s="4">
        <f t="shared" si="2"/>
        <v>1205012.628458861</v>
      </c>
      <c r="L13" s="4">
        <f t="shared" si="2"/>
        <v>1344103.4040345836</v>
      </c>
      <c r="M13" s="4">
        <f t="shared" ref="M13:N13" si="3">-PMT(WACC,AssetLife,M12)</f>
        <v>1438350.5346335231</v>
      </c>
      <c r="N13" s="4">
        <f t="shared" si="3"/>
        <v>1438350.5346335229</v>
      </c>
    </row>
    <row r="14" spans="2:14">
      <c r="B14" s="3" t="s">
        <v>25</v>
      </c>
      <c r="C14" s="62" t="str">
        <f>IF(Assumptions!$C$6&lt;&gt;"Nominal",_xlfn.CONCAT("Real $",Assumptions!$C$6), "Nominal")</f>
        <v>Real $2024</v>
      </c>
      <c r="D14" s="5">
        <f>NPV(WACC,E14:N14)</f>
        <v>61185966.337245509</v>
      </c>
      <c r="E14" s="4">
        <f>SUM($E13:E$13)</f>
        <v>1220971.3957731314</v>
      </c>
      <c r="F14" s="4">
        <f>SUM($E13:F$13)</f>
        <v>2489235.785186185</v>
      </c>
      <c r="G14" s="4">
        <f>SUM($E13:G$13)</f>
        <v>3886461.2495583277</v>
      </c>
      <c r="H14" s="4">
        <f>SUM($E13:H$13)</f>
        <v>5316839.9033734733</v>
      </c>
      <c r="I14" s="4">
        <f>SUM($E13:I$13)</f>
        <v>6766574.1122344248</v>
      </c>
      <c r="J14" s="4">
        <f>SUM($E13:J$13)</f>
        <v>8132727.2592344023</v>
      </c>
      <c r="K14" s="4">
        <f>SUM($E13:K$13)</f>
        <v>9337739.8876932636</v>
      </c>
      <c r="L14" s="4">
        <f>SUM($E13:L$13)</f>
        <v>10681843.291727846</v>
      </c>
      <c r="M14" s="4">
        <f>SUM($E13:M$13)</f>
        <v>12120193.826361369</v>
      </c>
      <c r="N14" s="4">
        <f>SUM($E13:N$13)</f>
        <v>13558544.360994892</v>
      </c>
    </row>
    <row r="15" spans="2:14">
      <c r="B15" s="3" t="s">
        <v>26</v>
      </c>
      <c r="C15" s="62" t="str">
        <f>IF(Assumptions!$C$6&lt;&gt;"Nominal",_xlfn.CONCAT("Real $",Assumptions!$C$6), "Nominal")</f>
        <v>Real $2024</v>
      </c>
      <c r="D15" s="5">
        <f>NPV(WACC,E15:N15)</f>
        <v>6102522.888873959</v>
      </c>
      <c r="E15" s="4">
        <f>E12*Assumptions!$C$9</f>
        <v>634846.22134052741</v>
      </c>
      <c r="F15" s="4">
        <f>F12*Assumptions!$C$9</f>
        <v>659436.29643329803</v>
      </c>
      <c r="G15" s="4">
        <f>G12*Assumptions!$C$9</f>
        <v>726489.83382263943</v>
      </c>
      <c r="H15" s="4">
        <f>H12*Assumptions!$C$9</f>
        <v>743727.89289277024</v>
      </c>
      <c r="I15" s="4">
        <f>I12*Assumptions!$C$9</f>
        <v>753791.84772849991</v>
      </c>
      <c r="J15" s="4">
        <f>J12*Assumptions!$C$9</f>
        <v>710333.72783989331</v>
      </c>
      <c r="K15" s="4">
        <f>K12*Assumptions!$C$9</f>
        <v>626548.43225079868</v>
      </c>
      <c r="L15" s="4">
        <f>L12*Assumptions!$C$9</f>
        <v>698868.92526419763</v>
      </c>
      <c r="M15" s="4">
        <f>M12*Assumptions!$C$9</f>
        <v>747872.88632344711</v>
      </c>
      <c r="N15" s="4">
        <f>N12*Assumptions!$C$9</f>
        <v>747872.88632344699</v>
      </c>
    </row>
    <row r="16" spans="2:14">
      <c r="C16" s="22"/>
    </row>
    <row r="17" spans="2:14">
      <c r="B17" s="3" t="s">
        <v>27</v>
      </c>
      <c r="C17" s="10" t="s">
        <v>28</v>
      </c>
      <c r="D17" s="5"/>
      <c r="E17" s="4">
        <f>_xlfn.IFNA(SUMPRODUCT('Demand growth'!E$6:E$17,Apportionment!$C$3:$C$14)*1000*PFres,0)</f>
        <v>9709.9898818594102</v>
      </c>
      <c r="F17" s="4">
        <f>_xlfn.IFNA(SUMPRODUCT('Demand growth'!F$6:F$17,Apportionment!$C$3:$C$14)*1000*PFres,0)</f>
        <v>9092.7062452842511</v>
      </c>
      <c r="G17" s="4">
        <f>_xlfn.IFNA(SUMPRODUCT('Demand growth'!G$6:G$17,Apportionment!$C$3:$C$14)*1000*PFres,0)</f>
        <v>10613.253276554453</v>
      </c>
      <c r="H17" s="4">
        <f>_xlfn.IFNA(SUMPRODUCT('Demand growth'!H$6:H$17,Apportionment!$C$3:$C$14)*1000*PFres,0)</f>
        <v>11128.921768220327</v>
      </c>
      <c r="I17" s="4">
        <f>_xlfn.IFNA(SUMPRODUCT('Demand growth'!I$6:I$17,Apportionment!$C$3:$C$14)*1000*PFres,0)</f>
        <v>12015.600293351143</v>
      </c>
      <c r="J17" s="4">
        <f>_xlfn.IFNA(SUMPRODUCT('Demand growth'!J$6:J$17,Apportionment!$C$3:$C$14)*1000*PFres,0)</f>
        <v>15101.93960108455</v>
      </c>
      <c r="K17" s="4">
        <f>_xlfn.IFNA(SUMPRODUCT('Demand growth'!K$6:K$17,Apportionment!$C$3:$C$14)*1000*PFres,0)</f>
        <v>15030.244714567751</v>
      </c>
      <c r="L17" s="4">
        <f>_xlfn.IFNA(SUMPRODUCT('Demand growth'!L$6:L$17,Apportionment!$C$3:$C$14)*1000*PFres,0)</f>
        <v>16726.865508044062</v>
      </c>
      <c r="M17" s="4">
        <f>_xlfn.IFNA(SUMPRODUCT('Demand growth'!M$6:M$17,Apportionment!$C$3:$C$14)*1000*PFres,0)</f>
        <v>17228.414741447839</v>
      </c>
      <c r="N17" s="4">
        <f>_xlfn.IFNA(SUMPRODUCT('Demand growth'!N$6:N$17,Apportionment!$C$3:$C$14)*1000*PFres,0)</f>
        <v>18945.759127338992</v>
      </c>
    </row>
    <row r="18" spans="2:14">
      <c r="B18" s="3" t="s">
        <v>29</v>
      </c>
      <c r="C18" s="10" t="s">
        <v>28</v>
      </c>
      <c r="D18" s="5">
        <f>NPV(WACC,E18:N18)</f>
        <v>540195.16558965179</v>
      </c>
      <c r="E18" s="4">
        <f>SUM($E$17:E17)</f>
        <v>9709.9898818594102</v>
      </c>
      <c r="F18" s="4">
        <f>SUM($E$17:F17)</f>
        <v>18802.696127143659</v>
      </c>
      <c r="G18" s="4">
        <f>SUM($E$17:G17)</f>
        <v>29415.949403698112</v>
      </c>
      <c r="H18" s="4">
        <f>SUM($E$17:H17)</f>
        <v>40544.871171918436</v>
      </c>
      <c r="I18" s="4">
        <f>SUM($E$17:I17)</f>
        <v>52560.471465269577</v>
      </c>
      <c r="J18" s="4">
        <f>SUM($E$17:J17)</f>
        <v>67662.411066354121</v>
      </c>
      <c r="K18" s="4">
        <f>SUM($E$17:K17)</f>
        <v>82692.655780921865</v>
      </c>
      <c r="L18" s="4">
        <f>SUM($E$17:L17)</f>
        <v>99419.521288965931</v>
      </c>
      <c r="M18" s="4">
        <f>SUM($E$17:M17)</f>
        <v>116647.93603041377</v>
      </c>
      <c r="N18" s="4">
        <f>SUM($E$17:N17)</f>
        <v>135593.69515775275</v>
      </c>
    </row>
    <row r="19" spans="2:14">
      <c r="C19" s="22"/>
    </row>
    <row r="20" spans="2:14">
      <c r="B20" s="3" t="s">
        <v>30</v>
      </c>
      <c r="C20" s="10" t="s">
        <v>31</v>
      </c>
      <c r="D20" s="9">
        <f>(D14+D15)/D18</f>
        <v>124.56329399518135</v>
      </c>
    </row>
    <row r="21" spans="2:14">
      <c r="B21" s="3"/>
      <c r="C21" s="10" t="s">
        <v>411</v>
      </c>
      <c r="D21" s="9">
        <f>D20/PFres</f>
        <v>138.40365999464595</v>
      </c>
    </row>
    <row r="22" spans="2:14">
      <c r="C22" s="22"/>
    </row>
    <row r="23" spans="2:14">
      <c r="B23" s="8" t="s">
        <v>19</v>
      </c>
      <c r="C23" s="1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>
      <c r="C24" s="22"/>
    </row>
    <row r="25" spans="2:14">
      <c r="B25" s="2"/>
      <c r="C25" s="6"/>
      <c r="D25" s="6" t="s">
        <v>23</v>
      </c>
      <c r="E25" s="2">
        <f>Start</f>
        <v>2025</v>
      </c>
      <c r="F25" s="2">
        <f t="shared" ref="F25:K25" si="4">E25+1</f>
        <v>2026</v>
      </c>
      <c r="G25" s="2">
        <f t="shared" si="4"/>
        <v>2027</v>
      </c>
      <c r="H25" s="2">
        <f t="shared" si="4"/>
        <v>2028</v>
      </c>
      <c r="I25" s="2">
        <f t="shared" si="4"/>
        <v>2029</v>
      </c>
      <c r="J25" s="2">
        <f t="shared" si="4"/>
        <v>2030</v>
      </c>
      <c r="K25" s="2">
        <f t="shared" si="4"/>
        <v>2031</v>
      </c>
      <c r="L25" s="2">
        <f>K25+1</f>
        <v>2032</v>
      </c>
      <c r="M25" s="2">
        <f>L25+1</f>
        <v>2033</v>
      </c>
      <c r="N25" s="2">
        <f>M25+1</f>
        <v>2034</v>
      </c>
    </row>
    <row r="26" spans="2:14">
      <c r="B26" s="3" t="str">
        <f>B12</f>
        <v>Capital expenditure</v>
      </c>
      <c r="C26" s="62" t="str">
        <f>IF(Assumptions!$C$6&lt;&gt;"Nominal",_xlfn.CONCAT("Real $",Assumptions!$C$6), "Nominal")</f>
        <v>Real $2024</v>
      </c>
      <c r="D26" s="5"/>
      <c r="E26" s="4">
        <f>_xlfn.IFNA(INDEX(Capex!$E$21:$O$23, MATCH('Import LRMC'!$B23,Capex!$B$21:$B$23,0),MATCH('Import LRMC'!E$25,Capex!$E$20:$O$20,0)),0)</f>
        <v>11895598.683028065</v>
      </c>
      <c r="F26" s="4">
        <f>_xlfn.IFNA(INDEX(Capex!$E$21:$O$23, MATCH('Import LRMC'!$B23,Capex!$B$21:$B$23,0),MATCH('Import LRMC'!F$25,Capex!$E$20:$O$20,0)),0)</f>
        <v>10366399.580868101</v>
      </c>
      <c r="G26" s="4">
        <f>_xlfn.IFNA(INDEX(Capex!$E$21:$O$23, MATCH('Import LRMC'!$B23,Capex!$B$21:$B$23,0),MATCH('Import LRMC'!G$25,Capex!$E$20:$O$20,0)),0)</f>
        <v>16836175.352040108</v>
      </c>
      <c r="H26" s="4">
        <f>_xlfn.IFNA(INDEX(Capex!$E$21:$O$23, MATCH('Import LRMC'!$B23,Capex!$B$21:$B$23,0),MATCH('Import LRMC'!H$25,Capex!$E$20:$O$20,0)),0)</f>
        <v>22392122.78816364</v>
      </c>
      <c r="I26" s="4">
        <f>_xlfn.IFNA(INDEX(Capex!$E$21:$O$23, MATCH('Import LRMC'!$B23,Capex!$B$21:$B$23,0),MATCH('Import LRMC'!I$25,Capex!$E$20:$O$20,0)),0)</f>
        <v>20024736.179311872</v>
      </c>
      <c r="J26" s="4">
        <f>_xlfn.IFNA(INDEX(Capex!$E$21:$O$23, MATCH('Import LRMC'!$B23,Capex!$B$21:$B$23,0),MATCH('Import LRMC'!J$25,Capex!$E$20:$O$20,0)),0)</f>
        <v>27844524.397181168</v>
      </c>
      <c r="K26" s="4">
        <f>_xlfn.IFNA(INDEX(Capex!$E$21:$O$23, MATCH('Import LRMC'!$B23,Capex!$B$21:$B$23,0),MATCH('Import LRMC'!K$25,Capex!$E$20:$O$20,0)),0)</f>
        <v>32814200.764426216</v>
      </c>
      <c r="L26" s="4">
        <f>_xlfn.IFNA(INDEX(Capex!$E$21:$O$23, MATCH('Import LRMC'!$B23,Capex!$B$21:$B$23,0),MATCH('Import LRMC'!L$25,Capex!$E$20:$O$20,0)),0)</f>
        <v>29361601.991032071</v>
      </c>
      <c r="M26" s="4">
        <f>_xlfn.IFNA(INDEX(Capex!$E$21:$O$23, MATCH('Import LRMC'!$B23,Capex!$B$21:$B$23,0),MATCH('Import LRMC'!M$25,Capex!$E$20:$O$20,0)),0)</f>
        <v>25211268.289234176</v>
      </c>
      <c r="N26" s="4">
        <f>_xlfn.IFNA(INDEX(Capex!$E$21:$O$23, MATCH('Import LRMC'!$B23,Capex!$B$21:$B$23,0),MATCH('Import LRMC'!N$25,Capex!$E$20:$O$20,0)),0)</f>
        <v>25211268.289234176</v>
      </c>
    </row>
    <row r="27" spans="2:14">
      <c r="B27" s="3" t="str">
        <f t="shared" ref="B27:B29" si="5">B13</f>
        <v>Annualised capex</v>
      </c>
      <c r="C27" s="62" t="str">
        <f>IF(Assumptions!$C$6&lt;&gt;"Nominal",_xlfn.CONCAT("Real $",Assumptions!$C$6), "Nominal")</f>
        <v>Real $2024</v>
      </c>
      <c r="D27" s="5"/>
      <c r="E27" s="4">
        <f t="shared" ref="E27:L27" si="6">-PMT(WACC,AssetLife,E26)</f>
        <v>457565.47772797151</v>
      </c>
      <c r="F27" s="4">
        <f t="shared" si="6"/>
        <v>398744.6704390276</v>
      </c>
      <c r="G27" s="4">
        <f t="shared" si="6"/>
        <v>647605.28858957277</v>
      </c>
      <c r="H27" s="4">
        <f t="shared" si="6"/>
        <v>861315.40193329507</v>
      </c>
      <c r="I27" s="4">
        <f t="shared" si="6"/>
        <v>770253.62240373215</v>
      </c>
      <c r="J27" s="4">
        <f t="shared" si="6"/>
        <v>1071042.6139444353</v>
      </c>
      <c r="K27" s="4">
        <f t="shared" si="6"/>
        <v>1262201.7478160437</v>
      </c>
      <c r="L27" s="4">
        <f t="shared" si="6"/>
        <v>1129397.166117684</v>
      </c>
      <c r="M27" s="4">
        <f t="shared" ref="M27:N27" si="7">-PMT(WACC,AssetLife,M26)</f>
        <v>969754.13564935583</v>
      </c>
      <c r="N27" s="4">
        <f t="shared" si="7"/>
        <v>969754.13564935583</v>
      </c>
    </row>
    <row r="28" spans="2:14">
      <c r="B28" s="3" t="str">
        <f t="shared" si="5"/>
        <v>Cumulative annualised</v>
      </c>
      <c r="C28" s="62" t="str">
        <f>IF(Assumptions!$C$6&lt;&gt;"Nominal",_xlfn.CONCAT("Real $",Assumptions!$C$6), "Nominal")</f>
        <v>Real $2024</v>
      </c>
      <c r="D28" s="5">
        <f>NPV(WACC,E28:N28)</f>
        <v>33531338.864517856</v>
      </c>
      <c r="E28" s="4">
        <f>SUM($E$27:E27)</f>
        <v>457565.47772797151</v>
      </c>
      <c r="F28" s="4">
        <f>SUM($E$27:F27)</f>
        <v>856310.1481669991</v>
      </c>
      <c r="G28" s="4">
        <f>SUM($E$27:G27)</f>
        <v>1503915.4367565718</v>
      </c>
      <c r="H28" s="4">
        <f>SUM($E$27:H27)</f>
        <v>2365230.8386898669</v>
      </c>
      <c r="I28" s="4">
        <f>SUM($E$27:I27)</f>
        <v>3135484.461093599</v>
      </c>
      <c r="J28" s="4">
        <f>SUM($E$27:J27)</f>
        <v>4206527.0750380345</v>
      </c>
      <c r="K28" s="4">
        <f>SUM($E$27:K27)</f>
        <v>5468728.8228540784</v>
      </c>
      <c r="L28" s="4">
        <f>SUM($E$27:L27)</f>
        <v>6598125.9889717624</v>
      </c>
      <c r="M28" s="4">
        <f>SUM($E$27:M27)</f>
        <v>7567880.1246211184</v>
      </c>
      <c r="N28" s="4">
        <f>SUM($E$27:N27)</f>
        <v>8537634.2602704745</v>
      </c>
    </row>
    <row r="29" spans="2:14">
      <c r="B29" s="3" t="str">
        <f t="shared" si="5"/>
        <v>Operating expenditure</v>
      </c>
      <c r="C29" s="62" t="str">
        <f>IF(Assumptions!$C$6&lt;&gt;"Nominal",_xlfn.CONCAT("Real $",Assumptions!$C$6), "Nominal")</f>
        <v>Real $2024</v>
      </c>
      <c r="D29" s="5">
        <f>NPV(WACC,E29:N29)</f>
        <v>3775046.7901726342</v>
      </c>
      <c r="E29" s="4">
        <f>E26*Assumptions!$C$9</f>
        <v>237911.97366056129</v>
      </c>
      <c r="F29" s="4">
        <f>F26*Assumptions!$C$9</f>
        <v>207327.99161736201</v>
      </c>
      <c r="G29" s="4">
        <f>G26*Assumptions!$C$9</f>
        <v>336723.50704080216</v>
      </c>
      <c r="H29" s="4">
        <f>H26*Assumptions!$C$9</f>
        <v>447842.45576327282</v>
      </c>
      <c r="I29" s="4">
        <f>I26*Assumptions!$C$9</f>
        <v>400494.72358623747</v>
      </c>
      <c r="J29" s="4">
        <f>J26*Assumptions!$C$9</f>
        <v>556890.48794362333</v>
      </c>
      <c r="K29" s="4">
        <f>K26*Assumptions!$C$9</f>
        <v>656284.01528852433</v>
      </c>
      <c r="L29" s="4">
        <f>L26*Assumptions!$C$9</f>
        <v>587232.0398206414</v>
      </c>
      <c r="M29" s="4">
        <f>M26*Assumptions!$C$9</f>
        <v>504225.36578468356</v>
      </c>
      <c r="N29" s="4">
        <f>N26*Assumptions!$C$9</f>
        <v>504225.36578468356</v>
      </c>
    </row>
    <row r="30" spans="2:14">
      <c r="C30" s="22"/>
    </row>
    <row r="31" spans="2:14">
      <c r="B31" s="3" t="str">
        <f t="shared" ref="B31:B32" si="8">B17</f>
        <v>Incremental demand</v>
      </c>
      <c r="C31" s="10" t="s">
        <v>28</v>
      </c>
      <c r="D31" s="5"/>
      <c r="E31" s="4">
        <f>_xlfn.IFNA(SUMPRODUCT('Demand growth'!E$6:E$17,Apportionment!$E$3:$E$14)*1000*PFcom,0)</f>
        <v>12846.873470997549</v>
      </c>
      <c r="F31" s="4">
        <f>_xlfn.IFNA(SUMPRODUCT('Demand growth'!F$6:F$17,Apportionment!$E$3:$E$14)*1000*PFcom,0)</f>
        <v>11119.541248950762</v>
      </c>
      <c r="G31" s="4">
        <f>_xlfn.IFNA(SUMPRODUCT('Demand growth'!G$6:G$17,Apportionment!$E$3:$E$14)*1000*PFcom,0)</f>
        <v>12097.738353968725</v>
      </c>
      <c r="H31" s="4">
        <f>_xlfn.IFNA(SUMPRODUCT('Demand growth'!H$6:H$17,Apportionment!$E$3:$E$14)*1000*PFcom,0)</f>
        <v>12416.489485880757</v>
      </c>
      <c r="I31" s="4">
        <f>_xlfn.IFNA(SUMPRODUCT('Demand growth'!I$6:I$17,Apportionment!$E$3:$E$14)*1000*PFcom,0)</f>
        <v>13920.394994800037</v>
      </c>
      <c r="J31" s="4">
        <f>_xlfn.IFNA(SUMPRODUCT('Demand growth'!J$6:J$17,Apportionment!$E$3:$E$14)*1000*PFcom,0)</f>
        <v>15839.264378465585</v>
      </c>
      <c r="K31" s="4">
        <f>_xlfn.IFNA(SUMPRODUCT('Demand growth'!K$6:K$17,Apportionment!$E$3:$E$14)*1000*PFcom,0)</f>
        <v>15898.72561371166</v>
      </c>
      <c r="L31" s="4">
        <f>_xlfn.IFNA(SUMPRODUCT('Demand growth'!L$6:L$17,Apportionment!$E$3:$E$14)*1000*PFcom,0)</f>
        <v>18223.750431820597</v>
      </c>
      <c r="M31" s="4">
        <f>_xlfn.IFNA(SUMPRODUCT('Demand growth'!M$6:M$17,Apportionment!$E$3:$E$14)*1000*PFcom,0)</f>
        <v>19300.640154910318</v>
      </c>
      <c r="N31" s="4">
        <f>_xlfn.IFNA(SUMPRODUCT('Demand growth'!N$6:N$17,Apportionment!$E$3:$E$14)*1000*PFcom,0)</f>
        <v>20862.048977722818</v>
      </c>
    </row>
    <row r="32" spans="2:14">
      <c r="B32" s="3" t="str">
        <f t="shared" si="8"/>
        <v>Cumulative demand</v>
      </c>
      <c r="C32" s="10" t="s">
        <v>28</v>
      </c>
      <c r="D32" s="5">
        <f>NPV(WACC,E32:N32)</f>
        <v>623932.98010390496</v>
      </c>
      <c r="E32" s="4">
        <f>SUM($E$31:E31)</f>
        <v>12846.873470997549</v>
      </c>
      <c r="F32" s="4">
        <f>SUM($E$31:F31)</f>
        <v>23966.414719948312</v>
      </c>
      <c r="G32" s="4">
        <f>SUM($E$31:G31)</f>
        <v>36064.153073917041</v>
      </c>
      <c r="H32" s="4">
        <f>SUM($E$31:H31)</f>
        <v>48480.642559797794</v>
      </c>
      <c r="I32" s="4">
        <f>SUM($E$31:I31)</f>
        <v>62401.037554597831</v>
      </c>
      <c r="J32" s="4">
        <f>SUM($E$31:J31)</f>
        <v>78240.301933063412</v>
      </c>
      <c r="K32" s="4">
        <f>SUM($E$31:K31)</f>
        <v>94139.027546775076</v>
      </c>
      <c r="L32" s="4">
        <f>SUM($E$31:L31)</f>
        <v>112362.77797859567</v>
      </c>
      <c r="M32" s="4">
        <f>SUM($E$31:M31)</f>
        <v>131663.41813350597</v>
      </c>
      <c r="N32" s="4">
        <f>SUM($E$31:N31)</f>
        <v>152525.46711122879</v>
      </c>
    </row>
    <row r="33" spans="2:14">
      <c r="C33" s="22"/>
    </row>
    <row r="34" spans="2:14">
      <c r="B34" s="3" t="str">
        <f t="shared" ref="B34" si="9">B20</f>
        <v xml:space="preserve">LRMC </v>
      </c>
      <c r="C34" s="10" t="s">
        <v>31</v>
      </c>
      <c r="D34" s="9">
        <f>(D28+D29)/D32</f>
        <v>59.792296359262451</v>
      </c>
    </row>
    <row r="35" spans="2:14">
      <c r="B35" s="3"/>
      <c r="C35" s="10" t="str">
        <f>C21</f>
        <v>$/kVA p.a.</v>
      </c>
      <c r="D35" s="9">
        <f>D34/PFcom</f>
        <v>62.939259325539425</v>
      </c>
    </row>
    <row r="36" spans="2:14">
      <c r="C36" s="22"/>
    </row>
    <row r="37" spans="2:14">
      <c r="B37" s="8" t="s">
        <v>33</v>
      </c>
      <c r="C37" s="1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>
      <c r="C38" s="22"/>
    </row>
    <row r="39" spans="2:14">
      <c r="B39" s="2"/>
      <c r="C39" s="6"/>
      <c r="D39" s="6" t="s">
        <v>23</v>
      </c>
      <c r="E39" s="2">
        <f>Start</f>
        <v>2025</v>
      </c>
      <c r="F39" s="2">
        <f t="shared" ref="F39:K39" si="10">E39+1</f>
        <v>2026</v>
      </c>
      <c r="G39" s="2">
        <f t="shared" si="10"/>
        <v>2027</v>
      </c>
      <c r="H39" s="2">
        <f t="shared" si="10"/>
        <v>2028</v>
      </c>
      <c r="I39" s="2">
        <f t="shared" si="10"/>
        <v>2029</v>
      </c>
      <c r="J39" s="2">
        <f t="shared" si="10"/>
        <v>2030</v>
      </c>
      <c r="K39" s="2">
        <f t="shared" si="10"/>
        <v>2031</v>
      </c>
      <c r="L39" s="2">
        <f>K39+1</f>
        <v>2032</v>
      </c>
      <c r="M39" s="2">
        <f>L39+1</f>
        <v>2033</v>
      </c>
      <c r="N39" s="2">
        <f>M39+1</f>
        <v>2034</v>
      </c>
    </row>
    <row r="40" spans="2:14">
      <c r="B40" s="3" t="str">
        <f>B26</f>
        <v>Capital expenditure</v>
      </c>
      <c r="C40" s="62" t="str">
        <f>IF(Assumptions!$C$6&lt;&gt;"Nominal",_xlfn.CONCAT("Real $",Assumptions!$C$6), "Nominal")</f>
        <v>Real $2024</v>
      </c>
      <c r="D40" s="5"/>
      <c r="E40" s="4">
        <f>_xlfn.IFNA(INDEX(Capex!$E$21:$O$23, MATCH('Import LRMC'!$B37,Capex!$B$21:$B$23,0),MATCH('Import LRMC'!E$39,Capex!$E$20:$O$20,0)),0)</f>
        <v>1885771.4793311104</v>
      </c>
      <c r="F40" s="4">
        <f>_xlfn.IFNA(INDEX(Capex!$E$21:$O$23, MATCH('Import LRMC'!$B37,Capex!$B$21:$B$23,0),MATCH('Import LRMC'!F$39,Capex!$E$20:$O$20,0)),0)</f>
        <v>1436505.1012304036</v>
      </c>
      <c r="G40" s="4">
        <f>_xlfn.IFNA(INDEX(Capex!$E$21:$O$23, MATCH('Import LRMC'!$B37,Capex!$B$21:$B$23,0),MATCH('Import LRMC'!G$39,Capex!$E$20:$O$20,0)),0)</f>
        <v>3282330.5044391672</v>
      </c>
      <c r="H40" s="4">
        <f>_xlfn.IFNA(INDEX(Capex!$E$21:$O$23, MATCH('Import LRMC'!$B37,Capex!$B$21:$B$23,0),MATCH('Import LRMC'!H$39,Capex!$E$20:$O$20,0)),0)</f>
        <v>5285534.8631568477</v>
      </c>
      <c r="I40" s="4">
        <f>_xlfn.IFNA(INDEX(Capex!$E$21:$O$23, MATCH('Import LRMC'!$B37,Capex!$B$21:$B$23,0),MATCH('Import LRMC'!I$39,Capex!$E$20:$O$20,0)),0)</f>
        <v>4578220.3503856203</v>
      </c>
      <c r="J40" s="4">
        <f>_xlfn.IFNA(INDEX(Capex!$E$21:$O$23, MATCH('Import LRMC'!$B37,Capex!$B$21:$B$23,0),MATCH('Import LRMC'!J$39,Capex!$E$20:$O$20,0)),0)</f>
        <v>7022918.966302651</v>
      </c>
      <c r="K40" s="4">
        <f>_xlfn.IFNA(INDEX(Capex!$E$21:$O$23, MATCH('Import LRMC'!$B37,Capex!$B$21:$B$23,0),MATCH('Import LRMC'!K$39,Capex!$E$20:$O$20,0)),0)</f>
        <v>8601123.9295903295</v>
      </c>
      <c r="L40" s="4">
        <f>_xlfn.IFNA(INDEX(Capex!$E$21:$O$23, MATCH('Import LRMC'!$B37,Capex!$B$21:$B$23,0),MATCH('Import LRMC'!L$39,Capex!$E$20:$O$20,0)),0)</f>
        <v>7187392.5884216242</v>
      </c>
      <c r="M40" s="4">
        <f>_xlfn.IFNA(INDEX(Capex!$E$21:$O$23, MATCH('Import LRMC'!$B37,Capex!$B$21:$B$23,0),MATCH('Import LRMC'!M$39,Capex!$E$20:$O$20,0)),0)</f>
        <v>6071525.8587171417</v>
      </c>
      <c r="N40" s="4">
        <f>_xlfn.IFNA(INDEX(Capex!$E$21:$O$23, MATCH('Import LRMC'!$B37,Capex!$B$21:$B$23,0),MATCH('Import LRMC'!N$39,Capex!$E$20:$O$20,0)),0)</f>
        <v>6071525.8587171407</v>
      </c>
    </row>
    <row r="41" spans="2:14">
      <c r="B41" s="3" t="str">
        <f t="shared" ref="B41:B43" si="11">B27</f>
        <v>Annualised capex</v>
      </c>
      <c r="C41" s="62" t="str">
        <f>IF(Assumptions!$C$6&lt;&gt;"Nominal",_xlfn.CONCAT("Real $",Assumptions!$C$6), "Nominal")</f>
        <v>Real $2024</v>
      </c>
      <c r="D41" s="5"/>
      <c r="E41" s="4">
        <f t="shared" ref="E41:L41" si="12">-PMT(WACC,AssetLife,E40)</f>
        <v>72536.401976724912</v>
      </c>
      <c r="F41" s="4">
        <f t="shared" si="12"/>
        <v>55255.322612803633</v>
      </c>
      <c r="G41" s="4">
        <f t="shared" si="12"/>
        <v>126255.19449202639</v>
      </c>
      <c r="H41" s="4">
        <f t="shared" si="12"/>
        <v>203308.66475503694</v>
      </c>
      <c r="I41" s="4">
        <f t="shared" si="12"/>
        <v>176101.73624610461</v>
      </c>
      <c r="J41" s="4">
        <f t="shared" si="12"/>
        <v>270137.33040993201</v>
      </c>
      <c r="K41" s="4">
        <f t="shared" si="12"/>
        <v>330843.15339719184</v>
      </c>
      <c r="L41" s="4">
        <f t="shared" si="12"/>
        <v>276463.8259049331</v>
      </c>
      <c r="M41" s="4">
        <f t="shared" ref="M41:N41" si="13">-PMT(WACC,AssetLife,M40)</f>
        <v>233541.8926031272</v>
      </c>
      <c r="N41" s="4">
        <f t="shared" si="13"/>
        <v>233541.89260312714</v>
      </c>
    </row>
    <row r="42" spans="2:14">
      <c r="B42" s="3" t="str">
        <f t="shared" si="11"/>
        <v>Cumulative annualised</v>
      </c>
      <c r="C42" s="62" t="str">
        <f>IF(Assumptions!$C$6&lt;&gt;"Nominal",_xlfn.CONCAT("Real $",Assumptions!$C$6), "Nominal")</f>
        <v>Real $2024</v>
      </c>
      <c r="D42" s="5">
        <f>NPV(WACC,E42:N42)</f>
        <v>7309692.5411689812</v>
      </c>
      <c r="E42" s="4">
        <f>SUM($E$41:E41)</f>
        <v>72536.401976724912</v>
      </c>
      <c r="F42" s="4">
        <f>SUM($E$41:F41)</f>
        <v>127791.72458952855</v>
      </c>
      <c r="G42" s="4">
        <f>SUM($E$41:G41)</f>
        <v>254046.91908155492</v>
      </c>
      <c r="H42" s="4">
        <f>SUM($E$41:H41)</f>
        <v>457355.58383659186</v>
      </c>
      <c r="I42" s="4">
        <f>SUM($E$41:I41)</f>
        <v>633457.3200826965</v>
      </c>
      <c r="J42" s="4">
        <f>SUM($E$41:J41)</f>
        <v>903594.65049262857</v>
      </c>
      <c r="K42" s="4">
        <f>SUM($E$41:K41)</f>
        <v>1234437.8038898204</v>
      </c>
      <c r="L42" s="4">
        <f>SUM($E$41:L41)</f>
        <v>1510901.6297947534</v>
      </c>
      <c r="M42" s="4">
        <f>SUM($E$41:M41)</f>
        <v>1744443.5223978807</v>
      </c>
      <c r="N42" s="4">
        <f>SUM($E$41:N41)</f>
        <v>1977985.4150010077</v>
      </c>
    </row>
    <row r="43" spans="2:14">
      <c r="B43" s="3" t="str">
        <f t="shared" si="11"/>
        <v>Operating expenditure</v>
      </c>
      <c r="C43" s="62" t="str">
        <f>IF(Assumptions!$C$6&lt;&gt;"Nominal",_xlfn.CONCAT("Real $",Assumptions!$C$6), "Nominal")</f>
        <v>Real $2024</v>
      </c>
      <c r="D43" s="5">
        <f>NPV(WACC,E43:N43)</f>
        <v>868386.93865638424</v>
      </c>
      <c r="E43" s="4">
        <f>E40*Assumptions!$C$9</f>
        <v>37715.429586622209</v>
      </c>
      <c r="F43" s="4">
        <f>F40*Assumptions!$C$9</f>
        <v>28730.102024608073</v>
      </c>
      <c r="G43" s="4">
        <f>G40*Assumptions!$C$9</f>
        <v>65646.610088783345</v>
      </c>
      <c r="H43" s="4">
        <f>H40*Assumptions!$C$9</f>
        <v>105710.69726313696</v>
      </c>
      <c r="I43" s="4">
        <f>I40*Assumptions!$C$9</f>
        <v>91564.407007712405</v>
      </c>
      <c r="J43" s="4">
        <f>J40*Assumptions!$C$9</f>
        <v>140458.37932605302</v>
      </c>
      <c r="K43" s="4">
        <f>K40*Assumptions!$C$9</f>
        <v>172022.4785918066</v>
      </c>
      <c r="L43" s="4">
        <f>L40*Assumptions!$C$9</f>
        <v>143747.85176843248</v>
      </c>
      <c r="M43" s="4">
        <f>M40*Assumptions!$C$9</f>
        <v>121430.51717434284</v>
      </c>
      <c r="N43" s="4">
        <f>N40*Assumptions!$C$9</f>
        <v>121430.51717434282</v>
      </c>
    </row>
    <row r="44" spans="2:14">
      <c r="C44" s="22"/>
    </row>
    <row r="45" spans="2:14">
      <c r="B45" s="3" t="str">
        <f t="shared" ref="B45:B48" si="14">B31</f>
        <v>Incremental demand</v>
      </c>
      <c r="C45" s="10" t="s">
        <v>28</v>
      </c>
      <c r="D45" s="5"/>
      <c r="E45" s="4">
        <f>_xlfn.IFNA(SUMPRODUCT('Demand growth'!E$6:E$17,Apportionment!$F$3:$F$14)*1000,0)</f>
        <v>3688.0976471763297</v>
      </c>
      <c r="F45" s="4">
        <f>_xlfn.IFNA(SUMPRODUCT('Demand growth'!F$6:F$17,Apportionment!$F$3:$F$14)*1000,0)</f>
        <v>3192.2127987418448</v>
      </c>
      <c r="G45" s="4">
        <f>_xlfn.IFNA(SUMPRODUCT('Demand growth'!G$6:G$17,Apportionment!$F$3:$F$14)*1000,0)</f>
        <v>3473.0349341537012</v>
      </c>
      <c r="H45" s="4">
        <f>_xlfn.IFNA(SUMPRODUCT('Demand growth'!H$6:H$17,Apportionment!$F$3:$F$14)*1000,0)</f>
        <v>3564.5424361380169</v>
      </c>
      <c r="I45" s="4">
        <f>_xlfn.IFNA(SUMPRODUCT('Demand growth'!I$6:I$17,Apportionment!$F$3:$F$14)*1000,0)</f>
        <v>3996.2856444402028</v>
      </c>
      <c r="J45" s="4">
        <f>_xlfn.IFNA(SUMPRODUCT('Demand growth'!J$6:J$17,Apportionment!$F$3:$F$14)*1000,0)</f>
        <v>4547.1572378370111</v>
      </c>
      <c r="K45" s="4">
        <f>_xlfn.IFNA(SUMPRODUCT('Demand growth'!K$6:K$17,Apportionment!$F$3:$F$14)*1000,0)</f>
        <v>4564.2274489124384</v>
      </c>
      <c r="L45" s="4">
        <f>_xlfn.IFNA(SUMPRODUCT('Demand growth'!L$6:L$17,Apportionment!$F$3:$F$14)*1000,0)</f>
        <v>5231.6986885609367</v>
      </c>
      <c r="M45" s="4">
        <f>_xlfn.IFNA(SUMPRODUCT('Demand growth'!M$6:M$17,Apportionment!$F$3:$F$14)*1000,0)</f>
        <v>5540.8536329886092</v>
      </c>
      <c r="N45" s="4">
        <f>_xlfn.IFNA(SUMPRODUCT('Demand growth'!N$6:N$17,Apportionment!$F$3:$F$14)*1000,0)</f>
        <v>5989.1049696811924</v>
      </c>
    </row>
    <row r="46" spans="2:14">
      <c r="B46" s="3" t="str">
        <f t="shared" si="14"/>
        <v>Cumulative demand</v>
      </c>
      <c r="C46" s="10" t="s">
        <v>28</v>
      </c>
      <c r="D46" s="5">
        <f>NPV(WACC,E46:N46)</f>
        <v>179119.51581930288</v>
      </c>
      <c r="E46" s="4">
        <f>SUM($E$45:E45)</f>
        <v>3688.0976471763297</v>
      </c>
      <c r="F46" s="4">
        <f>SUM($E$45:F45)</f>
        <v>6880.3104459181741</v>
      </c>
      <c r="G46" s="4">
        <f>SUM($E$45:G45)</f>
        <v>10353.345380071874</v>
      </c>
      <c r="H46" s="4">
        <f>SUM($E$45:H45)</f>
        <v>13917.887816209892</v>
      </c>
      <c r="I46" s="4">
        <f>SUM($E$45:I45)</f>
        <v>17914.173460650094</v>
      </c>
      <c r="J46" s="4">
        <f>SUM($E$45:J45)</f>
        <v>22461.330698487105</v>
      </c>
      <c r="K46" s="4">
        <f>SUM($E$45:K45)</f>
        <v>27025.558147399544</v>
      </c>
      <c r="L46" s="4">
        <f>SUM($E$45:L45)</f>
        <v>32257.256835960481</v>
      </c>
      <c r="M46" s="4">
        <f>SUM($E$45:M45)</f>
        <v>37798.110468949089</v>
      </c>
      <c r="N46" s="4">
        <f>SUM($E$45:N45)</f>
        <v>43787.215438630279</v>
      </c>
    </row>
    <row r="47" spans="2:14">
      <c r="C47" s="22"/>
    </row>
    <row r="48" spans="2:14">
      <c r="B48" s="3" t="str">
        <f t="shared" si="14"/>
        <v xml:space="preserve">LRMC </v>
      </c>
      <c r="C48" s="10" t="s">
        <v>31</v>
      </c>
      <c r="D48" s="9">
        <f>(D42+D43)/D46</f>
        <v>45.657110239598204</v>
      </c>
    </row>
    <row r="49" spans="2:14">
      <c r="B49" s="3"/>
      <c r="C49" s="10" t="str">
        <f>C21</f>
        <v>$/kVA p.a.</v>
      </c>
      <c r="D49" s="9">
        <f>D48/1</f>
        <v>45.657110239598204</v>
      </c>
      <c r="F49" s="133"/>
    </row>
    <row r="51" spans="2:14">
      <c r="B51" s="66" t="s">
        <v>34</v>
      </c>
      <c r="C51" s="66"/>
      <c r="D51" s="66"/>
      <c r="E51" s="116" t="str">
        <f>IF(ROUND(E40+E26+E12,2)=ROUND(Capex!E24,2),"Correct", "Incorrect")</f>
        <v>Correct</v>
      </c>
      <c r="F51" s="116" t="str">
        <f>IF(ROUND(F40+F26+F12,2)=ROUND(Capex!F24,2),"Correct", "Incorrect")</f>
        <v>Correct</v>
      </c>
      <c r="G51" s="116" t="str">
        <f>IF(ROUND(G40+G26+G12,2)=ROUND(Capex!G24,2),"Correct", "Incorrect")</f>
        <v>Correct</v>
      </c>
      <c r="H51" s="116" t="str">
        <f>IF(ROUND(H40+H26+H12,2)=ROUND(Capex!H24,2),"Correct", "Incorrect")</f>
        <v>Correct</v>
      </c>
      <c r="I51" s="116" t="str">
        <f>IF(ROUND(I40+I26+I12,2)=ROUND(Capex!I24,2),"Correct", "Incorrect")</f>
        <v>Correct</v>
      </c>
      <c r="J51" s="116" t="str">
        <f>IF(ROUND(J40+J26+J12,2)=ROUND(Capex!J24,2),"Correct", "Incorrect")</f>
        <v>Correct</v>
      </c>
      <c r="K51" s="116" t="str">
        <f>IF(ROUND(K40+K26+K12,2)=ROUND(Capex!K24,2),"Correct", "Incorrect")</f>
        <v>Correct</v>
      </c>
      <c r="L51" s="116" t="str">
        <f>IF(ROUND(L40+L26+L12,2)=ROUND(Capex!L24,2),"Correct", "Incorrect")</f>
        <v>Correct</v>
      </c>
      <c r="M51" s="116" t="str">
        <f>IF(ROUND(M40+M26+M12,2)=ROUND(Capex!M24,2),"Correct", "Incorrect")</f>
        <v>Correct</v>
      </c>
      <c r="N51" s="116" t="str">
        <f>IF(ROUND(N40+N26+N12,2)=ROUND(Capex!N24,2),"Correct", "Incorrect")</f>
        <v>Correct</v>
      </c>
    </row>
    <row r="52" spans="2:14">
      <c r="B52" s="66" t="s">
        <v>35</v>
      </c>
      <c r="C52" s="66"/>
      <c r="D52" s="66"/>
      <c r="E52" s="117" t="str">
        <f>IF((E17/PFres+E31/PFcom+E45)=INDEX('Demand growth'!$E$36:$N$36,1,MATCH('Import LRMC'!E$11,'Demand growth'!$E$23:$N$23,0))*1000,"Correct","Incorrect")</f>
        <v>Correct</v>
      </c>
      <c r="F52" s="217" t="str">
        <f>IF((F17/PFres+F31/PFcom+F45)=INDEX('Demand growth'!$E$36:$N$36,1,MATCH('Import LRMC'!F$11,'Demand growth'!$E$23:$N$23,0))*1000,"Correct","Incorrect")</f>
        <v>Correct</v>
      </c>
      <c r="G52" s="217" t="str">
        <f>IF((G17/PFres+G31/PFcom+G45)=INDEX('Demand growth'!$E$36:$N$36,1,MATCH('Import LRMC'!G$11,'Demand growth'!$E$23:$N$23,0))*1000,"Correct","Incorrect")</f>
        <v>Correct</v>
      </c>
      <c r="H52" s="217" t="str">
        <f>IF((H17/PFres+H31/PFcom+H45)=INDEX('Demand growth'!$E$36:$N$36,1,MATCH('Import LRMC'!H$11,'Demand growth'!$E$23:$N$23,0))*1000,"Correct","Incorrect")</f>
        <v>Correct</v>
      </c>
      <c r="I52" s="217" t="str">
        <f>IF((I17/PFres+I31/PFcom+I45)=INDEX('Demand growth'!$E$36:$N$36,1,MATCH('Import LRMC'!I$11,'Demand growth'!$E$23:$N$23,0))*1000,"Correct","Incorrect")</f>
        <v>Correct</v>
      </c>
      <c r="J52" s="117" t="str">
        <f>IF((J17/PFres+J31/PFcom+J45)=INDEX('Demand growth'!$E$36:$N$36,1,MATCH('Import LRMC'!J$11,'Demand growth'!$E$23:$N$23,0))*1000,"Correct","Incorrect")</f>
        <v>Correct</v>
      </c>
      <c r="K52" s="117" t="str">
        <f>IF((K17/PFres+K31/PFcom+K45)=INDEX('Demand growth'!$E$36:$N$36,1,MATCH('Import LRMC'!K$11,'Demand growth'!$E$23:$N$23,0))*1000,"Correct","Incorrect")</f>
        <v>Correct</v>
      </c>
      <c r="L52" s="117" t="str">
        <f>IF((L17/PFres+L31/PFcom+L45)=INDEX('Demand growth'!$E$36:$N$36,1,MATCH('Import LRMC'!L$11,'Demand growth'!$E$23:$N$23,0))*1000,"Correct","Incorrect")</f>
        <v>Correct</v>
      </c>
      <c r="M52" s="117" t="str">
        <f>IF((M17/PFres+M31/PFcom+M45)=INDEX('Demand growth'!$E$36:$N$36,1,MATCH('Import LRMC'!M$11,'Demand growth'!$E$23:$N$23,0))*1000,"Correct","Incorrect")</f>
        <v>Correct</v>
      </c>
      <c r="N52" s="117" t="str">
        <f>IF((N17/PFres+N31/PFcom+N45)=INDEX('Demand growth'!$E$36:$N$36,1,MATCH('Import LRMC'!N$11,'Demand growth'!$E$23:$N$23,0))*1000,"Correct","Incorrect")</f>
        <v>Correct</v>
      </c>
    </row>
    <row r="55" spans="2:14">
      <c r="F55" s="134"/>
    </row>
    <row r="56" spans="2:14">
      <c r="F56" s="134"/>
    </row>
  </sheetData>
  <conditionalFormatting sqref="E10:N10">
    <cfRule type="notContainsBlanks" dxfId="1" priority="1">
      <formula>LEN(TRIM(E10))&gt;0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C7CE-5336-4093-9CDD-406138C67D64}">
  <sheetPr>
    <tabColor theme="9"/>
  </sheetPr>
  <dimension ref="B2:N32"/>
  <sheetViews>
    <sheetView showGridLines="0" zoomScale="70" zoomScaleNormal="70" workbookViewId="0"/>
  </sheetViews>
  <sheetFormatPr defaultColWidth="9.140625" defaultRowHeight="15"/>
  <cols>
    <col min="2" max="2" width="20.5703125" customWidth="1"/>
    <col min="3" max="3" width="15.140625" customWidth="1"/>
    <col min="4" max="4" width="16.140625" customWidth="1"/>
    <col min="5" max="5" width="11.5703125" bestFit="1" customWidth="1"/>
    <col min="6" max="6" width="12.42578125" customWidth="1"/>
    <col min="7" max="7" width="11.42578125" customWidth="1"/>
    <col min="8" max="8" width="11.5703125" bestFit="1" customWidth="1"/>
    <col min="9" max="9" width="11.140625" customWidth="1"/>
    <col min="10" max="10" width="12.85546875" customWidth="1"/>
    <col min="11" max="11" width="12.5703125" customWidth="1"/>
    <col min="12" max="13" width="10.85546875" customWidth="1"/>
    <col min="14" max="14" width="11.5703125" bestFit="1" customWidth="1"/>
    <col min="15" max="15" width="14.5703125" customWidth="1"/>
    <col min="16" max="16" width="16" customWidth="1"/>
    <col min="17" max="17" width="20.28515625" bestFit="1" customWidth="1"/>
  </cols>
  <sheetData>
    <row r="2" spans="2:14">
      <c r="B2" s="8" t="s">
        <v>14</v>
      </c>
      <c r="C2" s="8"/>
      <c r="D2" s="1"/>
    </row>
    <row r="3" spans="2:14" ht="15.75" thickBot="1"/>
    <row r="4" spans="2:14">
      <c r="B4" s="16" t="s">
        <v>15</v>
      </c>
      <c r="C4" s="63" t="s">
        <v>16</v>
      </c>
      <c r="D4" s="17" t="s">
        <v>17</v>
      </c>
    </row>
    <row r="5" spans="2:14">
      <c r="B5" s="20" t="s">
        <v>18</v>
      </c>
      <c r="C5" s="61" t="str">
        <f>IF(Assumptions!$C$6&lt;&gt;"Nominal",_xlfn.CONCAT("Real $",Assumptions!$C$6), "Nominal")</f>
        <v>Real $2024</v>
      </c>
      <c r="D5" s="18">
        <f>D20</f>
        <v>23.094804945429871</v>
      </c>
    </row>
    <row r="6" spans="2:14">
      <c r="B6" s="20" t="s">
        <v>19</v>
      </c>
      <c r="C6" s="61" t="str">
        <f>IF(Assumptions!$C$6&lt;&gt;"Nominal",_xlfn.CONCAT("Real $",Assumptions!$C$6), "Nominal")</f>
        <v>Real $2024</v>
      </c>
      <c r="D6" s="18" t="s">
        <v>247</v>
      </c>
    </row>
    <row r="7" spans="2:14" ht="15.75" thickBot="1">
      <c r="B7" s="21" t="s">
        <v>20</v>
      </c>
      <c r="C7" s="64" t="str">
        <f>IF(Assumptions!$C$6&lt;&gt;"Nominal",_xlfn.CONCAT("Real $",Assumptions!$C$6), "Nominal")</f>
        <v>Real $2024</v>
      </c>
      <c r="D7" s="19" t="s">
        <v>247</v>
      </c>
    </row>
    <row r="9" spans="2:14">
      <c r="B9" s="8" t="s">
        <v>246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>
      <c r="E10" t="str">
        <f t="shared" ref="E10:N10" si="0">IF(E11=2025, "Start year", "")</f>
        <v>Start year</v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</row>
    <row r="11" spans="2:14">
      <c r="B11" s="2"/>
      <c r="C11" s="6" t="s">
        <v>22</v>
      </c>
      <c r="D11" s="6" t="s">
        <v>23</v>
      </c>
      <c r="E11" s="2">
        <f>Start</f>
        <v>2025</v>
      </c>
      <c r="F11" s="2">
        <f t="shared" ref="F11:K11" si="1">E11+1</f>
        <v>2026</v>
      </c>
      <c r="G11" s="2">
        <f t="shared" si="1"/>
        <v>2027</v>
      </c>
      <c r="H11" s="2">
        <f t="shared" si="1"/>
        <v>2028</v>
      </c>
      <c r="I11" s="2">
        <f t="shared" si="1"/>
        <v>2029</v>
      </c>
      <c r="J11" s="2">
        <f t="shared" si="1"/>
        <v>2030</v>
      </c>
      <c r="K11" s="2">
        <f t="shared" si="1"/>
        <v>2031</v>
      </c>
      <c r="L11" s="2">
        <f>K11+1</f>
        <v>2032</v>
      </c>
      <c r="M11" s="2">
        <f>L11+1</f>
        <v>2033</v>
      </c>
      <c r="N11" s="2">
        <f>M11+1</f>
        <v>2034</v>
      </c>
    </row>
    <row r="12" spans="2:14">
      <c r="B12" s="3" t="str">
        <f>'Import LRMC'!B12</f>
        <v>Capital expenditure</v>
      </c>
      <c r="C12" s="62" t="str">
        <f>IF(Assumptions!$C$6&lt;&gt;"Nominal",_xlfn.CONCAT("Real $",Assumptions!$C$6), "Nominal")</f>
        <v>Real $2024</v>
      </c>
      <c r="D12" s="5"/>
      <c r="E12" s="4">
        <f>E$31*
IF($E$27&lt;&gt;"Nominal",INDEX('Index tables'!$B$9:$U$18,MATCH($E$27,'Index tables'!$A$9:$A$18,0),MATCH(Assumptions!$C$6,'Index tables'!$B$2:$U$2,0)),INDEX('Index tables'!$I$23:$U$33,MATCH("Real "&amp;Assumptions!$C$6,'Index tables'!$A$23:$A$33,0),MATCH(E$29,'Index tables'!$I$2:$U$2,0)))</f>
        <v>5336536.59</v>
      </c>
      <c r="F12" s="4">
        <f>F$31*
IF($E$27&lt;&gt;"Nominal",INDEX('Index tables'!$B$9:$U$18,MATCH($E$27,'Index tables'!$A$9:$A$18,0),MATCH(Assumptions!$C$6,'Index tables'!$B$2:$U$2,0)),INDEX('Index tables'!$I$23:$U$33,MATCH("Real "&amp;Assumptions!$C$6,'Index tables'!$A$23:$A$33,0),MATCH(F$29,'Index tables'!$I$2:$U$2,0)))</f>
        <v>66943.8</v>
      </c>
      <c r="G12" s="4">
        <f>G$31*
IF($E$27&lt;&gt;"Nominal",INDEX('Index tables'!$B$9:$U$18,MATCH($E$27,'Index tables'!$A$9:$A$18,0),MATCH(Assumptions!$C$6,'Index tables'!$B$2:$U$2,0)),INDEX('Index tables'!$I$23:$U$33,MATCH("Real "&amp;Assumptions!$C$6,'Index tables'!$A$23:$A$33,0),MATCH(G$29,'Index tables'!$I$2:$U$2,0)))</f>
        <v>0</v>
      </c>
      <c r="H12" s="4">
        <f>H$31*
IF($E$27&lt;&gt;"Nominal",INDEX('Index tables'!$B$9:$U$18,MATCH($E$27,'Index tables'!$A$9:$A$18,0),MATCH(Assumptions!$C$6,'Index tables'!$B$2:$U$2,0)),INDEX('Index tables'!$I$23:$U$33,MATCH("Real "&amp;Assumptions!$C$6,'Index tables'!$A$23:$A$33,0),MATCH(H$29,'Index tables'!$I$2:$U$2,0)))</f>
        <v>0</v>
      </c>
      <c r="I12" s="4">
        <f>I$31*
IF($E$27&lt;&gt;"Nominal",INDEX('Index tables'!$B$9:$U$18,MATCH($E$27,'Index tables'!$A$9:$A$18,0),MATCH(Assumptions!$C$6,'Index tables'!$B$2:$U$2,0)),INDEX('Index tables'!$I$23:$U$33,MATCH("Real "&amp;Assumptions!$C$6,'Index tables'!$A$23:$A$33,0),MATCH(I$29,'Index tables'!$I$2:$U$2,0)))</f>
        <v>66943.8</v>
      </c>
      <c r="J12" s="4">
        <f>J$31*
IF($E$27&lt;&gt;"Nominal",INDEX('Index tables'!$B$9:$U$18,MATCH($E$27,'Index tables'!$A$9:$A$18,0),MATCH(Assumptions!$C$6,'Index tables'!$B$2:$U$2,0)),INDEX('Index tables'!$I$23:$U$33,MATCH("Real "&amp;Assumptions!$C$6,'Index tables'!$A$23:$A$33,0),MATCH(J$29,'Index tables'!$I$2:$U$2,0)))</f>
        <v>0</v>
      </c>
      <c r="K12" s="4">
        <f>K$31*
IF($E$27&lt;&gt;"Nominal",INDEX('Index tables'!$B$9:$U$18,MATCH($E$27,'Index tables'!$A$9:$A$18,0),MATCH(Assumptions!$C$6,'Index tables'!$B$2:$U$2,0)),INDEX('Index tables'!$I$23:$U$33,MATCH("Real "&amp;Assumptions!$C$6,'Index tables'!$A$23:$A$33,0),MATCH(K$29,'Index tables'!$I$2:$U$2,0)))</f>
        <v>0</v>
      </c>
      <c r="L12" s="4">
        <f>L$31*
IF($E$27&lt;&gt;"Nominal",INDEX('Index tables'!$B$9:$U$18,MATCH($E$27,'Index tables'!$A$9:$A$18,0),MATCH(Assumptions!$C$6,'Index tables'!$B$2:$U$2,0)),INDEX('Index tables'!$I$23:$U$33,MATCH("Real "&amp;Assumptions!$C$6,'Index tables'!$A$23:$A$33,0),MATCH(L$29,'Index tables'!$I$2:$U$2,0)))</f>
        <v>0</v>
      </c>
      <c r="M12" s="4">
        <f>M$31*
IF($E$27&lt;&gt;"Nominal",INDEX('Index tables'!$B$9:$U$18,MATCH($E$27,'Index tables'!$A$9:$A$18,0),MATCH(Assumptions!$C$6,'Index tables'!$B$2:$U$2,0)),INDEX('Index tables'!$I$23:$U$33,MATCH("Real "&amp;Assumptions!$C$6,'Index tables'!$A$23:$A$33,0),MATCH(M$29,'Index tables'!$I$2:$U$2,0)))</f>
        <v>0</v>
      </c>
      <c r="N12" s="4">
        <f>N$31*
IF($E$27&lt;&gt;"Nominal",INDEX('Index tables'!$B$9:$U$18,MATCH($E$27,'Index tables'!$A$9:$A$18,0),MATCH(Assumptions!$C$6,'Index tables'!$B$2:$U$2,0)),INDEX('Index tables'!$I$23:$U$33,MATCH("Real "&amp;Assumptions!$C$6,'Index tables'!$A$23:$A$33,0),MATCH(N$29,'Index tables'!$I$2:$U$2,0)))</f>
        <v>0</v>
      </c>
    </row>
    <row r="13" spans="2:14">
      <c r="B13" s="3" t="str">
        <f>'Import LRMC'!B13</f>
        <v>Annualised capex</v>
      </c>
      <c r="C13" s="62" t="str">
        <f>IF(Assumptions!$C$6&lt;&gt;"Nominal",_xlfn.CONCAT("Real $",Assumptions!$C$6), "Nominal")</f>
        <v>Real $2024</v>
      </c>
      <c r="D13" s="5"/>
      <c r="E13" s="4">
        <f t="shared" ref="E13:N13" si="2">-PMT(WACC,AssetLife,E12)</f>
        <v>205270.45164191583</v>
      </c>
      <c r="F13" s="4">
        <f t="shared" si="2"/>
        <v>2575.0004387445015</v>
      </c>
      <c r="G13" s="4">
        <f t="shared" si="2"/>
        <v>0</v>
      </c>
      <c r="H13" s="4">
        <f t="shared" si="2"/>
        <v>0</v>
      </c>
      <c r="I13" s="4">
        <f t="shared" si="2"/>
        <v>2575.0004387445015</v>
      </c>
      <c r="J13" s="4">
        <f t="shared" si="2"/>
        <v>0</v>
      </c>
      <c r="K13" s="4">
        <f t="shared" si="2"/>
        <v>0</v>
      </c>
      <c r="L13" s="4">
        <f t="shared" si="2"/>
        <v>0</v>
      </c>
      <c r="M13" s="4">
        <f t="shared" si="2"/>
        <v>0</v>
      </c>
      <c r="N13" s="4">
        <f t="shared" si="2"/>
        <v>0</v>
      </c>
    </row>
    <row r="14" spans="2:14">
      <c r="B14" s="3" t="str">
        <f>'Import LRMC'!B14</f>
        <v>Cumulative annualised</v>
      </c>
      <c r="C14" s="62" t="str">
        <f>IF(Assumptions!$C$6&lt;&gt;"Nominal",_xlfn.CONCAT("Real $",Assumptions!$C$6), "Nominal")</f>
        <v>Real $2024</v>
      </c>
      <c r="D14" s="5">
        <f>NPV(WACC,E14:N14)</f>
        <v>1813129.2014375725</v>
      </c>
      <c r="E14" s="4">
        <f>SUM($E13:E$13)</f>
        <v>205270.45164191583</v>
      </c>
      <c r="F14" s="4">
        <f>SUM($E13:F$13)</f>
        <v>207845.45208066033</v>
      </c>
      <c r="G14" s="4">
        <f>SUM($E13:G$13)</f>
        <v>207845.45208066033</v>
      </c>
      <c r="H14" s="4">
        <f>SUM($E13:H$13)</f>
        <v>207845.45208066033</v>
      </c>
      <c r="I14" s="4">
        <f>SUM($E13:I$13)</f>
        <v>210420.45251940482</v>
      </c>
      <c r="J14" s="4">
        <f>SUM($E13:J$13)</f>
        <v>210420.45251940482</v>
      </c>
      <c r="K14" s="4">
        <f>SUM($E13:K$13)</f>
        <v>210420.45251940482</v>
      </c>
      <c r="L14" s="4">
        <f>SUM($E13:L$13)</f>
        <v>210420.45251940482</v>
      </c>
      <c r="M14" s="4">
        <f>SUM($E13:M$13)</f>
        <v>210420.45251940482</v>
      </c>
      <c r="N14" s="4">
        <f>SUM($E13:N$13)</f>
        <v>210420.45251940482</v>
      </c>
    </row>
    <row r="15" spans="2:14">
      <c r="B15" s="3" t="str">
        <f>'Import LRMC'!B15</f>
        <v>Operating expenditure</v>
      </c>
      <c r="C15" s="62" t="str">
        <f>IF(Assumptions!$C$6&lt;&gt;"Nominal",_xlfn.CONCAT("Real $",Assumptions!$C$6), "Nominal")</f>
        <v>Real $2024</v>
      </c>
      <c r="D15" s="5">
        <f>NPV(WACC,E15:N15)</f>
        <v>19907126.905196987</v>
      </c>
      <c r="E15" s="4">
        <f>E$32*
IF($E$27&lt;&gt;"Nominal",INDEX('Index tables'!$B$9:$U$18,MATCH($E$27,'Index tables'!$A$9:$A$18,0),MATCH(Assumptions!$C$6,'Index tables'!$B$2:$U$2,0)),INDEX('Index tables'!$I$23:$U$33,MATCH("Real "&amp;Assumptions!$C$6,'Index tables'!$A$23:$A$33,0),MATCH(E$29,'Index tables'!$I$2:$U$2,0)))</f>
        <v>2626789.9999999995</v>
      </c>
      <c r="F15" s="4">
        <f>F$32*
IF($E$27&lt;&gt;"Nominal",INDEX('Index tables'!$B$9:$U$18,MATCH($E$27,'Index tables'!$A$9:$A$18,0),MATCH(Assumptions!$C$6,'Index tables'!$B$2:$U$2,0)),INDEX('Index tables'!$I$23:$U$33,MATCH("Real "&amp;Assumptions!$C$6,'Index tables'!$A$23:$A$33,0),MATCH(F$29,'Index tables'!$I$2:$U$2,0)))</f>
        <v>2211402</v>
      </c>
      <c r="G15" s="4">
        <f>G$32*
IF($E$27&lt;&gt;"Nominal",INDEX('Index tables'!$B$9:$U$18,MATCH($E$27,'Index tables'!$A$9:$A$18,0),MATCH(Assumptions!$C$6,'Index tables'!$B$2:$U$2,0)),INDEX('Index tables'!$I$23:$U$33,MATCH("Real "&amp;Assumptions!$C$6,'Index tables'!$A$23:$A$33,0),MATCH(G$29,'Index tables'!$I$2:$U$2,0)))</f>
        <v>2196013</v>
      </c>
      <c r="H15" s="4">
        <f>H$32*
IF($E$27&lt;&gt;"Nominal",INDEX('Index tables'!$B$9:$U$18,MATCH($E$27,'Index tables'!$A$9:$A$18,0),MATCH(Assumptions!$C$6,'Index tables'!$B$2:$U$2,0)),INDEX('Index tables'!$I$23:$U$33,MATCH("Real "&amp;Assumptions!$C$6,'Index tables'!$A$23:$A$33,0),MATCH(H$29,'Index tables'!$I$2:$U$2,0)))</f>
        <v>2233502</v>
      </c>
      <c r="I15" s="4">
        <f>I$32*
IF($E$27&lt;&gt;"Nominal",INDEX('Index tables'!$B$9:$U$18,MATCH($E$27,'Index tables'!$A$9:$A$18,0),MATCH(Assumptions!$C$6,'Index tables'!$B$2:$U$2,0)),INDEX('Index tables'!$I$23:$U$33,MATCH("Real "&amp;Assumptions!$C$6,'Index tables'!$A$23:$A$33,0),MATCH(I$29,'Index tables'!$I$2:$U$2,0)))</f>
        <v>2339647</v>
      </c>
      <c r="J15" s="4">
        <f>J$32*
IF($E$27&lt;&gt;"Nominal",INDEX('Index tables'!$B$9:$U$18,MATCH($E$27,'Index tables'!$A$9:$A$18,0),MATCH(Assumptions!$C$6,'Index tables'!$B$2:$U$2,0)),INDEX('Index tables'!$I$23:$U$33,MATCH("Real "&amp;Assumptions!$C$6,'Index tables'!$A$23:$A$33,0),MATCH(J$29,'Index tables'!$I$2:$U$2,0)))</f>
        <v>2255159.786729252</v>
      </c>
      <c r="K15" s="4">
        <f>K$32*
IF($E$27&lt;&gt;"Nominal",INDEX('Index tables'!$B$9:$U$18,MATCH($E$27,'Index tables'!$A$9:$A$18,0),MATCH(Assumptions!$C$6,'Index tables'!$B$2:$U$2,0)),INDEX('Index tables'!$I$23:$U$33,MATCH("Real "&amp;Assumptions!$C$6,'Index tables'!$A$23:$A$33,0),MATCH(K$29,'Index tables'!$I$2:$U$2,0)))</f>
        <v>2258414.2297967644</v>
      </c>
      <c r="L15" s="4">
        <f>L$32*
IF($E$27&lt;&gt;"Nominal",INDEX('Index tables'!$B$9:$U$18,MATCH($E$27,'Index tables'!$A$9:$A$18,0),MATCH(Assumptions!$C$6,'Index tables'!$B$2:$U$2,0)),INDEX('Index tables'!$I$23:$U$33,MATCH("Real "&amp;Assumptions!$C$6,'Index tables'!$A$23:$A$33,0),MATCH(L$29,'Index tables'!$I$2:$U$2,0)))</f>
        <v>2261228.5834040111</v>
      </c>
      <c r="M15" s="4">
        <f>M$32*
IF($E$27&lt;&gt;"Nominal",INDEX('Index tables'!$B$9:$U$18,MATCH($E$27,'Index tables'!$A$9:$A$18,0),MATCH(Assumptions!$C$6,'Index tables'!$B$2:$U$2,0)),INDEX('Index tables'!$I$23:$U$33,MATCH("Real "&amp;Assumptions!$C$6,'Index tables'!$A$23:$A$33,0),MATCH(M$29,'Index tables'!$I$2:$U$2,0)))</f>
        <v>2264412.760087111</v>
      </c>
      <c r="N15" s="4">
        <f>N$32*
IF($E$27&lt;&gt;"Nominal",INDEX('Index tables'!$B$9:$U$18,MATCH($E$27,'Index tables'!$A$9:$A$18,0),MATCH(Assumptions!$C$6,'Index tables'!$B$2:$U$2,0)),INDEX('Index tables'!$I$23:$U$33,MATCH("Real "&amp;Assumptions!$C$6,'Index tables'!$A$23:$A$33,0),MATCH(N$29,'Index tables'!$I$2:$U$2,0)))</f>
        <v>2267596.9367702124</v>
      </c>
    </row>
    <row r="16" spans="2:14">
      <c r="C16" s="22"/>
    </row>
    <row r="17" spans="2:14">
      <c r="B17" s="3" t="s">
        <v>243</v>
      </c>
      <c r="C17" s="10" t="s">
        <v>28</v>
      </c>
      <c r="D17" s="5"/>
      <c r="E17" s="4">
        <f>(E$30-D$30)*(10^3)</f>
        <v>26080.225987887163</v>
      </c>
      <c r="F17" s="4">
        <f t="shared" ref="F17:N17" si="3">(F$30-E$30)*(10^3)</f>
        <v>22781.528755429747</v>
      </c>
      <c r="G17" s="4">
        <f t="shared" si="3"/>
        <v>25318.450327848725</v>
      </c>
      <c r="H17" s="4">
        <f t="shared" si="3"/>
        <v>15182.964522566635</v>
      </c>
      <c r="I17" s="4">
        <f t="shared" si="3"/>
        <v>15387.382293323526</v>
      </c>
      <c r="J17" s="4">
        <f t="shared" si="3"/>
        <v>15356.741169561019</v>
      </c>
      <c r="K17" s="4">
        <f t="shared" si="3"/>
        <v>13478.325085523864</v>
      </c>
      <c r="L17" s="4">
        <f t="shared" si="3"/>
        <v>15244.913188848215</v>
      </c>
      <c r="M17" s="4">
        <f t="shared" si="3"/>
        <v>28507.578517955608</v>
      </c>
      <c r="N17" s="4">
        <f t="shared" si="3"/>
        <v>23138.414333905246</v>
      </c>
    </row>
    <row r="18" spans="2:14">
      <c r="B18" s="3" t="s">
        <v>244</v>
      </c>
      <c r="C18" s="10" t="s">
        <v>28</v>
      </c>
      <c r="D18" s="5">
        <f>NPV(WACC,E18:N18)</f>
        <v>940482.33609059709</v>
      </c>
      <c r="E18" s="4">
        <f>SUM($E$17:E17)</f>
        <v>26080.225987887163</v>
      </c>
      <c r="F18" s="4">
        <f>SUM($E$17:F17)</f>
        <v>48861.754743316909</v>
      </c>
      <c r="G18" s="4">
        <f>SUM($E$17:G17)</f>
        <v>74180.205071165634</v>
      </c>
      <c r="H18" s="4">
        <f>SUM($E$17:H17)</f>
        <v>89363.169593732266</v>
      </c>
      <c r="I18" s="4">
        <f>SUM($E$17:I17)</f>
        <v>104750.55188705579</v>
      </c>
      <c r="J18" s="4">
        <f>SUM($E$17:J17)</f>
        <v>120107.29305661681</v>
      </c>
      <c r="K18" s="4">
        <f>SUM($E$17:K17)</f>
        <v>133585.61814214068</v>
      </c>
      <c r="L18" s="4">
        <f>SUM($E$17:L17)</f>
        <v>148830.53133098889</v>
      </c>
      <c r="M18" s="4">
        <f>SUM($E$17:M17)</f>
        <v>177338.1098489445</v>
      </c>
      <c r="N18" s="4">
        <f>SUM($E$17:N17)</f>
        <v>200476.52418284974</v>
      </c>
    </row>
    <row r="19" spans="2:14">
      <c r="C19" s="22"/>
    </row>
    <row r="20" spans="2:14">
      <c r="B20" s="3" t="str">
        <f>'Import LRMC'!B20</f>
        <v xml:space="preserve">LRMC </v>
      </c>
      <c r="C20" s="10" t="s">
        <v>31</v>
      </c>
      <c r="D20" s="9">
        <f>(D14+D15)/D18</f>
        <v>23.094804945429871</v>
      </c>
    </row>
    <row r="21" spans="2:14">
      <c r="B21" s="3"/>
      <c r="C21" s="10" t="s">
        <v>32</v>
      </c>
      <c r="D21" s="9">
        <f>$D$20</f>
        <v>23.094804945429871</v>
      </c>
    </row>
    <row r="23" spans="2:14">
      <c r="B23" s="1" t="s">
        <v>239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>
      <c r="F24" s="134"/>
    </row>
    <row r="25" spans="2:14">
      <c r="B25" s="12" t="s">
        <v>241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7" spans="2:14">
      <c r="B27" s="13" t="s">
        <v>302</v>
      </c>
      <c r="C27" s="13"/>
      <c r="D27" s="13"/>
      <c r="E27" s="60" t="s">
        <v>232</v>
      </c>
      <c r="F27" s="12" t="s">
        <v>3</v>
      </c>
    </row>
    <row r="29" spans="2:14">
      <c r="B29" s="2"/>
      <c r="C29" s="6"/>
      <c r="D29" s="6">
        <f>E29-1</f>
        <v>2024</v>
      </c>
      <c r="E29" s="2">
        <f>Start</f>
        <v>2025</v>
      </c>
      <c r="F29" s="2">
        <f t="shared" ref="F29" si="4">E29+1</f>
        <v>2026</v>
      </c>
      <c r="G29" s="2">
        <f t="shared" ref="G29" si="5">F29+1</f>
        <v>2027</v>
      </c>
      <c r="H29" s="2">
        <f t="shared" ref="H29" si="6">G29+1</f>
        <v>2028</v>
      </c>
      <c r="I29" s="2">
        <f t="shared" ref="I29" si="7">H29+1</f>
        <v>2029</v>
      </c>
      <c r="J29" s="2">
        <f t="shared" ref="J29" si="8">I29+1</f>
        <v>2030</v>
      </c>
      <c r="K29" s="2">
        <f t="shared" ref="K29" si="9">J29+1</f>
        <v>2031</v>
      </c>
      <c r="L29" s="2">
        <f>K29+1</f>
        <v>2032</v>
      </c>
      <c r="M29" s="2">
        <f>L29+1</f>
        <v>2033</v>
      </c>
      <c r="N29" s="2">
        <f>M29+1</f>
        <v>2034</v>
      </c>
    </row>
    <row r="30" spans="2:14">
      <c r="B30" s="3" t="s">
        <v>240</v>
      </c>
      <c r="C30" s="62" t="s">
        <v>242</v>
      </c>
      <c r="D30" s="137">
        <v>317.51877385697753</v>
      </c>
      <c r="E30" s="137">
        <v>343.59899984486469</v>
      </c>
      <c r="F30" s="137">
        <v>366.38052860029444</v>
      </c>
      <c r="G30" s="137">
        <v>391.69897892814316</v>
      </c>
      <c r="H30" s="137">
        <v>406.8819434507098</v>
      </c>
      <c r="I30" s="137">
        <v>422.26932574403332</v>
      </c>
      <c r="J30" s="137">
        <v>437.62606691359434</v>
      </c>
      <c r="K30" s="137">
        <v>451.10439199911821</v>
      </c>
      <c r="L30" s="137">
        <v>466.34930518796642</v>
      </c>
      <c r="M30" s="137">
        <v>494.85688370592203</v>
      </c>
      <c r="N30" s="137">
        <v>517.99529803982728</v>
      </c>
    </row>
    <row r="31" spans="2:14">
      <c r="B31" s="3" t="s">
        <v>301</v>
      </c>
      <c r="C31" s="62" t="str">
        <f>$E$27</f>
        <v>Real 2024</v>
      </c>
      <c r="D31" s="138"/>
      <c r="E31" s="137">
        <v>5336536.59</v>
      </c>
      <c r="F31" s="137">
        <v>66943.8</v>
      </c>
      <c r="G31" s="137">
        <v>0</v>
      </c>
      <c r="H31" s="137">
        <v>0</v>
      </c>
      <c r="I31" s="137">
        <v>66943.8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</row>
    <row r="32" spans="2:14">
      <c r="B32" s="3" t="s">
        <v>26</v>
      </c>
      <c r="C32" s="62" t="str">
        <f>$E$27</f>
        <v>Real 2024</v>
      </c>
      <c r="D32" s="138"/>
      <c r="E32" s="137">
        <v>2626789.9999999995</v>
      </c>
      <c r="F32" s="137">
        <v>2211402</v>
      </c>
      <c r="G32" s="137">
        <v>2196013</v>
      </c>
      <c r="H32" s="137">
        <v>2233502</v>
      </c>
      <c r="I32" s="137">
        <v>2339647</v>
      </c>
      <c r="J32" s="137">
        <v>2255159.786729252</v>
      </c>
      <c r="K32" s="137">
        <v>2258414.2297967644</v>
      </c>
      <c r="L32" s="137">
        <v>2261228.5834040111</v>
      </c>
      <c r="M32" s="137">
        <v>2264412.760087111</v>
      </c>
      <c r="N32" s="137">
        <v>2267596.9367702124</v>
      </c>
    </row>
  </sheetData>
  <conditionalFormatting sqref="E10:N10">
    <cfRule type="notContainsBlanks" dxfId="0" priority="1">
      <formula>LEN(TRIM(E10))&gt;0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8B777B-618E-4B97-BB43-350BCAF1AA74}">
          <x14:formula1>
            <xm:f>'Index tables'!$A$9:$A$19</xm:f>
          </x14:formula1>
          <xm:sqref>E27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E396-942C-4543-840C-D5AA7BA891C6}">
  <sheetPr>
    <tabColor rgb="FF70AD47"/>
  </sheetPr>
  <dimension ref="A1:Z167"/>
  <sheetViews>
    <sheetView showGridLines="0" zoomScaleNormal="100" workbookViewId="0"/>
  </sheetViews>
  <sheetFormatPr defaultColWidth="8.5703125" defaultRowHeight="15"/>
  <cols>
    <col min="2" max="2" width="32.5703125" customWidth="1"/>
    <col min="3" max="4" width="9.28515625" bestFit="1" customWidth="1"/>
    <col min="5" max="5" width="12" bestFit="1" customWidth="1"/>
    <col min="6" max="10" width="12.85546875" bestFit="1" customWidth="1"/>
    <col min="11" max="11" width="12.42578125" bestFit="1" customWidth="1"/>
    <col min="12" max="13" width="12.85546875" bestFit="1" customWidth="1"/>
    <col min="14" max="14" width="12.42578125" bestFit="1" customWidth="1"/>
    <col min="15" max="22" width="9.28515625" bestFit="1" customWidth="1"/>
    <col min="24" max="24" width="10.7109375" bestFit="1" customWidth="1"/>
    <col min="26" max="26" width="11.85546875" bestFit="1" customWidth="1"/>
  </cols>
  <sheetData>
    <row r="1" spans="1:26" ht="26.25">
      <c r="A1" s="139"/>
      <c r="B1" s="140" t="s">
        <v>248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2"/>
      <c r="X1" s="142"/>
    </row>
    <row r="2" spans="1:26" ht="26.25">
      <c r="A2" s="139"/>
      <c r="B2" s="140" t="s">
        <v>249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2"/>
      <c r="X2" s="142"/>
    </row>
    <row r="3" spans="1:26" ht="26.25">
      <c r="A3" s="139"/>
      <c r="B3" s="143" t="s">
        <v>250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2"/>
      <c r="X3" s="142"/>
    </row>
    <row r="4" spans="1:26" ht="20.25">
      <c r="A4" s="139"/>
      <c r="B4" s="144" t="s">
        <v>251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2"/>
      <c r="X4" s="142"/>
    </row>
    <row r="5" spans="1:26" ht="15.75" thickBo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1:26" ht="59.25" customHeight="1" thickBot="1">
      <c r="A6" s="142"/>
      <c r="B6" s="142"/>
      <c r="C6" s="142"/>
      <c r="D6" s="220" t="s">
        <v>252</v>
      </c>
      <c r="E6" s="221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6" ht="15.75" thickBot="1">
      <c r="A7" s="142"/>
      <c r="B7" s="142"/>
      <c r="C7" s="142"/>
      <c r="D7" s="222"/>
      <c r="E7" s="223"/>
      <c r="F7" s="145" t="s">
        <v>253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26" ht="15.75" thickBot="1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</row>
    <row r="9" spans="1:26" ht="16.5" thickBot="1">
      <c r="A9" s="146"/>
      <c r="B9" s="147" t="s">
        <v>254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2"/>
      <c r="X9" s="142"/>
    </row>
    <row r="10" spans="1:26" ht="15.75" thickBot="1">
      <c r="A10" s="142"/>
      <c r="B10" s="148" t="s">
        <v>255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2"/>
      <c r="X10" s="142"/>
    </row>
    <row r="11" spans="1:26">
      <c r="A11" s="224"/>
      <c r="B11" s="225"/>
      <c r="C11" s="228" t="s">
        <v>256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30"/>
      <c r="W11" s="234"/>
      <c r="X11" s="219"/>
    </row>
    <row r="12" spans="1:26" ht="45" customHeight="1">
      <c r="A12" s="224"/>
      <c r="B12" s="226"/>
      <c r="C12" s="231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W12" s="234"/>
      <c r="X12" s="219"/>
    </row>
    <row r="13" spans="1:26" ht="15.75" thickBot="1">
      <c r="A13" s="139"/>
      <c r="B13" s="227"/>
      <c r="C13" s="151" t="s">
        <v>257</v>
      </c>
      <c r="D13" s="151" t="s">
        <v>258</v>
      </c>
      <c r="E13" s="152" t="s">
        <v>259</v>
      </c>
      <c r="F13" s="152" t="s">
        <v>260</v>
      </c>
      <c r="G13" s="152" t="s">
        <v>261</v>
      </c>
      <c r="H13" s="152" t="s">
        <v>262</v>
      </c>
      <c r="I13" s="152" t="s">
        <v>263</v>
      </c>
      <c r="J13" s="151" t="s">
        <v>264</v>
      </c>
      <c r="K13" s="151" t="s">
        <v>265</v>
      </c>
      <c r="L13" s="151" t="s">
        <v>266</v>
      </c>
      <c r="M13" s="151" t="s">
        <v>267</v>
      </c>
      <c r="N13" s="151" t="s">
        <v>268</v>
      </c>
      <c r="O13" s="152" t="s">
        <v>269</v>
      </c>
      <c r="P13" s="152" t="s">
        <v>270</v>
      </c>
      <c r="Q13" s="152" t="s">
        <v>271</v>
      </c>
      <c r="R13" s="152" t="s">
        <v>272</v>
      </c>
      <c r="S13" s="152" t="s">
        <v>273</v>
      </c>
      <c r="T13" s="151" t="s">
        <v>274</v>
      </c>
      <c r="U13" s="151" t="s">
        <v>275</v>
      </c>
      <c r="V13" s="151" t="s">
        <v>276</v>
      </c>
      <c r="W13" s="142"/>
      <c r="X13" s="142"/>
    </row>
    <row r="14" spans="1:26">
      <c r="A14" s="139"/>
      <c r="B14" s="153" t="s">
        <v>277</v>
      </c>
      <c r="C14" s="154"/>
      <c r="D14" s="155"/>
      <c r="E14" s="156"/>
      <c r="F14" s="157"/>
      <c r="G14" s="157"/>
      <c r="H14" s="157"/>
      <c r="I14" s="155"/>
      <c r="J14" s="156"/>
      <c r="K14" s="158"/>
      <c r="L14" s="158"/>
      <c r="M14" s="158"/>
      <c r="N14" s="155"/>
      <c r="O14" s="156"/>
      <c r="P14" s="158"/>
      <c r="Q14" s="158"/>
      <c r="R14" s="158"/>
      <c r="S14" s="155"/>
      <c r="T14" s="156"/>
      <c r="U14" s="158"/>
      <c r="V14" s="155"/>
      <c r="W14" s="142"/>
      <c r="X14" s="142"/>
    </row>
    <row r="15" spans="1:26">
      <c r="A15" s="139"/>
      <c r="B15" s="159" t="s">
        <v>65</v>
      </c>
      <c r="C15" s="160"/>
      <c r="D15" s="161"/>
      <c r="E15" s="182">
        <f>(Capex!E$5-Capex!E$10)*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tables'!$A$9:$A$19,0),MATCH("FY"&amp;RIGHT(E$13,2),'Index tables'!$B$4:$U$4,0)))</f>
        <v>13227393.334269341</v>
      </c>
      <c r="F15" s="183">
        <f>(Capex!F$5-Capex!F$10)*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tables'!$A$9:$A$19,0),MATCH("FY"&amp;RIGHT(F$13,2),'Index tables'!$B$4:$U$4,0)))</f>
        <v>12507804.027291335</v>
      </c>
      <c r="G15" s="183">
        <f>(Capex!G$5-Capex!G$10)*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tables'!$A$9:$A$19,0),MATCH("FY"&amp;RIGHT(G$13,2),'Index tables'!$B$4:$U$4,0)))</f>
        <v>13134641.955272513</v>
      </c>
      <c r="H15" s="183">
        <f>(Capex!H$5-Capex!H$10)*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tables'!$A$9:$A$19,0),MATCH("FY"&amp;RIGHT(H$13,2),'Index tables'!$B$4:$U$4,0)))</f>
        <v>12971050.451207837</v>
      </c>
      <c r="I15" s="184">
        <f>(Capex!I$5-Capex!I$10)*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tables'!$A$9:$A$19,0),MATCH("FY"&amp;RIGHT(I$13,2),'Index tables'!$B$4:$U$4,0)))</f>
        <v>14648003.92245917</v>
      </c>
      <c r="J15" s="182">
        <f>(Capex!J$5-Capex!J$10)*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tables'!$A$9:$A$19,0),MATCH("FY"&amp;RIGHT(J$13,2),'Index tables'!$B$4:$U$4,0)))</f>
        <v>14648003.92245917</v>
      </c>
      <c r="K15" s="183">
        <f>(Capex!K$5-Capex!K$10)*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tables'!$A$9:$A$19,0),MATCH("FY"&amp;RIGHT(K$13,2),'Index tables'!$B$4:$U$4,0)))</f>
        <v>11733794.940102683</v>
      </c>
      <c r="L15" s="183">
        <f>(Capex!L$5-Capex!L$10)*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tables'!$A$9:$A$19,0),MATCH("FY"&amp;RIGHT(L$13,2),'Index tables'!$B$4:$U$4,0)))</f>
        <v>11733794.940102682</v>
      </c>
      <c r="M15" s="183">
        <f>(Capex!M$5-Capex!M$10)*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tables'!$A$9:$A$19,0),MATCH("FY"&amp;RIGHT(M$13,2),'Index tables'!$B$4:$U$4,0)))</f>
        <v>11733794.940102685</v>
      </c>
      <c r="N15" s="184">
        <f>(Capex!N$5-Capex!N$10)*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tables'!$A$9:$A$19,0),MATCH("FY"&amp;RIGHT(N$13,2),'Index tables'!$B$4:$U$4,0)))</f>
        <v>11733794.940102683</v>
      </c>
      <c r="O15" s="162"/>
      <c r="P15" s="163"/>
      <c r="Q15" s="163"/>
      <c r="R15" s="163"/>
      <c r="S15" s="161"/>
      <c r="T15" s="162"/>
      <c r="U15" s="163"/>
      <c r="V15" s="161"/>
      <c r="W15" s="142"/>
      <c r="X15" s="203"/>
    </row>
    <row r="16" spans="1:26">
      <c r="A16" s="139"/>
      <c r="B16" s="159" t="s">
        <v>278</v>
      </c>
      <c r="C16" s="160"/>
      <c r="D16" s="161"/>
      <c r="E16" s="182">
        <f>Capex!E$15*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tables'!$A$9:$A$19,0),MATCH("FY"&amp;RIGHT(E$13,2),'Index tables'!$B$4:$U$4,0)))</f>
        <v>18514917.732757028</v>
      </c>
      <c r="F16" s="183">
        <f>Capex!F$15*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tables'!$A$9:$A$19,0),MATCH("FY"&amp;RIGHT(F$13,2),'Index tables'!$B$4:$U$4,0)))</f>
        <v>20464010.794373568</v>
      </c>
      <c r="G16" s="183">
        <f>Capex!G$15*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tables'!$A$9:$A$19,0),MATCH("FY"&amp;RIGHT(G$13,2),'Index tables'!$B$4:$U$4,0)))</f>
        <v>23189849.735859457</v>
      </c>
      <c r="H16" s="183">
        <f>Capex!H$15*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tables'!$A$9:$A$19,0),MATCH("FY"&amp;RIGHT(H$13,2),'Index tables'!$B$4:$U$4,0)))</f>
        <v>24215344.193430677</v>
      </c>
      <c r="I16" s="184">
        <f>Capex!I$15*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tables'!$A$9:$A$19,0),MATCH("FY"&amp;RIGHT(I$13,2),'Index tables'!$B$4:$U$4,0)))</f>
        <v>23041588.463965833</v>
      </c>
      <c r="J16" s="182">
        <f>Capex!J$15*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tables'!$A$9:$A$19,0),MATCH("FY"&amp;RIGHT(J$13,2),'Index tables'!$B$4:$U$4,0)))</f>
        <v>20868682.4695355</v>
      </c>
      <c r="K16" s="183">
        <f>Capex!K$15*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tables'!$A$9:$A$19,0),MATCH("FY"&amp;RIGHT(K$13,2),'Index tables'!$B$4:$U$4,0)))</f>
        <v>19593626.672437247</v>
      </c>
      <c r="L16" s="183">
        <f>Capex!L$15*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tables'!$A$9:$A$19,0),MATCH("FY"&amp;RIGHT(L$13,2),'Index tables'!$B$4:$U$4,0)))</f>
        <v>23209651.323107202</v>
      </c>
      <c r="M16" s="183">
        <f>Capex!M$15*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tables'!$A$9:$A$19,0),MATCH("FY"&amp;RIGHT(M$13,2),'Index tables'!$B$4:$U$4,0)))</f>
        <v>25659849.376069669</v>
      </c>
      <c r="N16" s="184">
        <f>Capex!N$15*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tables'!$A$9:$A$19,0),MATCH("FY"&amp;RIGHT(N$13,2),'Index tables'!$B$4:$U$4,0)))</f>
        <v>25659849.376069665</v>
      </c>
      <c r="O16" s="162"/>
      <c r="P16" s="163"/>
      <c r="Q16" s="163"/>
      <c r="R16" s="163"/>
      <c r="S16" s="161"/>
      <c r="T16" s="162"/>
      <c r="U16" s="163"/>
      <c r="V16" s="161"/>
      <c r="W16" s="142"/>
      <c r="X16" s="203"/>
      <c r="Z16" s="112"/>
    </row>
    <row r="17" spans="1:26">
      <c r="A17" s="139"/>
      <c r="B17" s="159" t="s">
        <v>279</v>
      </c>
      <c r="C17" s="160"/>
      <c r="D17" s="161"/>
      <c r="E17" s="182"/>
      <c r="F17" s="183"/>
      <c r="G17" s="183"/>
      <c r="H17" s="183"/>
      <c r="I17" s="184"/>
      <c r="J17" s="182"/>
      <c r="K17" s="183"/>
      <c r="L17" s="183"/>
      <c r="M17" s="183"/>
      <c r="N17" s="184"/>
      <c r="O17" s="162"/>
      <c r="P17" s="163"/>
      <c r="Q17" s="163"/>
      <c r="R17" s="163"/>
      <c r="S17" s="161"/>
      <c r="T17" s="162"/>
      <c r="U17" s="163"/>
      <c r="V17" s="161"/>
      <c r="W17" s="142"/>
      <c r="X17" s="142"/>
    </row>
    <row r="18" spans="1:26">
      <c r="A18" s="139"/>
      <c r="B18" s="159" t="s">
        <v>280</v>
      </c>
      <c r="C18" s="160"/>
      <c r="D18" s="161"/>
      <c r="E18" s="182">
        <f>'Export LRMC'!E$12*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tables'!$A$9:$A$19,0),MATCH("FY"&amp;RIGHT(E$13,2),'Index tables'!$B$4:$U$4,0)))</f>
        <v>5336536.59</v>
      </c>
      <c r="F18" s="183">
        <f>'Export LRMC'!F$12*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tables'!$A$9:$A$19,0),MATCH("FY"&amp;RIGHT(F$13,2),'Index tables'!$B$4:$U$4,0)))</f>
        <v>66943.8</v>
      </c>
      <c r="G18" s="183">
        <f>'Export LRMC'!G$12*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tables'!$A$9:$A$19,0),MATCH("FY"&amp;RIGHT(G$13,2),'Index tables'!$B$4:$U$4,0)))</f>
        <v>0</v>
      </c>
      <c r="H18" s="183">
        <f>'Export LRMC'!H$12*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tables'!$A$9:$A$19,0),MATCH("FY"&amp;RIGHT(H$13,2),'Index tables'!$B$4:$U$4,0)))</f>
        <v>0</v>
      </c>
      <c r="I18" s="184">
        <f>'Export LRMC'!I$12*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tables'!$A$9:$A$19,0),MATCH("FY"&amp;RIGHT(I$13,2),'Index tables'!$B$4:$U$4,0)))</f>
        <v>66943.8</v>
      </c>
      <c r="J18" s="182">
        <f>'Export LRMC'!J$12*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tables'!$A$9:$A$19,0),MATCH("FY"&amp;RIGHT(J$13,2),'Index tables'!$B$4:$U$4,0)))</f>
        <v>0</v>
      </c>
      <c r="K18" s="183">
        <f>'Export LRMC'!K$12*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tables'!$A$9:$A$19,0),MATCH("FY"&amp;RIGHT(K$13,2),'Index tables'!$B$4:$U$4,0)))</f>
        <v>0</v>
      </c>
      <c r="L18" s="183">
        <f>'Export LRMC'!L$12*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tables'!$A$9:$A$19,0),MATCH("FY"&amp;RIGHT(L$13,2),'Index tables'!$B$4:$U$4,0)))</f>
        <v>0</v>
      </c>
      <c r="M18" s="183">
        <f>'Export LRMC'!M$12*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tables'!$A$9:$A$19,0),MATCH("FY"&amp;RIGHT(M$13,2),'Index tables'!$B$4:$U$4,0)))</f>
        <v>0</v>
      </c>
      <c r="N18" s="184">
        <f>'Export LRMC'!N$12*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tables'!$A$9:$A$19,0),MATCH("FY"&amp;RIGHT(N$13,2),'Index tables'!$B$4:$U$4,0)))</f>
        <v>0</v>
      </c>
      <c r="O18" s="162"/>
      <c r="P18" s="163"/>
      <c r="Q18" s="163"/>
      <c r="R18" s="163"/>
      <c r="S18" s="161"/>
      <c r="T18" s="162"/>
      <c r="U18" s="163"/>
      <c r="V18" s="161"/>
      <c r="W18" s="142"/>
      <c r="X18" s="203"/>
      <c r="Z18" s="112"/>
    </row>
    <row r="19" spans="1:26">
      <c r="A19" s="139"/>
      <c r="B19" s="159" t="s">
        <v>281</v>
      </c>
      <c r="C19" s="160"/>
      <c r="D19" s="161"/>
      <c r="E19" s="162"/>
      <c r="F19" s="163"/>
      <c r="G19" s="163"/>
      <c r="H19" s="163"/>
      <c r="I19" s="161"/>
      <c r="J19" s="162"/>
      <c r="K19" s="163"/>
      <c r="L19" s="163"/>
      <c r="M19" s="163"/>
      <c r="N19" s="161"/>
      <c r="O19" s="162"/>
      <c r="P19" s="163"/>
      <c r="Q19" s="163"/>
      <c r="R19" s="163"/>
      <c r="S19" s="161"/>
      <c r="T19" s="162"/>
      <c r="U19" s="163"/>
      <c r="V19" s="161"/>
      <c r="W19" s="142"/>
      <c r="X19" s="142"/>
    </row>
    <row r="20" spans="1:26" ht="15.75" thickBot="1">
      <c r="A20" s="139"/>
      <c r="B20" s="164" t="s">
        <v>282</v>
      </c>
      <c r="C20" s="165"/>
      <c r="D20" s="166"/>
      <c r="E20" s="167"/>
      <c r="F20" s="168"/>
      <c r="G20" s="168"/>
      <c r="H20" s="168"/>
      <c r="I20" s="166"/>
      <c r="J20" s="167"/>
      <c r="K20" s="168"/>
      <c r="L20" s="168"/>
      <c r="M20" s="168"/>
      <c r="N20" s="166"/>
      <c r="O20" s="167"/>
      <c r="P20" s="168"/>
      <c r="Q20" s="168"/>
      <c r="R20" s="168"/>
      <c r="S20" s="166"/>
      <c r="T20" s="167"/>
      <c r="U20" s="168"/>
      <c r="V20" s="166"/>
      <c r="W20" s="142"/>
      <c r="X20" s="142"/>
    </row>
    <row r="21" spans="1:26" ht="15.75" thickBot="1">
      <c r="A21" s="139"/>
      <c r="B21" s="169" t="s">
        <v>283</v>
      </c>
      <c r="C21" s="170"/>
      <c r="D21" s="170"/>
      <c r="E21" s="185">
        <f>SUM(E14:E20)</f>
        <v>37078847.657026365</v>
      </c>
      <c r="F21" s="185">
        <f t="shared" ref="F21:N21" si="0">SUM(F14:F20)</f>
        <v>33038758.621664904</v>
      </c>
      <c r="G21" s="185">
        <f t="shared" si="0"/>
        <v>36324491.691131972</v>
      </c>
      <c r="H21" s="185">
        <f t="shared" si="0"/>
        <v>37186394.644638516</v>
      </c>
      <c r="I21" s="185">
        <f t="shared" si="0"/>
        <v>37756536.186425</v>
      </c>
      <c r="J21" s="185">
        <f t="shared" si="0"/>
        <v>35516686.39199467</v>
      </c>
      <c r="K21" s="185">
        <f t="shared" si="0"/>
        <v>31327421.612539932</v>
      </c>
      <c r="L21" s="185">
        <f t="shared" si="0"/>
        <v>34943446.263209879</v>
      </c>
      <c r="M21" s="185">
        <f t="shared" si="0"/>
        <v>37393644.316172354</v>
      </c>
      <c r="N21" s="185">
        <f t="shared" si="0"/>
        <v>37393644.316172346</v>
      </c>
      <c r="O21" s="170"/>
      <c r="P21" s="170"/>
      <c r="Q21" s="170"/>
      <c r="R21" s="170"/>
      <c r="S21" s="170"/>
      <c r="T21" s="170"/>
      <c r="U21" s="170"/>
      <c r="V21" s="170"/>
      <c r="W21" s="142"/>
      <c r="X21" s="142"/>
    </row>
    <row r="22" spans="1:26" ht="15.75" thickBot="1">
      <c r="A22" s="142"/>
      <c r="B22" s="142"/>
      <c r="C22" s="142"/>
      <c r="D22" s="142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spans="1:26" ht="15.75" thickBot="1">
      <c r="A23" s="142"/>
      <c r="B23" s="148" t="s">
        <v>284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2"/>
      <c r="X23" s="142"/>
    </row>
    <row r="24" spans="1:26">
      <c r="A24" s="224"/>
      <c r="B24" s="225"/>
      <c r="C24" s="228" t="s">
        <v>256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30"/>
      <c r="W24" s="234"/>
      <c r="X24" s="219"/>
    </row>
    <row r="25" spans="1:26">
      <c r="A25" s="224"/>
      <c r="B25" s="226"/>
      <c r="C25" s="231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3"/>
      <c r="W25" s="234"/>
      <c r="X25" s="219"/>
    </row>
    <row r="26" spans="1:26" ht="15.75" thickBot="1">
      <c r="A26" s="139"/>
      <c r="B26" s="227"/>
      <c r="C26" s="151" t="s">
        <v>257</v>
      </c>
      <c r="D26" s="151" t="s">
        <v>258</v>
      </c>
      <c r="E26" s="152" t="s">
        <v>259</v>
      </c>
      <c r="F26" s="152" t="s">
        <v>260</v>
      </c>
      <c r="G26" s="152" t="s">
        <v>261</v>
      </c>
      <c r="H26" s="152" t="s">
        <v>262</v>
      </c>
      <c r="I26" s="152" t="s">
        <v>263</v>
      </c>
      <c r="J26" s="151" t="s">
        <v>264</v>
      </c>
      <c r="K26" s="151" t="s">
        <v>265</v>
      </c>
      <c r="L26" s="151" t="s">
        <v>266</v>
      </c>
      <c r="M26" s="151" t="s">
        <v>267</v>
      </c>
      <c r="N26" s="151" t="s">
        <v>268</v>
      </c>
      <c r="O26" s="152" t="s">
        <v>269</v>
      </c>
      <c r="P26" s="152" t="s">
        <v>270</v>
      </c>
      <c r="Q26" s="152" t="s">
        <v>271</v>
      </c>
      <c r="R26" s="152" t="s">
        <v>272</v>
      </c>
      <c r="S26" s="152" t="s">
        <v>273</v>
      </c>
      <c r="T26" s="151" t="s">
        <v>274</v>
      </c>
      <c r="U26" s="151" t="s">
        <v>275</v>
      </c>
      <c r="V26" s="151" t="s">
        <v>276</v>
      </c>
      <c r="W26" s="142"/>
      <c r="X26" s="142"/>
    </row>
    <row r="27" spans="1:26">
      <c r="A27" s="139"/>
      <c r="B27" s="153" t="s">
        <v>277</v>
      </c>
      <c r="C27" s="154"/>
      <c r="D27" s="155"/>
      <c r="E27" s="156"/>
      <c r="F27" s="157"/>
      <c r="G27" s="157"/>
      <c r="H27" s="157"/>
      <c r="I27" s="155"/>
      <c r="J27" s="156"/>
      <c r="K27" s="158"/>
      <c r="L27" s="158"/>
      <c r="M27" s="158"/>
      <c r="N27" s="155"/>
      <c r="O27" s="156"/>
      <c r="P27" s="158"/>
      <c r="Q27" s="158"/>
      <c r="R27" s="158"/>
      <c r="S27" s="155"/>
      <c r="T27" s="156"/>
      <c r="U27" s="158"/>
      <c r="V27" s="155"/>
      <c r="W27" s="142"/>
      <c r="X27" s="142"/>
    </row>
    <row r="28" spans="1:26">
      <c r="A28" s="139"/>
      <c r="B28" s="159" t="s">
        <v>65</v>
      </c>
      <c r="C28" s="160"/>
      <c r="D28" s="161"/>
      <c r="E28" s="182">
        <f>(Capex!E$6-Capex!E$11)*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tables'!$A$9:$A$19,0),MATCH("FY"&amp;RIGHT(E$13,2),'Index tables'!$B$4:$U$4,0)))</f>
        <v>3854463.5941953892</v>
      </c>
      <c r="F28" s="183">
        <f>(Capex!F$6-Capex!F$11)*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tables'!$A$9:$A$19,0),MATCH("FY"&amp;RIGHT(F$13,2),'Index tables'!$B$4:$U$4,0)))</f>
        <v>3751364.2189740017</v>
      </c>
      <c r="G28" s="183">
        <f>(Capex!G$6-Capex!G$11)*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tables'!$A$9:$A$19,0),MATCH("FY"&amp;RIGHT(G$13,2),'Index tables'!$B$4:$U$4,0)))</f>
        <v>3709195.5215715049</v>
      </c>
      <c r="H28" s="183">
        <f>(Capex!H$6-Capex!H$11)*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tables'!$A$9:$A$19,0),MATCH("FY"&amp;RIGHT(H$13,2),'Index tables'!$B$4:$U$4,0)))</f>
        <v>3687266.7949746046</v>
      </c>
      <c r="I28" s="184">
        <f>(Capex!I$6-Capex!I$11)*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tables'!$A$9:$A$19,0),MATCH("FY"&amp;RIGHT(I$13,2),'Index tables'!$B$4:$U$4,0)))</f>
        <v>3595000.1287430385</v>
      </c>
      <c r="J28" s="182">
        <f>(Capex!J$6-Capex!J$11)*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tables'!$A$9:$A$19,0),MATCH("FY"&amp;RIGHT(J$13,2),'Index tables'!$B$4:$U$4,0)))</f>
        <v>3595000.1287430385</v>
      </c>
      <c r="K28" s="183">
        <f>(Capex!K$6-Capex!K$11)*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tables'!$A$9:$A$19,0),MATCH("FY"&amp;RIGHT(K$13,2),'Index tables'!$B$4:$U$4,0)))</f>
        <v>3369368.5519339368</v>
      </c>
      <c r="L28" s="183">
        <f>(Capex!L$6-Capex!L$11)*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tables'!$A$9:$A$19,0),MATCH("FY"&amp;RIGHT(L$13,2),'Index tables'!$B$4:$U$4,0)))</f>
        <v>3369368.5519339414</v>
      </c>
      <c r="M28" s="183">
        <f>(Capex!M$6-Capex!M$11)*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tables'!$A$9:$A$19,0),MATCH("FY"&amp;RIGHT(M$13,2),'Index tables'!$B$4:$U$4,0)))</f>
        <v>3369368.5519339396</v>
      </c>
      <c r="N28" s="184">
        <f>(Capex!N$6-Capex!N$11)*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tables'!$A$9:$A$19,0),MATCH("FY"&amp;RIGHT(N$13,2),'Index tables'!$B$4:$U$4,0)))</f>
        <v>3369368.5519339396</v>
      </c>
      <c r="O28" s="162"/>
      <c r="P28" s="163"/>
      <c r="Q28" s="163"/>
      <c r="R28" s="163"/>
      <c r="S28" s="161"/>
      <c r="T28" s="162"/>
      <c r="U28" s="163"/>
      <c r="V28" s="161"/>
      <c r="W28" s="142"/>
      <c r="X28" s="203"/>
    </row>
    <row r="29" spans="1:26">
      <c r="A29" s="139"/>
      <c r="B29" s="159" t="s">
        <v>278</v>
      </c>
      <c r="C29" s="160"/>
      <c r="D29" s="161"/>
      <c r="E29" s="182">
        <f>Capex!E$16*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tables'!$A$9:$A$19,0),MATCH("FY"&amp;RIGHT(E$13,2),'Index tables'!$B$4:$U$4,0)))</f>
        <v>8041135.0888326764</v>
      </c>
      <c r="F29" s="183">
        <f>Capex!F$16*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tables'!$A$9:$A$19,0),MATCH("FY"&amp;RIGHT(F$13,2),'Index tables'!$B$4:$U$4,0)))</f>
        <v>6615035.361894099</v>
      </c>
      <c r="G29" s="183">
        <f>Capex!G$16*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tables'!$A$9:$A$19,0),MATCH("FY"&amp;RIGHT(G$13,2),'Index tables'!$B$4:$U$4,0)))</f>
        <v>13126979.830468602</v>
      </c>
      <c r="H29" s="183">
        <f>Capex!H$16*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tables'!$A$9:$A$19,0),MATCH("FY"&amp;RIGHT(H$13,2),'Index tables'!$B$4:$U$4,0)))</f>
        <v>18704855.993189033</v>
      </c>
      <c r="I29" s="184">
        <f>Capex!I$16*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tables'!$A$9:$A$19,0),MATCH("FY"&amp;RIGHT(I$13,2),'Index tables'!$B$4:$U$4,0)))</f>
        <v>16429736.050568832</v>
      </c>
      <c r="J29" s="182">
        <f>Capex!J$16*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tables'!$A$9:$A$19,0),MATCH("FY"&amp;RIGHT(J$13,2),'Index tables'!$B$4:$U$4,0)))</f>
        <v>24249524.268438131</v>
      </c>
      <c r="K29" s="183">
        <f>Capex!K$16*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tables'!$A$9:$A$19,0),MATCH("FY"&amp;RIGHT(K$13,2),'Index tables'!$B$4:$U$4,0)))</f>
        <v>29444832.21249228</v>
      </c>
      <c r="L29" s="183">
        <f>Capex!L$16*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tables'!$A$9:$A$19,0),MATCH("FY"&amp;RIGHT(L$13,2),'Index tables'!$B$4:$U$4,0)))</f>
        <v>25992233.439098131</v>
      </c>
      <c r="M29" s="183">
        <f>Capex!M$16*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tables'!$A$9:$A$19,0),MATCH("FY"&amp;RIGHT(M$13,2),'Index tables'!$B$4:$U$4,0)))</f>
        <v>21841899.73730024</v>
      </c>
      <c r="N29" s="184">
        <f>Capex!N$16*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tables'!$A$9:$A$19,0),MATCH("FY"&amp;RIGHT(N$13,2),'Index tables'!$B$4:$U$4,0)))</f>
        <v>21841899.737300236</v>
      </c>
      <c r="O29" s="162"/>
      <c r="P29" s="163"/>
      <c r="Q29" s="163"/>
      <c r="R29" s="163"/>
      <c r="S29" s="161"/>
      <c r="T29" s="162"/>
      <c r="U29" s="163"/>
      <c r="V29" s="161"/>
      <c r="W29" s="142"/>
      <c r="X29" s="203"/>
      <c r="Z29" s="112"/>
    </row>
    <row r="30" spans="1:26">
      <c r="A30" s="139"/>
      <c r="B30" s="159" t="s">
        <v>279</v>
      </c>
      <c r="C30" s="160"/>
      <c r="D30" s="161"/>
      <c r="E30" s="162"/>
      <c r="F30" s="163"/>
      <c r="G30" s="163"/>
      <c r="H30" s="163"/>
      <c r="I30" s="161"/>
      <c r="J30" s="162"/>
      <c r="K30" s="163"/>
      <c r="L30" s="163"/>
      <c r="M30" s="163"/>
      <c r="N30" s="161"/>
      <c r="O30" s="162"/>
      <c r="P30" s="163"/>
      <c r="Q30" s="163"/>
      <c r="R30" s="163"/>
      <c r="S30" s="161"/>
      <c r="T30" s="162"/>
      <c r="U30" s="163"/>
      <c r="V30" s="161"/>
      <c r="W30" s="142"/>
      <c r="X30" s="142"/>
    </row>
    <row r="31" spans="1:26">
      <c r="A31" s="139"/>
      <c r="B31" s="159" t="s">
        <v>280</v>
      </c>
      <c r="C31" s="160"/>
      <c r="D31" s="161"/>
      <c r="E31" s="162"/>
      <c r="F31" s="163"/>
      <c r="G31" s="163"/>
      <c r="H31" s="163"/>
      <c r="I31" s="161"/>
      <c r="J31" s="162"/>
      <c r="K31" s="163"/>
      <c r="L31" s="163"/>
      <c r="M31" s="163"/>
      <c r="N31" s="161"/>
      <c r="O31" s="162"/>
      <c r="P31" s="163"/>
      <c r="Q31" s="163"/>
      <c r="R31" s="163"/>
      <c r="S31" s="161"/>
      <c r="T31" s="162"/>
      <c r="U31" s="163"/>
      <c r="V31" s="161"/>
      <c r="W31" s="142"/>
      <c r="X31" s="142"/>
    </row>
    <row r="32" spans="1:26">
      <c r="A32" s="139"/>
      <c r="B32" s="159" t="s">
        <v>281</v>
      </c>
      <c r="C32" s="160"/>
      <c r="D32" s="161"/>
      <c r="E32" s="162"/>
      <c r="F32" s="163"/>
      <c r="G32" s="163"/>
      <c r="H32" s="163"/>
      <c r="I32" s="161"/>
      <c r="J32" s="162"/>
      <c r="K32" s="163"/>
      <c r="L32" s="163"/>
      <c r="M32" s="163"/>
      <c r="N32" s="161"/>
      <c r="O32" s="162"/>
      <c r="P32" s="163"/>
      <c r="Q32" s="163"/>
      <c r="R32" s="163"/>
      <c r="S32" s="161"/>
      <c r="T32" s="162"/>
      <c r="U32" s="163"/>
      <c r="V32" s="161"/>
      <c r="W32" s="142"/>
      <c r="X32" s="142"/>
    </row>
    <row r="33" spans="1:26" ht="15.75" thickBot="1">
      <c r="A33" s="139"/>
      <c r="B33" s="171" t="s">
        <v>282</v>
      </c>
      <c r="C33" s="172"/>
      <c r="D33" s="173"/>
      <c r="E33" s="174"/>
      <c r="F33" s="175"/>
      <c r="G33" s="175"/>
      <c r="H33" s="175"/>
      <c r="I33" s="173"/>
      <c r="J33" s="174"/>
      <c r="K33" s="175"/>
      <c r="L33" s="175"/>
      <c r="M33" s="175"/>
      <c r="N33" s="173"/>
      <c r="O33" s="174"/>
      <c r="P33" s="175"/>
      <c r="Q33" s="175"/>
      <c r="R33" s="175"/>
      <c r="S33" s="173"/>
      <c r="T33" s="174"/>
      <c r="U33" s="175"/>
      <c r="V33" s="173"/>
      <c r="W33" s="142"/>
      <c r="X33" s="142"/>
    </row>
    <row r="34" spans="1:26" ht="15.75" thickBot="1">
      <c r="A34" s="139"/>
      <c r="B34" s="169" t="s">
        <v>283</v>
      </c>
      <c r="C34" s="170"/>
      <c r="D34" s="170"/>
      <c r="E34" s="185">
        <f>SUM(E27:E33)</f>
        <v>11895598.683028065</v>
      </c>
      <c r="F34" s="185">
        <f t="shared" ref="F34" si="1">SUM(F27:F33)</f>
        <v>10366399.580868101</v>
      </c>
      <c r="G34" s="185">
        <f t="shared" ref="G34" si="2">SUM(G27:G33)</f>
        <v>16836175.352040108</v>
      </c>
      <c r="H34" s="185">
        <f t="shared" ref="H34" si="3">SUM(H27:H33)</f>
        <v>22392122.78816364</v>
      </c>
      <c r="I34" s="185">
        <f t="shared" ref="I34" si="4">SUM(I27:I33)</f>
        <v>20024736.179311872</v>
      </c>
      <c r="J34" s="185">
        <f t="shared" ref="J34" si="5">SUM(J27:J33)</f>
        <v>27844524.397181168</v>
      </c>
      <c r="K34" s="185">
        <f t="shared" ref="K34" si="6">SUM(K27:K33)</f>
        <v>32814200.764426216</v>
      </c>
      <c r="L34" s="185">
        <f t="shared" ref="L34" si="7">SUM(L27:L33)</f>
        <v>29361601.991032071</v>
      </c>
      <c r="M34" s="185">
        <f t="shared" ref="M34" si="8">SUM(M27:M33)</f>
        <v>25211268.28923418</v>
      </c>
      <c r="N34" s="185">
        <f t="shared" ref="N34" si="9">SUM(N27:N33)</f>
        <v>25211268.289234176</v>
      </c>
      <c r="O34" s="170"/>
      <c r="P34" s="170"/>
      <c r="Q34" s="170"/>
      <c r="R34" s="170"/>
      <c r="S34" s="170"/>
      <c r="T34" s="170"/>
      <c r="U34" s="170"/>
      <c r="V34" s="170"/>
      <c r="W34" s="142"/>
      <c r="X34" s="142"/>
    </row>
    <row r="35" spans="1:26" ht="15.75" thickBot="1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1:26" ht="15.75" thickBot="1">
      <c r="A36" s="142"/>
      <c r="B36" s="148" t="s">
        <v>285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2"/>
      <c r="X36" s="142"/>
    </row>
    <row r="37" spans="1:26">
      <c r="A37" s="224"/>
      <c r="B37" s="225"/>
      <c r="C37" s="228" t="s">
        <v>256</v>
      </c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30"/>
      <c r="W37" s="234"/>
      <c r="X37" s="219"/>
    </row>
    <row r="38" spans="1:26">
      <c r="A38" s="224"/>
      <c r="B38" s="226"/>
      <c r="C38" s="231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3"/>
      <c r="W38" s="234"/>
      <c r="X38" s="219"/>
    </row>
    <row r="39" spans="1:26" ht="15.75" thickBot="1">
      <c r="A39" s="139"/>
      <c r="B39" s="227"/>
      <c r="C39" s="151" t="s">
        <v>257</v>
      </c>
      <c r="D39" s="151" t="s">
        <v>258</v>
      </c>
      <c r="E39" s="152" t="s">
        <v>259</v>
      </c>
      <c r="F39" s="152" t="s">
        <v>260</v>
      </c>
      <c r="G39" s="152" t="s">
        <v>261</v>
      </c>
      <c r="H39" s="152" t="s">
        <v>262</v>
      </c>
      <c r="I39" s="152" t="s">
        <v>263</v>
      </c>
      <c r="J39" s="151" t="s">
        <v>264</v>
      </c>
      <c r="K39" s="151" t="s">
        <v>265</v>
      </c>
      <c r="L39" s="151" t="s">
        <v>266</v>
      </c>
      <c r="M39" s="151" t="s">
        <v>267</v>
      </c>
      <c r="N39" s="151" t="s">
        <v>268</v>
      </c>
      <c r="O39" s="152" t="s">
        <v>269</v>
      </c>
      <c r="P39" s="152" t="s">
        <v>270</v>
      </c>
      <c r="Q39" s="152" t="s">
        <v>271</v>
      </c>
      <c r="R39" s="152" t="s">
        <v>272</v>
      </c>
      <c r="S39" s="152" t="s">
        <v>273</v>
      </c>
      <c r="T39" s="151" t="s">
        <v>274</v>
      </c>
      <c r="U39" s="151" t="s">
        <v>275</v>
      </c>
      <c r="V39" s="151" t="s">
        <v>276</v>
      </c>
      <c r="W39" s="142"/>
      <c r="X39" s="142"/>
    </row>
    <row r="40" spans="1:26">
      <c r="A40" s="139"/>
      <c r="B40" s="153" t="s">
        <v>277</v>
      </c>
      <c r="C40" s="154"/>
      <c r="D40" s="155"/>
      <c r="E40" s="156"/>
      <c r="F40" s="157"/>
      <c r="G40" s="157"/>
      <c r="H40" s="157"/>
      <c r="I40" s="155"/>
      <c r="J40" s="156"/>
      <c r="K40" s="158"/>
      <c r="L40" s="158"/>
      <c r="M40" s="158"/>
      <c r="N40" s="155"/>
      <c r="O40" s="156"/>
      <c r="P40" s="158"/>
      <c r="Q40" s="158"/>
      <c r="R40" s="158"/>
      <c r="S40" s="155"/>
      <c r="T40" s="156"/>
      <c r="U40" s="158"/>
      <c r="V40" s="155"/>
      <c r="W40" s="142"/>
      <c r="X40" s="142"/>
    </row>
    <row r="41" spans="1:26">
      <c r="A41" s="139"/>
      <c r="B41" s="159" t="s">
        <v>65</v>
      </c>
      <c r="C41" s="160"/>
      <c r="D41" s="161"/>
      <c r="E41" s="182">
        <f>(Capex!E$7-Capex!E$12)*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tables'!$A$9:$A$19,0),MATCH("FY"&amp;RIGHT(E$13,2),'Index tables'!$B$4:$U$4,0)))</f>
        <v>0</v>
      </c>
      <c r="F41" s="183">
        <f>(Capex!F$7-Capex!F$12)*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tables'!$A$9:$A$19,0),MATCH("FY"&amp;RIGHT(F$13,2),'Index tables'!$B$4:$U$4,0)))</f>
        <v>0</v>
      </c>
      <c r="G41" s="183">
        <f>(Capex!G$7-Capex!G$12)*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tables'!$A$9:$A$19,0),MATCH("FY"&amp;RIGHT(G$13,2),'Index tables'!$B$4:$U$4,0)))</f>
        <v>0</v>
      </c>
      <c r="H41" s="183">
        <f>(Capex!H$7-Capex!H$12)*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tables'!$A$9:$A$19,0),MATCH("FY"&amp;RIGHT(H$13,2),'Index tables'!$B$4:$U$4,0)))</f>
        <v>0</v>
      </c>
      <c r="I41" s="184">
        <f>(Capex!I$7-Capex!I$12)*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tables'!$A$9:$A$19,0),MATCH("FY"&amp;RIGHT(I$13,2),'Index tables'!$B$4:$U$4,0)))</f>
        <v>0</v>
      </c>
      <c r="J41" s="182">
        <f>(Capex!J$7-Capex!J$12)*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tables'!$A$9:$A$19,0),MATCH("FY"&amp;RIGHT(J$13,2),'Index tables'!$B$4:$U$4,0)))</f>
        <v>0</v>
      </c>
      <c r="K41" s="183">
        <f>(Capex!K$7-Capex!K$12)*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tables'!$A$9:$A$19,0),MATCH("FY"&amp;RIGHT(K$13,2),'Index tables'!$B$4:$U$4,0)))</f>
        <v>0</v>
      </c>
      <c r="L41" s="183">
        <f>(Capex!L$7-Capex!L$12)*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tables'!$A$9:$A$19,0),MATCH("FY"&amp;RIGHT(L$13,2),'Index tables'!$B$4:$U$4,0)))</f>
        <v>0</v>
      </c>
      <c r="M41" s="183">
        <f>(Capex!M$7-Capex!M$12)*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tables'!$A$9:$A$19,0),MATCH("FY"&amp;RIGHT(M$13,2),'Index tables'!$B$4:$U$4,0)))</f>
        <v>0</v>
      </c>
      <c r="N41" s="184">
        <f>(Capex!N$7-Capex!N$12)*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tables'!$A$9:$A$19,0),MATCH("FY"&amp;RIGHT(N$13,2),'Index tables'!$B$4:$U$4,0)))</f>
        <v>0</v>
      </c>
      <c r="O41" s="162"/>
      <c r="P41" s="163"/>
      <c r="Q41" s="163"/>
      <c r="R41" s="163"/>
      <c r="S41" s="161"/>
      <c r="T41" s="162"/>
      <c r="U41" s="163"/>
      <c r="V41" s="161"/>
      <c r="W41" s="142"/>
      <c r="X41" s="203"/>
    </row>
    <row r="42" spans="1:26">
      <c r="A42" s="139"/>
      <c r="B42" s="159" t="s">
        <v>278</v>
      </c>
      <c r="C42" s="160"/>
      <c r="D42" s="161"/>
      <c r="E42" s="182">
        <f>Capex!E$17*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tables'!$A$9:$A$19,0),MATCH("FY"&amp;RIGHT(E$13,2),'Index tables'!$B$4:$U$4,0)))</f>
        <v>1885771.4793311104</v>
      </c>
      <c r="F42" s="183">
        <f>Capex!F$17*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tables'!$A$9:$A$19,0),MATCH("FY"&amp;RIGHT(F$13,2),'Index tables'!$B$4:$U$4,0)))</f>
        <v>1436505.1012304036</v>
      </c>
      <c r="G42" s="183">
        <f>Capex!G$17*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tables'!$A$9:$A$19,0),MATCH("FY"&amp;RIGHT(G$13,2),'Index tables'!$B$4:$U$4,0)))</f>
        <v>3282330.5044391672</v>
      </c>
      <c r="H42" s="183">
        <f>Capex!H$17*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tables'!$A$9:$A$19,0),MATCH("FY"&amp;RIGHT(H$13,2),'Index tables'!$B$4:$U$4,0)))</f>
        <v>5285534.8631568477</v>
      </c>
      <c r="I42" s="184">
        <f>Capex!I$17*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tables'!$A$9:$A$19,0),MATCH("FY"&amp;RIGHT(I$13,2),'Index tables'!$B$4:$U$4,0)))</f>
        <v>4578220.3503856203</v>
      </c>
      <c r="J42" s="182">
        <f>Capex!J$17*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tables'!$A$9:$A$19,0),MATCH("FY"&amp;RIGHT(J$13,2),'Index tables'!$B$4:$U$4,0)))</f>
        <v>7022918.966302651</v>
      </c>
      <c r="K42" s="183">
        <f>Capex!K$17*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tables'!$A$9:$A$19,0),MATCH("FY"&amp;RIGHT(K$13,2),'Index tables'!$B$4:$U$4,0)))</f>
        <v>8601123.9295903295</v>
      </c>
      <c r="L42" s="183">
        <f>Capex!L$17*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tables'!$A$9:$A$19,0),MATCH("FY"&amp;RIGHT(L$13,2),'Index tables'!$B$4:$U$4,0)))</f>
        <v>7187392.5884216242</v>
      </c>
      <c r="M42" s="183">
        <f>Capex!M$17*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tables'!$A$9:$A$19,0),MATCH("FY"&amp;RIGHT(M$13,2),'Index tables'!$B$4:$U$4,0)))</f>
        <v>6071525.8587171417</v>
      </c>
      <c r="N42" s="184">
        <f>Capex!N$17*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tables'!$A$9:$A$19,0),MATCH("FY"&amp;RIGHT(N$13,2),'Index tables'!$B$4:$U$4,0)))</f>
        <v>6071525.8587171407</v>
      </c>
      <c r="O42" s="162"/>
      <c r="P42" s="163"/>
      <c r="Q42" s="163"/>
      <c r="R42" s="163"/>
      <c r="S42" s="161"/>
      <c r="T42" s="162"/>
      <c r="U42" s="163"/>
      <c r="V42" s="161"/>
      <c r="W42" s="142"/>
      <c r="X42" s="203"/>
      <c r="Z42" s="112"/>
    </row>
    <row r="43" spans="1:26">
      <c r="A43" s="139"/>
      <c r="B43" s="159" t="s">
        <v>279</v>
      </c>
      <c r="C43" s="160"/>
      <c r="D43" s="161"/>
      <c r="E43" s="162"/>
      <c r="F43" s="163"/>
      <c r="G43" s="163"/>
      <c r="H43" s="163"/>
      <c r="I43" s="161"/>
      <c r="J43" s="162"/>
      <c r="K43" s="163"/>
      <c r="L43" s="163"/>
      <c r="M43" s="163"/>
      <c r="N43" s="161"/>
      <c r="O43" s="162"/>
      <c r="P43" s="163"/>
      <c r="Q43" s="163"/>
      <c r="R43" s="163"/>
      <c r="S43" s="161"/>
      <c r="T43" s="162"/>
      <c r="U43" s="163"/>
      <c r="V43" s="161"/>
      <c r="W43" s="142"/>
      <c r="X43" s="142"/>
    </row>
    <row r="44" spans="1:26">
      <c r="A44" s="139"/>
      <c r="B44" s="159" t="s">
        <v>281</v>
      </c>
      <c r="C44" s="160"/>
      <c r="D44" s="161"/>
      <c r="E44" s="162"/>
      <c r="F44" s="163"/>
      <c r="G44" s="163"/>
      <c r="H44" s="163"/>
      <c r="I44" s="161"/>
      <c r="J44" s="162"/>
      <c r="K44" s="163"/>
      <c r="L44" s="163"/>
      <c r="M44" s="163"/>
      <c r="N44" s="161"/>
      <c r="O44" s="162"/>
      <c r="P44" s="163"/>
      <c r="Q44" s="163"/>
      <c r="R44" s="163"/>
      <c r="S44" s="161"/>
      <c r="T44" s="162"/>
      <c r="U44" s="163"/>
      <c r="V44" s="161"/>
      <c r="W44" s="142"/>
      <c r="X44" s="142"/>
    </row>
    <row r="45" spans="1:26" ht="15.75" thickBot="1">
      <c r="A45" s="139"/>
      <c r="B45" s="171" t="s">
        <v>282</v>
      </c>
      <c r="C45" s="172"/>
      <c r="D45" s="173"/>
      <c r="E45" s="174"/>
      <c r="F45" s="175"/>
      <c r="G45" s="175"/>
      <c r="H45" s="175"/>
      <c r="I45" s="173"/>
      <c r="J45" s="174"/>
      <c r="K45" s="175"/>
      <c r="L45" s="175"/>
      <c r="M45" s="175"/>
      <c r="N45" s="173"/>
      <c r="O45" s="174"/>
      <c r="P45" s="175"/>
      <c r="Q45" s="175"/>
      <c r="R45" s="175"/>
      <c r="S45" s="173"/>
      <c r="T45" s="174"/>
      <c r="U45" s="175"/>
      <c r="V45" s="173"/>
      <c r="W45" s="142"/>
      <c r="X45" s="142"/>
    </row>
    <row r="46" spans="1:26" ht="15.75" thickBot="1">
      <c r="A46" s="139"/>
      <c r="B46" s="169" t="s">
        <v>283</v>
      </c>
      <c r="C46" s="170"/>
      <c r="D46" s="170"/>
      <c r="E46" s="185">
        <f>SUM(E39:E45)</f>
        <v>1885771.4793311104</v>
      </c>
      <c r="F46" s="185">
        <f t="shared" ref="F46" si="10">SUM(F39:F45)</f>
        <v>1436505.1012304036</v>
      </c>
      <c r="G46" s="185">
        <f t="shared" ref="G46" si="11">SUM(G39:G45)</f>
        <v>3282330.5044391672</v>
      </c>
      <c r="H46" s="185">
        <f t="shared" ref="H46" si="12">SUM(H39:H45)</f>
        <v>5285534.8631568477</v>
      </c>
      <c r="I46" s="185">
        <f t="shared" ref="I46" si="13">SUM(I39:I45)</f>
        <v>4578220.3503856203</v>
      </c>
      <c r="J46" s="185">
        <f t="shared" ref="J46" si="14">SUM(J39:J45)</f>
        <v>7022918.966302651</v>
      </c>
      <c r="K46" s="185">
        <f t="shared" ref="K46" si="15">SUM(K39:K45)</f>
        <v>8601123.9295903295</v>
      </c>
      <c r="L46" s="185">
        <f t="shared" ref="L46" si="16">SUM(L39:L45)</f>
        <v>7187392.5884216242</v>
      </c>
      <c r="M46" s="185">
        <f t="shared" ref="M46" si="17">SUM(M39:M45)</f>
        <v>6071525.8587171417</v>
      </c>
      <c r="N46" s="185">
        <f t="shared" ref="N46" si="18">SUM(N39:N45)</f>
        <v>6071525.8587171407</v>
      </c>
      <c r="O46" s="170"/>
      <c r="P46" s="170"/>
      <c r="Q46" s="170"/>
      <c r="R46" s="170"/>
      <c r="S46" s="170"/>
      <c r="T46" s="170"/>
      <c r="U46" s="170"/>
      <c r="V46" s="170"/>
      <c r="W46" s="142"/>
      <c r="X46" s="142"/>
    </row>
    <row r="47" spans="1:26" ht="15.75">
      <c r="A47" s="139"/>
      <c r="B47" s="176"/>
      <c r="C47" s="177"/>
      <c r="D47" s="177"/>
      <c r="E47" s="177"/>
      <c r="F47" s="177"/>
      <c r="G47" s="177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1:26" ht="15.75">
      <c r="A48" s="139"/>
      <c r="B48" s="176"/>
      <c r="C48" s="177"/>
      <c r="D48" s="177"/>
      <c r="E48" s="177"/>
      <c r="F48" s="177"/>
      <c r="G48" s="177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1:24" ht="16.5" thickBot="1">
      <c r="A49" s="139"/>
      <c r="B49" s="176"/>
      <c r="C49" s="177"/>
      <c r="D49" s="177"/>
      <c r="E49" s="177"/>
      <c r="F49" s="177"/>
      <c r="G49" s="177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1:24" ht="16.5" thickBot="1">
      <c r="A50" s="139"/>
      <c r="B50" s="147" t="s">
        <v>286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2"/>
      <c r="X50" s="142"/>
    </row>
    <row r="51" spans="1:24" ht="15.75" thickBot="1">
      <c r="A51" s="142"/>
      <c r="B51" s="148" t="s">
        <v>287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2"/>
      <c r="X51" s="142"/>
    </row>
    <row r="52" spans="1:24">
      <c r="A52" s="224"/>
      <c r="B52" s="225"/>
      <c r="C52" s="228" t="s">
        <v>256</v>
      </c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30"/>
      <c r="W52" s="234"/>
      <c r="X52" s="219"/>
    </row>
    <row r="53" spans="1:24">
      <c r="A53" s="224"/>
      <c r="B53" s="226"/>
      <c r="C53" s="231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3"/>
      <c r="W53" s="234"/>
      <c r="X53" s="219"/>
    </row>
    <row r="54" spans="1:24" ht="15.75" thickBot="1">
      <c r="A54" s="139"/>
      <c r="B54" s="227"/>
      <c r="C54" s="151" t="s">
        <v>257</v>
      </c>
      <c r="D54" s="151" t="s">
        <v>258</v>
      </c>
      <c r="E54" s="152" t="s">
        <v>259</v>
      </c>
      <c r="F54" s="152" t="s">
        <v>260</v>
      </c>
      <c r="G54" s="152" t="s">
        <v>261</v>
      </c>
      <c r="H54" s="152" t="s">
        <v>262</v>
      </c>
      <c r="I54" s="152" t="s">
        <v>263</v>
      </c>
      <c r="J54" s="151" t="s">
        <v>264</v>
      </c>
      <c r="K54" s="151" t="s">
        <v>265</v>
      </c>
      <c r="L54" s="151" t="s">
        <v>266</v>
      </c>
      <c r="M54" s="151" t="s">
        <v>267</v>
      </c>
      <c r="N54" s="151" t="s">
        <v>268</v>
      </c>
      <c r="O54" s="152" t="s">
        <v>269</v>
      </c>
      <c r="P54" s="152" t="s">
        <v>270</v>
      </c>
      <c r="Q54" s="152" t="s">
        <v>271</v>
      </c>
      <c r="R54" s="152" t="s">
        <v>272</v>
      </c>
      <c r="S54" s="152" t="s">
        <v>273</v>
      </c>
      <c r="T54" s="151" t="s">
        <v>274</v>
      </c>
      <c r="U54" s="151" t="s">
        <v>275</v>
      </c>
      <c r="V54" s="151" t="s">
        <v>276</v>
      </c>
      <c r="W54" s="142"/>
      <c r="X54" s="142"/>
    </row>
    <row r="55" spans="1:24">
      <c r="A55" s="139"/>
      <c r="B55" s="178" t="s">
        <v>296</v>
      </c>
      <c r="C55" s="154"/>
      <c r="D55" s="155"/>
      <c r="E55" s="182">
        <f>SUM(E$15:E$16)*Assumptions!$C$9</f>
        <v>634846.22134052741</v>
      </c>
      <c r="F55" s="183">
        <f>SUM(F$15:F$16)*Assumptions!$C$9</f>
        <v>659436.29643329803</v>
      </c>
      <c r="G55" s="183">
        <f>SUM(G$15:G$16)*Assumptions!$C$9</f>
        <v>726489.83382263943</v>
      </c>
      <c r="H55" s="183">
        <f>SUM(H$15:H$16)*Assumptions!$C$9</f>
        <v>743727.89289277035</v>
      </c>
      <c r="I55" s="184">
        <f>SUM(I$15:I$16)*Assumptions!$C$9</f>
        <v>753791.84772850003</v>
      </c>
      <c r="J55" s="182">
        <f>SUM(J$15:J$16)*Assumptions!$C$9</f>
        <v>710333.72783989343</v>
      </c>
      <c r="K55" s="183">
        <f>SUM(K$15:K$16)*Assumptions!$C$9</f>
        <v>626548.43225079868</v>
      </c>
      <c r="L55" s="183">
        <f>SUM(L$15:L$16)*Assumptions!$C$9</f>
        <v>698868.92526419763</v>
      </c>
      <c r="M55" s="183">
        <f>SUM(M$15:M$16)*Assumptions!$C$9</f>
        <v>747872.88632344711</v>
      </c>
      <c r="N55" s="184">
        <f>SUM(N$15:N$16)*Assumptions!$C$9</f>
        <v>747872.88632344699</v>
      </c>
      <c r="O55" s="154"/>
      <c r="P55" s="158"/>
      <c r="Q55" s="158"/>
      <c r="R55" s="158"/>
      <c r="S55" s="155"/>
      <c r="T55" s="154"/>
      <c r="U55" s="158"/>
      <c r="V55" s="158"/>
      <c r="W55" s="142"/>
      <c r="X55" s="203"/>
    </row>
    <row r="56" spans="1:24">
      <c r="A56" s="139"/>
      <c r="B56" s="179" t="s">
        <v>297</v>
      </c>
      <c r="C56" s="154"/>
      <c r="D56" s="155"/>
      <c r="E56" s="182">
        <f>'Export LRMC'!E$15*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tables'!$A$9:$A$19,0),MATCH("FY"&amp;RIGHT(E$13,2),'Index tables'!$B$4:$U$4,0)))</f>
        <v>2626789.9999999995</v>
      </c>
      <c r="F56" s="183">
        <f>'Export LRMC'!F$15*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tables'!$A$9:$A$19,0),MATCH("FY"&amp;RIGHT(F$13,2),'Index tables'!$B$4:$U$4,0)))</f>
        <v>2211402</v>
      </c>
      <c r="G56" s="183">
        <f>'Export LRMC'!G$15*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tables'!$A$9:$A$19,0),MATCH("FY"&amp;RIGHT(G$13,2),'Index tables'!$B$4:$U$4,0)))</f>
        <v>2196013</v>
      </c>
      <c r="H56" s="183">
        <f>'Export LRMC'!H$15*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tables'!$A$9:$A$19,0),MATCH("FY"&amp;RIGHT(H$13,2),'Index tables'!$B$4:$U$4,0)))</f>
        <v>2233502</v>
      </c>
      <c r="I56" s="184">
        <f>'Export LRMC'!I$15*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tables'!$A$9:$A$19,0),MATCH("FY"&amp;RIGHT(I$13,2),'Index tables'!$B$4:$U$4,0)))</f>
        <v>2339647</v>
      </c>
      <c r="J56" s="182">
        <f>'Export LRMC'!J$15*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tables'!$A$9:$A$19,0),MATCH("FY"&amp;RIGHT(J$13,2),'Index tables'!$B$4:$U$4,0)))</f>
        <v>2255159.786729252</v>
      </c>
      <c r="K56" s="183">
        <f>'Export LRMC'!K$15*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tables'!$A$9:$A$19,0),MATCH("FY"&amp;RIGHT(K$13,2),'Index tables'!$B$4:$U$4,0)))</f>
        <v>2258414.2297967644</v>
      </c>
      <c r="L56" s="183">
        <f>'Export LRMC'!L$15*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tables'!$A$9:$A$19,0),MATCH("FY"&amp;RIGHT(L$13,2),'Index tables'!$B$4:$U$4,0)))</f>
        <v>2261228.5834040111</v>
      </c>
      <c r="M56" s="183">
        <f>'Export LRMC'!M$15*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tables'!$A$9:$A$19,0),MATCH("FY"&amp;RIGHT(M$13,2),'Index tables'!$B$4:$U$4,0)))</f>
        <v>2264412.760087111</v>
      </c>
      <c r="N56" s="184">
        <f>'Export LRMC'!N$15*
IF(Assumptions!$C$16&lt;&gt;"Nominal",INDEX('Index tables'!$I$23:$U$33,MATCH(Assumptions!$C$16,'Index tables'!$A$23:$A$33,0),MATCH(Assumptions!$C$6,'Index tables'!$I$2:$U$2,0)),INDEX('Index tables'!$B$9:$U$19,MATCH("Real " &amp;Assumptions!$C$6,'Index tables'!$A$9:$A$19,0),MATCH("FY"&amp;RIGHT(N$13,2),'Index tables'!$B$4:$U$4,0)))</f>
        <v>2267596.9367702124</v>
      </c>
      <c r="O56" s="154"/>
      <c r="P56" s="158"/>
      <c r="Q56" s="158"/>
      <c r="R56" s="158"/>
      <c r="S56" s="155"/>
      <c r="T56" s="154"/>
      <c r="U56" s="158"/>
      <c r="V56" s="158"/>
      <c r="W56" s="142"/>
      <c r="X56" s="203"/>
    </row>
    <row r="57" spans="1:24">
      <c r="A57" s="139"/>
      <c r="B57" s="179"/>
      <c r="C57" s="154"/>
      <c r="D57" s="155"/>
      <c r="E57" s="154"/>
      <c r="F57" s="158"/>
      <c r="G57" s="158"/>
      <c r="H57" s="158"/>
      <c r="I57" s="155"/>
      <c r="J57" s="154"/>
      <c r="K57" s="158"/>
      <c r="L57" s="158"/>
      <c r="M57" s="158"/>
      <c r="N57" s="155"/>
      <c r="O57" s="154"/>
      <c r="P57" s="158"/>
      <c r="Q57" s="158"/>
      <c r="R57" s="158"/>
      <c r="S57" s="155"/>
      <c r="T57" s="154"/>
      <c r="U57" s="158"/>
      <c r="V57" s="158"/>
      <c r="W57" s="142"/>
      <c r="X57" s="142"/>
    </row>
    <row r="58" spans="1:24">
      <c r="A58" s="139"/>
      <c r="B58" s="179"/>
      <c r="C58" s="154"/>
      <c r="D58" s="155"/>
      <c r="E58" s="154"/>
      <c r="F58" s="158"/>
      <c r="G58" s="158"/>
      <c r="H58" s="158"/>
      <c r="I58" s="155"/>
      <c r="J58" s="154"/>
      <c r="K58" s="158"/>
      <c r="L58" s="158"/>
      <c r="M58" s="158"/>
      <c r="N58" s="155"/>
      <c r="O58" s="154"/>
      <c r="P58" s="158"/>
      <c r="Q58" s="158"/>
      <c r="R58" s="158"/>
      <c r="S58" s="155"/>
      <c r="T58" s="154"/>
      <c r="U58" s="158"/>
      <c r="V58" s="158"/>
      <c r="W58" s="142"/>
      <c r="X58" s="142"/>
    </row>
    <row r="59" spans="1:24">
      <c r="A59" s="139"/>
      <c r="B59" s="179"/>
      <c r="C59" s="154"/>
      <c r="D59" s="155"/>
      <c r="E59" s="154"/>
      <c r="F59" s="158"/>
      <c r="G59" s="158"/>
      <c r="H59" s="158"/>
      <c r="I59" s="155"/>
      <c r="J59" s="154"/>
      <c r="K59" s="158"/>
      <c r="L59" s="158"/>
      <c r="M59" s="158"/>
      <c r="N59" s="155"/>
      <c r="O59" s="154"/>
      <c r="P59" s="158"/>
      <c r="Q59" s="158"/>
      <c r="R59" s="158"/>
      <c r="S59" s="155"/>
      <c r="T59" s="154"/>
      <c r="U59" s="158"/>
      <c r="V59" s="158"/>
      <c r="W59" s="142"/>
      <c r="X59" s="142"/>
    </row>
    <row r="60" spans="1:24">
      <c r="A60" s="139"/>
      <c r="B60" s="179"/>
      <c r="C60" s="154"/>
      <c r="D60" s="155"/>
      <c r="E60" s="154"/>
      <c r="F60" s="158"/>
      <c r="G60" s="158"/>
      <c r="H60" s="158"/>
      <c r="I60" s="155"/>
      <c r="J60" s="154"/>
      <c r="K60" s="158"/>
      <c r="L60" s="158"/>
      <c r="M60" s="158"/>
      <c r="N60" s="155"/>
      <c r="O60" s="154"/>
      <c r="P60" s="158"/>
      <c r="Q60" s="158"/>
      <c r="R60" s="158"/>
      <c r="S60" s="155"/>
      <c r="T60" s="154"/>
      <c r="U60" s="158"/>
      <c r="V60" s="158"/>
      <c r="W60" s="142"/>
      <c r="X60" s="142"/>
    </row>
    <row r="61" spans="1:24">
      <c r="A61" s="139"/>
      <c r="B61" s="179"/>
      <c r="C61" s="154"/>
      <c r="D61" s="155"/>
      <c r="E61" s="154"/>
      <c r="F61" s="158"/>
      <c r="G61" s="158"/>
      <c r="H61" s="158"/>
      <c r="I61" s="155"/>
      <c r="J61" s="154"/>
      <c r="K61" s="158"/>
      <c r="L61" s="158"/>
      <c r="M61" s="158"/>
      <c r="N61" s="155"/>
      <c r="O61" s="154"/>
      <c r="P61" s="158"/>
      <c r="Q61" s="158"/>
      <c r="R61" s="158"/>
      <c r="S61" s="155"/>
      <c r="T61" s="154"/>
      <c r="U61" s="158"/>
      <c r="V61" s="158"/>
      <c r="W61" s="142"/>
      <c r="X61" s="142"/>
    </row>
    <row r="62" spans="1:24">
      <c r="A62" s="139"/>
      <c r="B62" s="179"/>
      <c r="C62" s="154"/>
      <c r="D62" s="155"/>
      <c r="E62" s="154"/>
      <c r="F62" s="158"/>
      <c r="G62" s="158"/>
      <c r="H62" s="158"/>
      <c r="I62" s="155"/>
      <c r="J62" s="154"/>
      <c r="K62" s="158"/>
      <c r="L62" s="158"/>
      <c r="M62" s="158"/>
      <c r="N62" s="155"/>
      <c r="O62" s="154"/>
      <c r="P62" s="158"/>
      <c r="Q62" s="158"/>
      <c r="R62" s="158"/>
      <c r="S62" s="155"/>
      <c r="T62" s="154"/>
      <c r="U62" s="158"/>
      <c r="V62" s="158"/>
      <c r="W62" s="142"/>
      <c r="X62" s="142"/>
    </row>
    <row r="63" spans="1:24">
      <c r="A63" s="139"/>
      <c r="B63" s="179"/>
      <c r="C63" s="154"/>
      <c r="D63" s="155"/>
      <c r="E63" s="154"/>
      <c r="F63" s="158"/>
      <c r="G63" s="158"/>
      <c r="H63" s="158"/>
      <c r="I63" s="155"/>
      <c r="J63" s="154"/>
      <c r="K63" s="158"/>
      <c r="L63" s="158"/>
      <c r="M63" s="158"/>
      <c r="N63" s="155"/>
      <c r="O63" s="154"/>
      <c r="P63" s="158"/>
      <c r="Q63" s="158"/>
      <c r="R63" s="158"/>
      <c r="S63" s="155"/>
      <c r="T63" s="154"/>
      <c r="U63" s="158"/>
      <c r="V63" s="158"/>
      <c r="W63" s="142"/>
      <c r="X63" s="142"/>
    </row>
    <row r="64" spans="1:24">
      <c r="A64" s="139"/>
      <c r="B64" s="179"/>
      <c r="C64" s="160"/>
      <c r="D64" s="161"/>
      <c r="E64" s="160"/>
      <c r="F64" s="163"/>
      <c r="G64" s="163"/>
      <c r="H64" s="163"/>
      <c r="I64" s="161"/>
      <c r="J64" s="160"/>
      <c r="K64" s="163"/>
      <c r="L64" s="163"/>
      <c r="M64" s="163"/>
      <c r="N64" s="161"/>
      <c r="O64" s="160"/>
      <c r="P64" s="163"/>
      <c r="Q64" s="163"/>
      <c r="R64" s="163"/>
      <c r="S64" s="161"/>
      <c r="T64" s="160"/>
      <c r="U64" s="163"/>
      <c r="V64" s="163"/>
      <c r="W64" s="142"/>
      <c r="X64" s="142"/>
    </row>
    <row r="65" spans="1:24">
      <c r="A65" s="139"/>
      <c r="B65" s="179"/>
      <c r="C65" s="160"/>
      <c r="D65" s="161"/>
      <c r="E65" s="160"/>
      <c r="F65" s="163"/>
      <c r="G65" s="163"/>
      <c r="H65" s="163"/>
      <c r="I65" s="161"/>
      <c r="J65" s="160"/>
      <c r="K65" s="163"/>
      <c r="L65" s="163"/>
      <c r="M65" s="163"/>
      <c r="N65" s="161"/>
      <c r="O65" s="160"/>
      <c r="P65" s="163"/>
      <c r="Q65" s="163"/>
      <c r="R65" s="163"/>
      <c r="S65" s="161"/>
      <c r="T65" s="160"/>
      <c r="U65" s="163"/>
      <c r="V65" s="163"/>
      <c r="W65" s="142"/>
      <c r="X65" s="142"/>
    </row>
    <row r="66" spans="1:24">
      <c r="A66" s="139"/>
      <c r="B66" s="179"/>
      <c r="C66" s="160"/>
      <c r="D66" s="161"/>
      <c r="E66" s="160"/>
      <c r="F66" s="163"/>
      <c r="G66" s="163"/>
      <c r="H66" s="163"/>
      <c r="I66" s="161"/>
      <c r="J66" s="160"/>
      <c r="K66" s="163"/>
      <c r="L66" s="163"/>
      <c r="M66" s="163"/>
      <c r="N66" s="161"/>
      <c r="O66" s="160"/>
      <c r="P66" s="163"/>
      <c r="Q66" s="163"/>
      <c r="R66" s="163"/>
      <c r="S66" s="161"/>
      <c r="T66" s="160"/>
      <c r="U66" s="163"/>
      <c r="V66" s="163"/>
      <c r="W66" s="142"/>
      <c r="X66" s="142"/>
    </row>
    <row r="67" spans="1:24">
      <c r="A67" s="139"/>
      <c r="B67" s="179"/>
      <c r="C67" s="160"/>
      <c r="D67" s="161"/>
      <c r="E67" s="160"/>
      <c r="F67" s="163"/>
      <c r="G67" s="163"/>
      <c r="H67" s="163"/>
      <c r="I67" s="161"/>
      <c r="J67" s="160"/>
      <c r="K67" s="163"/>
      <c r="L67" s="163"/>
      <c r="M67" s="163"/>
      <c r="N67" s="161"/>
      <c r="O67" s="160"/>
      <c r="P67" s="163"/>
      <c r="Q67" s="163"/>
      <c r="R67" s="163"/>
      <c r="S67" s="161"/>
      <c r="T67" s="160"/>
      <c r="U67" s="163"/>
      <c r="V67" s="163"/>
      <c r="W67" s="142"/>
      <c r="X67" s="142"/>
    </row>
    <row r="68" spans="1:24">
      <c r="A68" s="139"/>
      <c r="B68" s="179"/>
      <c r="C68" s="160"/>
      <c r="D68" s="161"/>
      <c r="E68" s="160"/>
      <c r="F68" s="163"/>
      <c r="G68" s="163"/>
      <c r="H68" s="163"/>
      <c r="I68" s="161"/>
      <c r="J68" s="160"/>
      <c r="K68" s="163"/>
      <c r="L68" s="163"/>
      <c r="M68" s="163"/>
      <c r="N68" s="161"/>
      <c r="O68" s="160"/>
      <c r="P68" s="163"/>
      <c r="Q68" s="163"/>
      <c r="R68" s="163"/>
      <c r="S68" s="161"/>
      <c r="T68" s="160"/>
      <c r="U68" s="163"/>
      <c r="V68" s="163"/>
      <c r="W68" s="142"/>
      <c r="X68" s="142"/>
    </row>
    <row r="69" spans="1:24" ht="15.75" thickBot="1">
      <c r="A69" s="139"/>
      <c r="B69" s="180"/>
      <c r="C69" s="172"/>
      <c r="D69" s="173"/>
      <c r="E69" s="172"/>
      <c r="F69" s="175"/>
      <c r="G69" s="175"/>
      <c r="H69" s="175"/>
      <c r="I69" s="173"/>
      <c r="J69" s="172"/>
      <c r="K69" s="175"/>
      <c r="L69" s="175"/>
      <c r="M69" s="175"/>
      <c r="N69" s="173"/>
      <c r="O69" s="172"/>
      <c r="P69" s="175"/>
      <c r="Q69" s="175"/>
      <c r="R69" s="175"/>
      <c r="S69" s="173"/>
      <c r="T69" s="172"/>
      <c r="U69" s="175"/>
      <c r="V69" s="175"/>
      <c r="W69" s="142"/>
      <c r="X69" s="142"/>
    </row>
    <row r="70" spans="1:24" ht="15.75" thickBot="1">
      <c r="A70" s="139"/>
      <c r="B70" s="169" t="s">
        <v>288</v>
      </c>
      <c r="C70" s="170"/>
      <c r="D70" s="170"/>
      <c r="E70" s="185">
        <f>SUM(E55:E69)</f>
        <v>3261636.2213405268</v>
      </c>
      <c r="F70" s="185">
        <f t="shared" ref="F70:N70" si="19">SUM(F55:F69)</f>
        <v>2870838.2964332979</v>
      </c>
      <c r="G70" s="185">
        <f t="shared" si="19"/>
        <v>2922502.8338226397</v>
      </c>
      <c r="H70" s="185">
        <f t="shared" si="19"/>
        <v>2977229.8928927705</v>
      </c>
      <c r="I70" s="185">
        <f t="shared" si="19"/>
        <v>3093438.8477285001</v>
      </c>
      <c r="J70" s="185">
        <f t="shared" si="19"/>
        <v>2965493.5145691456</v>
      </c>
      <c r="K70" s="185">
        <f t="shared" si="19"/>
        <v>2884962.6620475631</v>
      </c>
      <c r="L70" s="185">
        <f t="shared" si="19"/>
        <v>2960097.5086682085</v>
      </c>
      <c r="M70" s="185">
        <f t="shared" si="19"/>
        <v>3012285.6464105584</v>
      </c>
      <c r="N70" s="185">
        <f t="shared" si="19"/>
        <v>3015469.8230936592</v>
      </c>
      <c r="O70" s="170"/>
      <c r="P70" s="170"/>
      <c r="Q70" s="170"/>
      <c r="R70" s="170"/>
      <c r="S70" s="170"/>
      <c r="T70" s="170"/>
      <c r="U70" s="170"/>
      <c r="V70" s="170"/>
      <c r="W70" s="142"/>
      <c r="X70" s="142"/>
    </row>
    <row r="71" spans="1:24" ht="16.5" thickBot="1">
      <c r="A71" s="139"/>
      <c r="B71" s="176"/>
      <c r="C71" s="177"/>
      <c r="D71" s="177"/>
      <c r="E71" s="177"/>
      <c r="F71" s="177"/>
      <c r="G71" s="177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1:24" ht="15.75" thickBot="1">
      <c r="A72" s="142"/>
      <c r="B72" s="148" t="s">
        <v>289</v>
      </c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2"/>
      <c r="X72" s="142"/>
    </row>
    <row r="73" spans="1:24">
      <c r="A73" s="224"/>
      <c r="B73" s="225"/>
      <c r="C73" s="228" t="s">
        <v>256</v>
      </c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30"/>
      <c r="W73" s="234"/>
      <c r="X73" s="219"/>
    </row>
    <row r="74" spans="1:24">
      <c r="A74" s="224"/>
      <c r="B74" s="226"/>
      <c r="C74" s="231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3"/>
      <c r="W74" s="234"/>
      <c r="X74" s="219"/>
    </row>
    <row r="75" spans="1:24" ht="15.75" thickBot="1">
      <c r="A75" s="139"/>
      <c r="B75" s="227"/>
      <c r="C75" s="151" t="s">
        <v>257</v>
      </c>
      <c r="D75" s="151" t="s">
        <v>258</v>
      </c>
      <c r="E75" s="152" t="s">
        <v>259</v>
      </c>
      <c r="F75" s="152" t="s">
        <v>260</v>
      </c>
      <c r="G75" s="152" t="s">
        <v>261</v>
      </c>
      <c r="H75" s="152" t="s">
        <v>262</v>
      </c>
      <c r="I75" s="152" t="s">
        <v>263</v>
      </c>
      <c r="J75" s="151" t="s">
        <v>264</v>
      </c>
      <c r="K75" s="151" t="s">
        <v>265</v>
      </c>
      <c r="L75" s="151" t="s">
        <v>266</v>
      </c>
      <c r="M75" s="151" t="s">
        <v>267</v>
      </c>
      <c r="N75" s="151" t="s">
        <v>268</v>
      </c>
      <c r="O75" s="152" t="s">
        <v>269</v>
      </c>
      <c r="P75" s="152" t="s">
        <v>270</v>
      </c>
      <c r="Q75" s="152" t="s">
        <v>271</v>
      </c>
      <c r="R75" s="152" t="s">
        <v>272</v>
      </c>
      <c r="S75" s="152" t="s">
        <v>273</v>
      </c>
      <c r="T75" s="151" t="s">
        <v>274</v>
      </c>
      <c r="U75" s="151" t="s">
        <v>275</v>
      </c>
      <c r="V75" s="151" t="s">
        <v>276</v>
      </c>
      <c r="W75" s="142"/>
      <c r="X75" s="142"/>
    </row>
    <row r="76" spans="1:24">
      <c r="A76" s="139"/>
      <c r="B76" s="178" t="str">
        <f>B55</f>
        <v>Import services opex</v>
      </c>
      <c r="C76" s="154"/>
      <c r="D76" s="155"/>
      <c r="E76" s="182">
        <f>SUM(E$28:E$29)*Assumptions!$C$9</f>
        <v>237911.97366056129</v>
      </c>
      <c r="F76" s="183">
        <f>SUM(F$28:F$29)*Assumptions!$C$9</f>
        <v>207327.99161736201</v>
      </c>
      <c r="G76" s="183">
        <f>SUM(G$28:G$29)*Assumptions!$C$9</f>
        <v>336723.50704080216</v>
      </c>
      <c r="H76" s="183">
        <f>SUM(H$28:H$29)*Assumptions!$C$9</f>
        <v>447842.45576327282</v>
      </c>
      <c r="I76" s="184">
        <f>SUM(I$28:I$29)*Assumptions!$C$9</f>
        <v>400494.72358623747</v>
      </c>
      <c r="J76" s="182">
        <f>SUM(J$28:J$29)*Assumptions!$C$9</f>
        <v>556890.48794362333</v>
      </c>
      <c r="K76" s="183">
        <f>SUM(K$28:K$29)*Assumptions!$C$9</f>
        <v>656284.01528852433</v>
      </c>
      <c r="L76" s="183">
        <f>SUM(L$28:L$29)*Assumptions!$C$9</f>
        <v>587232.0398206414</v>
      </c>
      <c r="M76" s="183">
        <f>SUM(M$28:M$29)*Assumptions!$C$9</f>
        <v>504225.36578468361</v>
      </c>
      <c r="N76" s="184">
        <f>SUM(N$28:N$29)*Assumptions!$C$9</f>
        <v>504225.36578468356</v>
      </c>
      <c r="O76" s="154"/>
      <c r="P76" s="158"/>
      <c r="Q76" s="158"/>
      <c r="R76" s="158"/>
      <c r="S76" s="155"/>
      <c r="T76" s="154"/>
      <c r="U76" s="158"/>
      <c r="V76" s="158"/>
      <c r="W76" s="142"/>
      <c r="X76" s="203"/>
    </row>
    <row r="77" spans="1:24">
      <c r="A77" s="139"/>
      <c r="B77" s="179"/>
      <c r="C77" s="154"/>
      <c r="D77" s="155"/>
      <c r="E77" s="154"/>
      <c r="F77" s="158"/>
      <c r="G77" s="158"/>
      <c r="H77" s="158"/>
      <c r="I77" s="155"/>
      <c r="J77" s="154"/>
      <c r="K77" s="158"/>
      <c r="L77" s="158"/>
      <c r="M77" s="158"/>
      <c r="N77" s="155"/>
      <c r="O77" s="154"/>
      <c r="P77" s="158"/>
      <c r="Q77" s="158"/>
      <c r="R77" s="158"/>
      <c r="S77" s="155"/>
      <c r="T77" s="154"/>
      <c r="U77" s="158"/>
      <c r="V77" s="158"/>
      <c r="W77" s="142"/>
      <c r="X77" s="203"/>
    </row>
    <row r="78" spans="1:24">
      <c r="A78" s="139"/>
      <c r="B78" s="179"/>
      <c r="C78" s="154"/>
      <c r="D78" s="155"/>
      <c r="E78" s="154"/>
      <c r="F78" s="158"/>
      <c r="G78" s="158"/>
      <c r="H78" s="158"/>
      <c r="I78" s="155"/>
      <c r="J78" s="154"/>
      <c r="K78" s="158"/>
      <c r="L78" s="158"/>
      <c r="M78" s="158"/>
      <c r="N78" s="155"/>
      <c r="O78" s="154"/>
      <c r="P78" s="158"/>
      <c r="Q78" s="158"/>
      <c r="R78" s="158"/>
      <c r="S78" s="155"/>
      <c r="T78" s="154"/>
      <c r="U78" s="158"/>
      <c r="V78" s="158"/>
      <c r="W78" s="142"/>
      <c r="X78" s="142"/>
    </row>
    <row r="79" spans="1:24">
      <c r="A79" s="139"/>
      <c r="B79" s="179"/>
      <c r="C79" s="154"/>
      <c r="D79" s="155"/>
      <c r="E79" s="154"/>
      <c r="F79" s="158"/>
      <c r="G79" s="158"/>
      <c r="H79" s="158"/>
      <c r="I79" s="155"/>
      <c r="J79" s="154"/>
      <c r="K79" s="158"/>
      <c r="L79" s="158"/>
      <c r="M79" s="158"/>
      <c r="N79" s="155"/>
      <c r="O79" s="154"/>
      <c r="P79" s="158"/>
      <c r="Q79" s="158"/>
      <c r="R79" s="158"/>
      <c r="S79" s="155"/>
      <c r="T79" s="154"/>
      <c r="U79" s="158"/>
      <c r="V79" s="158"/>
      <c r="W79" s="142"/>
      <c r="X79" s="142"/>
    </row>
    <row r="80" spans="1:24">
      <c r="A80" s="139"/>
      <c r="B80" s="179"/>
      <c r="C80" s="154"/>
      <c r="D80" s="155"/>
      <c r="E80" s="154"/>
      <c r="F80" s="158"/>
      <c r="G80" s="158"/>
      <c r="H80" s="158"/>
      <c r="I80" s="155"/>
      <c r="J80" s="154"/>
      <c r="K80" s="158"/>
      <c r="L80" s="158"/>
      <c r="M80" s="158"/>
      <c r="N80" s="155"/>
      <c r="O80" s="154"/>
      <c r="P80" s="158"/>
      <c r="Q80" s="158"/>
      <c r="R80" s="158"/>
      <c r="S80" s="155"/>
      <c r="T80" s="154"/>
      <c r="U80" s="158"/>
      <c r="V80" s="158"/>
      <c r="W80" s="142"/>
      <c r="X80" s="142"/>
    </row>
    <row r="81" spans="1:24">
      <c r="A81" s="139"/>
      <c r="B81" s="179"/>
      <c r="C81" s="154"/>
      <c r="D81" s="155"/>
      <c r="E81" s="154"/>
      <c r="F81" s="158"/>
      <c r="G81" s="158"/>
      <c r="H81" s="158"/>
      <c r="I81" s="155"/>
      <c r="J81" s="154"/>
      <c r="K81" s="158"/>
      <c r="L81" s="158"/>
      <c r="M81" s="158"/>
      <c r="N81" s="155"/>
      <c r="O81" s="154"/>
      <c r="P81" s="158"/>
      <c r="Q81" s="158"/>
      <c r="R81" s="158"/>
      <c r="S81" s="155"/>
      <c r="T81" s="154"/>
      <c r="U81" s="158"/>
      <c r="V81" s="158"/>
      <c r="W81" s="142"/>
      <c r="X81" s="142"/>
    </row>
    <row r="82" spans="1:24">
      <c r="A82" s="139"/>
      <c r="B82" s="179"/>
      <c r="C82" s="154"/>
      <c r="D82" s="155"/>
      <c r="E82" s="154"/>
      <c r="F82" s="158"/>
      <c r="G82" s="158"/>
      <c r="H82" s="158"/>
      <c r="I82" s="155"/>
      <c r="J82" s="154"/>
      <c r="K82" s="158"/>
      <c r="L82" s="158"/>
      <c r="M82" s="158"/>
      <c r="N82" s="155"/>
      <c r="O82" s="154"/>
      <c r="P82" s="158"/>
      <c r="Q82" s="158"/>
      <c r="R82" s="158"/>
      <c r="S82" s="155"/>
      <c r="T82" s="154"/>
      <c r="U82" s="158"/>
      <c r="V82" s="158"/>
      <c r="W82" s="142"/>
      <c r="X82" s="142"/>
    </row>
    <row r="83" spans="1:24">
      <c r="A83" s="139"/>
      <c r="B83" s="179"/>
      <c r="C83" s="154"/>
      <c r="D83" s="155"/>
      <c r="E83" s="154"/>
      <c r="F83" s="158"/>
      <c r="G83" s="158"/>
      <c r="H83" s="158"/>
      <c r="I83" s="155"/>
      <c r="J83" s="154"/>
      <c r="K83" s="158"/>
      <c r="L83" s="158"/>
      <c r="M83" s="158"/>
      <c r="N83" s="155"/>
      <c r="O83" s="154"/>
      <c r="P83" s="158"/>
      <c r="Q83" s="158"/>
      <c r="R83" s="158"/>
      <c r="S83" s="155"/>
      <c r="T83" s="154"/>
      <c r="U83" s="158"/>
      <c r="V83" s="158"/>
      <c r="W83" s="142"/>
      <c r="X83" s="142"/>
    </row>
    <row r="84" spans="1:24">
      <c r="A84" s="139"/>
      <c r="B84" s="179"/>
      <c r="C84" s="154"/>
      <c r="D84" s="155"/>
      <c r="E84" s="154"/>
      <c r="F84" s="158"/>
      <c r="G84" s="158"/>
      <c r="H84" s="158"/>
      <c r="I84" s="155"/>
      <c r="J84" s="154"/>
      <c r="K84" s="158"/>
      <c r="L84" s="158"/>
      <c r="M84" s="158"/>
      <c r="N84" s="155"/>
      <c r="O84" s="154"/>
      <c r="P84" s="158"/>
      <c r="Q84" s="158"/>
      <c r="R84" s="158"/>
      <c r="S84" s="155"/>
      <c r="T84" s="154"/>
      <c r="U84" s="158"/>
      <c r="V84" s="158"/>
      <c r="W84" s="142"/>
      <c r="X84" s="142"/>
    </row>
    <row r="85" spans="1:24">
      <c r="A85" s="139"/>
      <c r="B85" s="179"/>
      <c r="C85" s="160"/>
      <c r="D85" s="161"/>
      <c r="E85" s="160"/>
      <c r="F85" s="163"/>
      <c r="G85" s="163"/>
      <c r="H85" s="163"/>
      <c r="I85" s="161"/>
      <c r="J85" s="160"/>
      <c r="K85" s="163"/>
      <c r="L85" s="163"/>
      <c r="M85" s="163"/>
      <c r="N85" s="161"/>
      <c r="O85" s="160"/>
      <c r="P85" s="163"/>
      <c r="Q85" s="163"/>
      <c r="R85" s="163"/>
      <c r="S85" s="161"/>
      <c r="T85" s="160"/>
      <c r="U85" s="163"/>
      <c r="V85" s="163"/>
      <c r="W85" s="142"/>
      <c r="X85" s="142"/>
    </row>
    <row r="86" spans="1:24">
      <c r="A86" s="139"/>
      <c r="B86" s="179"/>
      <c r="C86" s="160"/>
      <c r="D86" s="161"/>
      <c r="E86" s="160"/>
      <c r="F86" s="163"/>
      <c r="G86" s="163"/>
      <c r="H86" s="163"/>
      <c r="I86" s="161"/>
      <c r="J86" s="160"/>
      <c r="K86" s="163"/>
      <c r="L86" s="163"/>
      <c r="M86" s="163"/>
      <c r="N86" s="161"/>
      <c r="O86" s="160"/>
      <c r="P86" s="163"/>
      <c r="Q86" s="163"/>
      <c r="R86" s="163"/>
      <c r="S86" s="161"/>
      <c r="T86" s="160"/>
      <c r="U86" s="163"/>
      <c r="V86" s="163"/>
      <c r="W86" s="142"/>
      <c r="X86" s="142"/>
    </row>
    <row r="87" spans="1:24">
      <c r="A87" s="139"/>
      <c r="B87" s="179"/>
      <c r="C87" s="160"/>
      <c r="D87" s="161"/>
      <c r="E87" s="160"/>
      <c r="F87" s="163"/>
      <c r="G87" s="163"/>
      <c r="H87" s="163"/>
      <c r="I87" s="161"/>
      <c r="J87" s="160"/>
      <c r="K87" s="163"/>
      <c r="L87" s="163"/>
      <c r="M87" s="163"/>
      <c r="N87" s="161"/>
      <c r="O87" s="160"/>
      <c r="P87" s="163"/>
      <c r="Q87" s="163"/>
      <c r="R87" s="163"/>
      <c r="S87" s="161"/>
      <c r="T87" s="160"/>
      <c r="U87" s="163"/>
      <c r="V87" s="163"/>
      <c r="W87" s="142"/>
      <c r="X87" s="142"/>
    </row>
    <row r="88" spans="1:24">
      <c r="A88" s="139"/>
      <c r="B88" s="179"/>
      <c r="C88" s="160"/>
      <c r="D88" s="161"/>
      <c r="E88" s="160"/>
      <c r="F88" s="163"/>
      <c r="G88" s="163"/>
      <c r="H88" s="163"/>
      <c r="I88" s="161"/>
      <c r="J88" s="160"/>
      <c r="K88" s="163"/>
      <c r="L88" s="163"/>
      <c r="M88" s="163"/>
      <c r="N88" s="161"/>
      <c r="O88" s="160"/>
      <c r="P88" s="163"/>
      <c r="Q88" s="163"/>
      <c r="R88" s="163"/>
      <c r="S88" s="161"/>
      <c r="T88" s="160"/>
      <c r="U88" s="163"/>
      <c r="V88" s="163"/>
      <c r="W88" s="142"/>
      <c r="X88" s="142"/>
    </row>
    <row r="89" spans="1:24">
      <c r="A89" s="139"/>
      <c r="B89" s="179"/>
      <c r="C89" s="160"/>
      <c r="D89" s="161"/>
      <c r="E89" s="160"/>
      <c r="F89" s="163"/>
      <c r="G89" s="163"/>
      <c r="H89" s="163"/>
      <c r="I89" s="161"/>
      <c r="J89" s="160"/>
      <c r="K89" s="163"/>
      <c r="L89" s="163"/>
      <c r="M89" s="163"/>
      <c r="N89" s="161"/>
      <c r="O89" s="160"/>
      <c r="P89" s="163"/>
      <c r="Q89" s="163"/>
      <c r="R89" s="163"/>
      <c r="S89" s="161"/>
      <c r="T89" s="160"/>
      <c r="U89" s="163"/>
      <c r="V89" s="163"/>
      <c r="W89" s="142"/>
      <c r="X89" s="142"/>
    </row>
    <row r="90" spans="1:24" ht="15.75" thickBot="1">
      <c r="A90" s="139"/>
      <c r="B90" s="180"/>
      <c r="C90" s="172"/>
      <c r="D90" s="173"/>
      <c r="E90" s="172"/>
      <c r="F90" s="175"/>
      <c r="G90" s="175"/>
      <c r="H90" s="175"/>
      <c r="I90" s="173"/>
      <c r="J90" s="172"/>
      <c r="K90" s="175"/>
      <c r="L90" s="175"/>
      <c r="M90" s="175"/>
      <c r="N90" s="173"/>
      <c r="O90" s="172"/>
      <c r="P90" s="175"/>
      <c r="Q90" s="175"/>
      <c r="R90" s="175"/>
      <c r="S90" s="173"/>
      <c r="T90" s="172"/>
      <c r="U90" s="175"/>
      <c r="V90" s="175"/>
      <c r="W90" s="142"/>
      <c r="X90" s="142"/>
    </row>
    <row r="91" spans="1:24" ht="15.75" thickBot="1">
      <c r="A91" s="139"/>
      <c r="B91" s="169" t="s">
        <v>288</v>
      </c>
      <c r="C91" s="170"/>
      <c r="D91" s="170"/>
      <c r="E91" s="185">
        <f>SUM(E76:E90)</f>
        <v>237911.97366056129</v>
      </c>
      <c r="F91" s="185">
        <f t="shared" ref="F91" si="20">SUM(F76:F90)</f>
        <v>207327.99161736201</v>
      </c>
      <c r="G91" s="185">
        <f t="shared" ref="G91" si="21">SUM(G76:G90)</f>
        <v>336723.50704080216</v>
      </c>
      <c r="H91" s="185">
        <f t="shared" ref="H91" si="22">SUM(H76:H90)</f>
        <v>447842.45576327282</v>
      </c>
      <c r="I91" s="185">
        <f t="shared" ref="I91" si="23">SUM(I76:I90)</f>
        <v>400494.72358623747</v>
      </c>
      <c r="J91" s="185">
        <f t="shared" ref="J91" si="24">SUM(J76:J90)</f>
        <v>556890.48794362333</v>
      </c>
      <c r="K91" s="185">
        <f t="shared" ref="K91" si="25">SUM(K76:K90)</f>
        <v>656284.01528852433</v>
      </c>
      <c r="L91" s="185">
        <f t="shared" ref="L91" si="26">SUM(L76:L90)</f>
        <v>587232.0398206414</v>
      </c>
      <c r="M91" s="185">
        <f t="shared" ref="M91" si="27">SUM(M76:M90)</f>
        <v>504225.36578468361</v>
      </c>
      <c r="N91" s="185">
        <f t="shared" ref="N91" si="28">SUM(N76:N90)</f>
        <v>504225.36578468356</v>
      </c>
      <c r="O91" s="170"/>
      <c r="P91" s="170"/>
      <c r="Q91" s="170"/>
      <c r="R91" s="170"/>
      <c r="S91" s="170"/>
      <c r="T91" s="170"/>
      <c r="U91" s="170"/>
      <c r="V91" s="170"/>
      <c r="W91" s="142"/>
      <c r="X91" s="142"/>
    </row>
    <row r="92" spans="1:24" ht="16.5" thickBot="1">
      <c r="A92" s="139"/>
      <c r="B92" s="176"/>
      <c r="C92" s="177"/>
      <c r="D92" s="177"/>
      <c r="E92" s="177"/>
      <c r="F92" s="177"/>
      <c r="G92" s="177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1:24" ht="15.75" thickBot="1">
      <c r="A93" s="142"/>
      <c r="B93" s="148" t="s">
        <v>290</v>
      </c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2"/>
      <c r="X93" s="142"/>
    </row>
    <row r="94" spans="1:24">
      <c r="A94" s="224"/>
      <c r="B94" s="225"/>
      <c r="C94" s="228" t="s">
        <v>256</v>
      </c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30"/>
      <c r="W94" s="234"/>
      <c r="X94" s="219"/>
    </row>
    <row r="95" spans="1:24">
      <c r="A95" s="224"/>
      <c r="B95" s="226"/>
      <c r="C95" s="231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3"/>
      <c r="W95" s="234"/>
      <c r="X95" s="219"/>
    </row>
    <row r="96" spans="1:24" ht="15.75" thickBot="1">
      <c r="A96" s="139"/>
      <c r="B96" s="227"/>
      <c r="C96" s="151" t="s">
        <v>257</v>
      </c>
      <c r="D96" s="151" t="s">
        <v>258</v>
      </c>
      <c r="E96" s="152" t="s">
        <v>259</v>
      </c>
      <c r="F96" s="152" t="s">
        <v>260</v>
      </c>
      <c r="G96" s="152" t="s">
        <v>261</v>
      </c>
      <c r="H96" s="152" t="s">
        <v>262</v>
      </c>
      <c r="I96" s="152" t="s">
        <v>263</v>
      </c>
      <c r="J96" s="151" t="s">
        <v>264</v>
      </c>
      <c r="K96" s="151" t="s">
        <v>265</v>
      </c>
      <c r="L96" s="151" t="s">
        <v>266</v>
      </c>
      <c r="M96" s="151" t="s">
        <v>267</v>
      </c>
      <c r="N96" s="151" t="s">
        <v>268</v>
      </c>
      <c r="O96" s="152" t="s">
        <v>269</v>
      </c>
      <c r="P96" s="152" t="s">
        <v>270</v>
      </c>
      <c r="Q96" s="152" t="s">
        <v>271</v>
      </c>
      <c r="R96" s="152" t="s">
        <v>272</v>
      </c>
      <c r="S96" s="152" t="s">
        <v>273</v>
      </c>
      <c r="T96" s="151" t="s">
        <v>274</v>
      </c>
      <c r="U96" s="151" t="s">
        <v>275</v>
      </c>
      <c r="V96" s="151" t="s">
        <v>276</v>
      </c>
      <c r="W96" s="142"/>
      <c r="X96" s="142"/>
    </row>
    <row r="97" spans="1:24">
      <c r="A97" s="139"/>
      <c r="B97" s="178" t="str">
        <f>B76</f>
        <v>Import services opex</v>
      </c>
      <c r="C97" s="154"/>
      <c r="D97" s="155"/>
      <c r="E97" s="182">
        <f>SUM(E$41:E$42)*Assumptions!$C$9</f>
        <v>37715.429586622209</v>
      </c>
      <c r="F97" s="183">
        <f>SUM(F$41:F$42)*Assumptions!$C$9</f>
        <v>28730.102024608073</v>
      </c>
      <c r="G97" s="183">
        <f>SUM(G$41:G$42)*Assumptions!$C$9</f>
        <v>65646.610088783345</v>
      </c>
      <c r="H97" s="183">
        <f>SUM(H$41:H$42)*Assumptions!$C$9</f>
        <v>105710.69726313696</v>
      </c>
      <c r="I97" s="184">
        <f>SUM(I$41:I$42)*Assumptions!$C$9</f>
        <v>91564.407007712405</v>
      </c>
      <c r="J97" s="182">
        <f>SUM(J$41:J$42)*Assumptions!$C$9</f>
        <v>140458.37932605302</v>
      </c>
      <c r="K97" s="183">
        <f>SUM(K$41:K$42)*Assumptions!$C$9</f>
        <v>172022.4785918066</v>
      </c>
      <c r="L97" s="183">
        <f>SUM(L$41:L$42)*Assumptions!$C$9</f>
        <v>143747.85176843248</v>
      </c>
      <c r="M97" s="183">
        <f>SUM(M$41:M$42)*Assumptions!$C$9</f>
        <v>121430.51717434284</v>
      </c>
      <c r="N97" s="184">
        <f>SUM(N$41:N$42)*Assumptions!$C$9</f>
        <v>121430.51717434282</v>
      </c>
      <c r="O97" s="154"/>
      <c r="P97" s="158"/>
      <c r="Q97" s="158"/>
      <c r="R97" s="158"/>
      <c r="S97" s="155"/>
      <c r="T97" s="154"/>
      <c r="U97" s="158"/>
      <c r="V97" s="158"/>
      <c r="W97" s="142"/>
      <c r="X97" s="203"/>
    </row>
    <row r="98" spans="1:24">
      <c r="A98" s="139"/>
      <c r="B98" s="179"/>
      <c r="C98" s="154"/>
      <c r="D98" s="155"/>
      <c r="E98" s="154"/>
      <c r="F98" s="158"/>
      <c r="G98" s="158"/>
      <c r="H98" s="158"/>
      <c r="I98" s="155"/>
      <c r="J98" s="154"/>
      <c r="K98" s="158"/>
      <c r="L98" s="158"/>
      <c r="M98" s="158"/>
      <c r="N98" s="155"/>
      <c r="O98" s="154"/>
      <c r="P98" s="158"/>
      <c r="Q98" s="158"/>
      <c r="R98" s="158"/>
      <c r="S98" s="155"/>
      <c r="T98" s="154"/>
      <c r="U98" s="158"/>
      <c r="V98" s="158"/>
      <c r="W98" s="142"/>
      <c r="X98" s="142"/>
    </row>
    <row r="99" spans="1:24">
      <c r="A99" s="139"/>
      <c r="B99" s="179"/>
      <c r="C99" s="154"/>
      <c r="D99" s="155"/>
      <c r="E99" s="154"/>
      <c r="F99" s="158"/>
      <c r="G99" s="158"/>
      <c r="H99" s="158"/>
      <c r="I99" s="155"/>
      <c r="J99" s="154"/>
      <c r="K99" s="158"/>
      <c r="L99" s="158"/>
      <c r="M99" s="158"/>
      <c r="N99" s="155"/>
      <c r="O99" s="154"/>
      <c r="P99" s="158"/>
      <c r="Q99" s="158"/>
      <c r="R99" s="158"/>
      <c r="S99" s="155"/>
      <c r="T99" s="154"/>
      <c r="U99" s="158"/>
      <c r="V99" s="158"/>
      <c r="W99" s="142"/>
      <c r="X99" s="142"/>
    </row>
    <row r="100" spans="1:24">
      <c r="A100" s="139"/>
      <c r="B100" s="179"/>
      <c r="C100" s="154"/>
      <c r="D100" s="155"/>
      <c r="E100" s="154"/>
      <c r="F100" s="158"/>
      <c r="G100" s="158"/>
      <c r="H100" s="158"/>
      <c r="I100" s="155"/>
      <c r="J100" s="154"/>
      <c r="K100" s="158"/>
      <c r="L100" s="158"/>
      <c r="M100" s="158"/>
      <c r="N100" s="155"/>
      <c r="O100" s="154"/>
      <c r="P100" s="158"/>
      <c r="Q100" s="158"/>
      <c r="R100" s="158"/>
      <c r="S100" s="155"/>
      <c r="T100" s="154"/>
      <c r="U100" s="158"/>
      <c r="V100" s="158"/>
      <c r="W100" s="142"/>
      <c r="X100" s="142"/>
    </row>
    <row r="101" spans="1:24">
      <c r="A101" s="139"/>
      <c r="B101" s="179"/>
      <c r="C101" s="154"/>
      <c r="D101" s="155"/>
      <c r="E101" s="154"/>
      <c r="F101" s="158"/>
      <c r="G101" s="158"/>
      <c r="H101" s="158"/>
      <c r="I101" s="155"/>
      <c r="J101" s="154"/>
      <c r="K101" s="158"/>
      <c r="L101" s="158"/>
      <c r="M101" s="158"/>
      <c r="N101" s="155"/>
      <c r="O101" s="154"/>
      <c r="P101" s="158"/>
      <c r="Q101" s="158"/>
      <c r="R101" s="158"/>
      <c r="S101" s="155"/>
      <c r="T101" s="154"/>
      <c r="U101" s="158"/>
      <c r="V101" s="158"/>
      <c r="W101" s="142"/>
      <c r="X101" s="142"/>
    </row>
    <row r="102" spans="1:24">
      <c r="A102" s="139"/>
      <c r="B102" s="179"/>
      <c r="C102" s="154"/>
      <c r="D102" s="155"/>
      <c r="E102" s="154"/>
      <c r="F102" s="158"/>
      <c r="G102" s="158"/>
      <c r="H102" s="158"/>
      <c r="I102" s="155"/>
      <c r="J102" s="154"/>
      <c r="K102" s="158"/>
      <c r="L102" s="158"/>
      <c r="M102" s="158"/>
      <c r="N102" s="155"/>
      <c r="O102" s="154"/>
      <c r="P102" s="158"/>
      <c r="Q102" s="158"/>
      <c r="R102" s="158"/>
      <c r="S102" s="155"/>
      <c r="T102" s="154"/>
      <c r="U102" s="158"/>
      <c r="V102" s="158"/>
      <c r="W102" s="142"/>
      <c r="X102" s="142"/>
    </row>
    <row r="103" spans="1:24">
      <c r="A103" s="139"/>
      <c r="B103" s="179"/>
      <c r="C103" s="154"/>
      <c r="D103" s="155"/>
      <c r="E103" s="154"/>
      <c r="F103" s="158"/>
      <c r="G103" s="158"/>
      <c r="H103" s="158"/>
      <c r="I103" s="155"/>
      <c r="J103" s="154"/>
      <c r="K103" s="158"/>
      <c r="L103" s="158"/>
      <c r="M103" s="158"/>
      <c r="N103" s="155"/>
      <c r="O103" s="154"/>
      <c r="P103" s="158"/>
      <c r="Q103" s="158"/>
      <c r="R103" s="158"/>
      <c r="S103" s="155"/>
      <c r="T103" s="154"/>
      <c r="U103" s="158"/>
      <c r="V103" s="158"/>
      <c r="W103" s="142"/>
      <c r="X103" s="142"/>
    </row>
    <row r="104" spans="1:24">
      <c r="A104" s="139"/>
      <c r="B104" s="179"/>
      <c r="C104" s="154"/>
      <c r="D104" s="155"/>
      <c r="E104" s="154"/>
      <c r="F104" s="158"/>
      <c r="G104" s="158"/>
      <c r="H104" s="158"/>
      <c r="I104" s="155"/>
      <c r="J104" s="154"/>
      <c r="K104" s="158"/>
      <c r="L104" s="158"/>
      <c r="M104" s="158"/>
      <c r="N104" s="155"/>
      <c r="O104" s="154"/>
      <c r="P104" s="158"/>
      <c r="Q104" s="158"/>
      <c r="R104" s="158"/>
      <c r="S104" s="155"/>
      <c r="T104" s="154"/>
      <c r="U104" s="158"/>
      <c r="V104" s="158"/>
      <c r="W104" s="142"/>
      <c r="X104" s="142"/>
    </row>
    <row r="105" spans="1:24">
      <c r="A105" s="139"/>
      <c r="B105" s="179"/>
      <c r="C105" s="154"/>
      <c r="D105" s="155"/>
      <c r="E105" s="154"/>
      <c r="F105" s="158"/>
      <c r="G105" s="158"/>
      <c r="H105" s="158"/>
      <c r="I105" s="155"/>
      <c r="J105" s="154"/>
      <c r="K105" s="158"/>
      <c r="L105" s="158"/>
      <c r="M105" s="158"/>
      <c r="N105" s="155"/>
      <c r="O105" s="154"/>
      <c r="P105" s="158"/>
      <c r="Q105" s="158"/>
      <c r="R105" s="158"/>
      <c r="S105" s="155"/>
      <c r="T105" s="154"/>
      <c r="U105" s="158"/>
      <c r="V105" s="158"/>
      <c r="W105" s="142"/>
      <c r="X105" s="142"/>
    </row>
    <row r="106" spans="1:24">
      <c r="A106" s="139"/>
      <c r="B106" s="179"/>
      <c r="C106" s="160"/>
      <c r="D106" s="161"/>
      <c r="E106" s="160"/>
      <c r="F106" s="163"/>
      <c r="G106" s="163"/>
      <c r="H106" s="163"/>
      <c r="I106" s="161"/>
      <c r="J106" s="160"/>
      <c r="K106" s="163"/>
      <c r="L106" s="163"/>
      <c r="M106" s="163"/>
      <c r="N106" s="161"/>
      <c r="O106" s="160"/>
      <c r="P106" s="163"/>
      <c r="Q106" s="163"/>
      <c r="R106" s="163"/>
      <c r="S106" s="161"/>
      <c r="T106" s="160"/>
      <c r="U106" s="163"/>
      <c r="V106" s="163"/>
      <c r="W106" s="142"/>
      <c r="X106" s="142"/>
    </row>
    <row r="107" spans="1:24">
      <c r="A107" s="139"/>
      <c r="B107" s="179"/>
      <c r="C107" s="160"/>
      <c r="D107" s="161"/>
      <c r="E107" s="160"/>
      <c r="F107" s="163"/>
      <c r="G107" s="163"/>
      <c r="H107" s="163"/>
      <c r="I107" s="161"/>
      <c r="J107" s="160"/>
      <c r="K107" s="163"/>
      <c r="L107" s="163"/>
      <c r="M107" s="163"/>
      <c r="N107" s="161"/>
      <c r="O107" s="160"/>
      <c r="P107" s="163"/>
      <c r="Q107" s="163"/>
      <c r="R107" s="163"/>
      <c r="S107" s="161"/>
      <c r="T107" s="160"/>
      <c r="U107" s="163"/>
      <c r="V107" s="163"/>
      <c r="W107" s="142"/>
      <c r="X107" s="142"/>
    </row>
    <row r="108" spans="1:24">
      <c r="A108" s="139"/>
      <c r="B108" s="179"/>
      <c r="C108" s="160"/>
      <c r="D108" s="161"/>
      <c r="E108" s="160"/>
      <c r="F108" s="163"/>
      <c r="G108" s="163"/>
      <c r="H108" s="163"/>
      <c r="I108" s="161"/>
      <c r="J108" s="160"/>
      <c r="K108" s="163"/>
      <c r="L108" s="163"/>
      <c r="M108" s="163"/>
      <c r="N108" s="161"/>
      <c r="O108" s="160"/>
      <c r="P108" s="163"/>
      <c r="Q108" s="163"/>
      <c r="R108" s="163"/>
      <c r="S108" s="161"/>
      <c r="T108" s="160"/>
      <c r="U108" s="163"/>
      <c r="V108" s="163"/>
      <c r="W108" s="142"/>
      <c r="X108" s="142"/>
    </row>
    <row r="109" spans="1:24">
      <c r="A109" s="139"/>
      <c r="B109" s="179"/>
      <c r="C109" s="160"/>
      <c r="D109" s="161"/>
      <c r="E109" s="160"/>
      <c r="F109" s="163"/>
      <c r="G109" s="163"/>
      <c r="H109" s="163"/>
      <c r="I109" s="161"/>
      <c r="J109" s="160"/>
      <c r="K109" s="163"/>
      <c r="L109" s="163"/>
      <c r="M109" s="163"/>
      <c r="N109" s="161"/>
      <c r="O109" s="160"/>
      <c r="P109" s="163"/>
      <c r="Q109" s="163"/>
      <c r="R109" s="163"/>
      <c r="S109" s="161"/>
      <c r="T109" s="160"/>
      <c r="U109" s="163"/>
      <c r="V109" s="163"/>
      <c r="W109" s="142"/>
      <c r="X109" s="142"/>
    </row>
    <row r="110" spans="1:24">
      <c r="A110" s="139"/>
      <c r="B110" s="179"/>
      <c r="C110" s="160"/>
      <c r="D110" s="161"/>
      <c r="E110" s="160"/>
      <c r="F110" s="163"/>
      <c r="G110" s="163"/>
      <c r="H110" s="163"/>
      <c r="I110" s="161"/>
      <c r="J110" s="160"/>
      <c r="K110" s="163"/>
      <c r="L110" s="163"/>
      <c r="M110" s="163"/>
      <c r="N110" s="161"/>
      <c r="O110" s="160"/>
      <c r="P110" s="163"/>
      <c r="Q110" s="163"/>
      <c r="R110" s="163"/>
      <c r="S110" s="161"/>
      <c r="T110" s="160"/>
      <c r="U110" s="163"/>
      <c r="V110" s="163"/>
      <c r="W110" s="142"/>
      <c r="X110" s="142"/>
    </row>
    <row r="111" spans="1:24" ht="15.75" thickBot="1">
      <c r="A111" s="139"/>
      <c r="B111" s="180"/>
      <c r="C111" s="172"/>
      <c r="D111" s="173"/>
      <c r="E111" s="172"/>
      <c r="F111" s="175"/>
      <c r="G111" s="175"/>
      <c r="H111" s="175"/>
      <c r="I111" s="173"/>
      <c r="J111" s="172"/>
      <c r="K111" s="175"/>
      <c r="L111" s="175"/>
      <c r="M111" s="175"/>
      <c r="N111" s="173"/>
      <c r="O111" s="172"/>
      <c r="P111" s="175"/>
      <c r="Q111" s="175"/>
      <c r="R111" s="175"/>
      <c r="S111" s="173"/>
      <c r="T111" s="172"/>
      <c r="U111" s="175"/>
      <c r="V111" s="175"/>
      <c r="W111" s="142"/>
      <c r="X111" s="142"/>
    </row>
    <row r="112" spans="1:24" ht="15.75" thickBot="1">
      <c r="A112" s="139"/>
      <c r="B112" s="169" t="s">
        <v>288</v>
      </c>
      <c r="C112" s="170"/>
      <c r="D112" s="170"/>
      <c r="E112" s="185">
        <f>SUM(E97:E111)</f>
        <v>37715.429586622209</v>
      </c>
      <c r="F112" s="185">
        <f t="shared" ref="F112" si="29">SUM(F97:F111)</f>
        <v>28730.102024608073</v>
      </c>
      <c r="G112" s="185">
        <f t="shared" ref="G112" si="30">SUM(G97:G111)</f>
        <v>65646.610088783345</v>
      </c>
      <c r="H112" s="185">
        <f t="shared" ref="H112" si="31">SUM(H97:H111)</f>
        <v>105710.69726313696</v>
      </c>
      <c r="I112" s="185">
        <f t="shared" ref="I112" si="32">SUM(I97:I111)</f>
        <v>91564.407007712405</v>
      </c>
      <c r="J112" s="185">
        <f t="shared" ref="J112" si="33">SUM(J97:J111)</f>
        <v>140458.37932605302</v>
      </c>
      <c r="K112" s="185">
        <f t="shared" ref="K112" si="34">SUM(K97:K111)</f>
        <v>172022.4785918066</v>
      </c>
      <c r="L112" s="185">
        <f t="shared" ref="L112" si="35">SUM(L97:L111)</f>
        <v>143747.85176843248</v>
      </c>
      <c r="M112" s="185">
        <f t="shared" ref="M112" si="36">SUM(M97:M111)</f>
        <v>121430.51717434284</v>
      </c>
      <c r="N112" s="185">
        <f t="shared" ref="N112" si="37">SUM(N97:N111)</f>
        <v>121430.51717434282</v>
      </c>
      <c r="O112" s="170"/>
      <c r="P112" s="170"/>
      <c r="Q112" s="170"/>
      <c r="R112" s="170"/>
      <c r="S112" s="170"/>
      <c r="T112" s="170"/>
      <c r="U112" s="170"/>
      <c r="V112" s="170"/>
      <c r="W112" s="142"/>
      <c r="X112" s="142"/>
    </row>
    <row r="113" spans="1:24" ht="15.75">
      <c r="A113" s="139"/>
      <c r="B113" s="176"/>
      <c r="C113" s="177"/>
      <c r="D113" s="177"/>
      <c r="E113" s="177"/>
      <c r="F113" s="177"/>
      <c r="G113" s="177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1:24" ht="15.75">
      <c r="A114" s="139"/>
      <c r="B114" s="176"/>
      <c r="C114" s="177"/>
      <c r="D114" s="177"/>
      <c r="E114" s="177"/>
      <c r="F114" s="177"/>
      <c r="G114" s="177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1:24" ht="16.5" thickBot="1">
      <c r="A115" s="139"/>
      <c r="B115" s="176"/>
      <c r="C115" s="177"/>
      <c r="D115" s="177"/>
      <c r="E115" s="177"/>
      <c r="F115" s="177"/>
      <c r="G115" s="177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1:24" ht="16.5" thickBot="1">
      <c r="A116" s="139"/>
      <c r="B116" s="147" t="s">
        <v>291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2"/>
      <c r="X116" s="142"/>
    </row>
    <row r="117" spans="1:24" ht="15.75" thickBot="1">
      <c r="A117" s="142"/>
      <c r="B117" s="148" t="s">
        <v>292</v>
      </c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2"/>
      <c r="X117" s="142"/>
    </row>
    <row r="118" spans="1:24">
      <c r="A118" s="224"/>
      <c r="B118" s="235"/>
      <c r="C118" s="228" t="s">
        <v>256</v>
      </c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30"/>
      <c r="W118" s="234"/>
      <c r="X118" s="219"/>
    </row>
    <row r="119" spans="1:24">
      <c r="A119" s="224"/>
      <c r="B119" s="236"/>
      <c r="C119" s="231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3"/>
      <c r="W119" s="234"/>
      <c r="X119" s="219"/>
    </row>
    <row r="120" spans="1:24" ht="25.5" thickBot="1">
      <c r="A120" s="139"/>
      <c r="B120" s="150"/>
      <c r="C120" s="151" t="s">
        <v>257</v>
      </c>
      <c r="D120" s="151" t="s">
        <v>258</v>
      </c>
      <c r="E120" s="152" t="s">
        <v>259</v>
      </c>
      <c r="F120" s="152" t="s">
        <v>260</v>
      </c>
      <c r="G120" s="152" t="s">
        <v>261</v>
      </c>
      <c r="H120" s="152" t="s">
        <v>262</v>
      </c>
      <c r="I120" s="152" t="s">
        <v>263</v>
      </c>
      <c r="J120" s="151" t="s">
        <v>264</v>
      </c>
      <c r="K120" s="151" t="s">
        <v>265</v>
      </c>
      <c r="L120" s="151" t="s">
        <v>266</v>
      </c>
      <c r="M120" s="151" t="s">
        <v>267</v>
      </c>
      <c r="N120" s="151" t="s">
        <v>268</v>
      </c>
      <c r="O120" s="152" t="s">
        <v>269</v>
      </c>
      <c r="P120" s="152" t="s">
        <v>270</v>
      </c>
      <c r="Q120" s="152" t="s">
        <v>271</v>
      </c>
      <c r="R120" s="152" t="s">
        <v>272</v>
      </c>
      <c r="S120" s="152" t="s">
        <v>273</v>
      </c>
      <c r="T120" s="151" t="s">
        <v>274</v>
      </c>
      <c r="U120" s="151" t="s">
        <v>275</v>
      </c>
      <c r="V120" s="151" t="s">
        <v>276</v>
      </c>
      <c r="W120" s="142"/>
      <c r="X120" s="142"/>
    </row>
    <row r="121" spans="1:24">
      <c r="A121" s="139"/>
      <c r="B121" s="178" t="str">
        <f>'Import LRMC'!$B$31</f>
        <v>Incremental demand</v>
      </c>
      <c r="C121" s="154"/>
      <c r="D121" s="155"/>
      <c r="E121" s="182">
        <f>'Import LRMC'!E$17</f>
        <v>9709.9898818594102</v>
      </c>
      <c r="F121" s="183">
        <f>'Import LRMC'!F$17</f>
        <v>9092.7062452842511</v>
      </c>
      <c r="G121" s="183">
        <f>'Import LRMC'!G$17</f>
        <v>10613.253276554453</v>
      </c>
      <c r="H121" s="183">
        <f>'Import LRMC'!H$17</f>
        <v>11128.921768220327</v>
      </c>
      <c r="I121" s="184">
        <f>'Import LRMC'!I$17</f>
        <v>12015.600293351143</v>
      </c>
      <c r="J121" s="182">
        <f>'Import LRMC'!J$17</f>
        <v>15101.93960108455</v>
      </c>
      <c r="K121" s="183">
        <f>'Import LRMC'!K$17</f>
        <v>15030.244714567751</v>
      </c>
      <c r="L121" s="183">
        <f>'Import LRMC'!L$17</f>
        <v>16726.865508044062</v>
      </c>
      <c r="M121" s="183">
        <f>'Import LRMC'!M$17</f>
        <v>17228.414741447839</v>
      </c>
      <c r="N121" s="184">
        <f>'Import LRMC'!N$17</f>
        <v>18945.759127338992</v>
      </c>
      <c r="O121" s="154"/>
      <c r="P121" s="158"/>
      <c r="Q121" s="158"/>
      <c r="R121" s="158"/>
      <c r="S121" s="155"/>
      <c r="T121" s="154"/>
      <c r="U121" s="158"/>
      <c r="V121" s="158"/>
      <c r="W121" s="142"/>
      <c r="X121" s="142"/>
    </row>
    <row r="122" spans="1:24">
      <c r="A122" s="139"/>
      <c r="B122" s="179" t="str">
        <f>'Export LRMC'!$B$17</f>
        <v>Incremental export capacity</v>
      </c>
      <c r="C122" s="154"/>
      <c r="D122" s="155"/>
      <c r="E122" s="182">
        <f>'Export LRMC'!E$17</f>
        <v>26080.225987887163</v>
      </c>
      <c r="F122" s="183">
        <f>'Export LRMC'!F$17</f>
        <v>22781.528755429747</v>
      </c>
      <c r="G122" s="183">
        <f>'Export LRMC'!G$17</f>
        <v>25318.450327848725</v>
      </c>
      <c r="H122" s="183">
        <f>'Export LRMC'!H$17</f>
        <v>15182.964522566635</v>
      </c>
      <c r="I122" s="184">
        <f>'Export LRMC'!I$17</f>
        <v>15387.382293323526</v>
      </c>
      <c r="J122" s="182">
        <f>'Export LRMC'!J$17</f>
        <v>15356.741169561019</v>
      </c>
      <c r="K122" s="183">
        <f>'Export LRMC'!K$17</f>
        <v>13478.325085523864</v>
      </c>
      <c r="L122" s="183">
        <f>'Export LRMC'!L$17</f>
        <v>15244.913188848215</v>
      </c>
      <c r="M122" s="183">
        <f>'Export LRMC'!M$17</f>
        <v>28507.578517955608</v>
      </c>
      <c r="N122" s="184">
        <f>'Export LRMC'!N$17</f>
        <v>23138.414333905246</v>
      </c>
      <c r="O122" s="154"/>
      <c r="P122" s="158"/>
      <c r="Q122" s="158"/>
      <c r="R122" s="158"/>
      <c r="S122" s="155"/>
      <c r="T122" s="154"/>
      <c r="U122" s="158"/>
      <c r="V122" s="158"/>
      <c r="W122" s="142"/>
      <c r="X122" s="142"/>
    </row>
    <row r="123" spans="1:24">
      <c r="A123" s="139"/>
      <c r="B123" s="179"/>
      <c r="C123" s="154"/>
      <c r="D123" s="155"/>
      <c r="E123" s="154"/>
      <c r="F123" s="158"/>
      <c r="G123" s="158"/>
      <c r="H123" s="158"/>
      <c r="I123" s="155"/>
      <c r="J123" s="154"/>
      <c r="K123" s="158"/>
      <c r="L123" s="158"/>
      <c r="M123" s="158"/>
      <c r="N123" s="155"/>
      <c r="O123" s="154"/>
      <c r="P123" s="158"/>
      <c r="Q123" s="158"/>
      <c r="R123" s="158"/>
      <c r="S123" s="155"/>
      <c r="T123" s="154"/>
      <c r="U123" s="158"/>
      <c r="V123" s="158"/>
      <c r="W123" s="142"/>
      <c r="X123" s="142"/>
    </row>
    <row r="124" spans="1:24">
      <c r="A124" s="139"/>
      <c r="B124" s="179"/>
      <c r="C124" s="154"/>
      <c r="D124" s="155"/>
      <c r="E124" s="154"/>
      <c r="F124" s="158"/>
      <c r="G124" s="158"/>
      <c r="H124" s="158"/>
      <c r="I124" s="155"/>
      <c r="J124" s="154"/>
      <c r="K124" s="158"/>
      <c r="L124" s="158"/>
      <c r="M124" s="158"/>
      <c r="N124" s="155"/>
      <c r="O124" s="154"/>
      <c r="P124" s="158"/>
      <c r="Q124" s="158"/>
      <c r="R124" s="158"/>
      <c r="S124" s="155"/>
      <c r="T124" s="154"/>
      <c r="U124" s="158"/>
      <c r="V124" s="158"/>
      <c r="W124" s="142"/>
      <c r="X124" s="142"/>
    </row>
    <row r="125" spans="1:24">
      <c r="A125" s="139"/>
      <c r="B125" s="179"/>
      <c r="C125" s="154"/>
      <c r="D125" s="155"/>
      <c r="E125" s="154"/>
      <c r="F125" s="158"/>
      <c r="G125" s="158"/>
      <c r="H125" s="158"/>
      <c r="I125" s="155"/>
      <c r="J125" s="154"/>
      <c r="K125" s="158"/>
      <c r="L125" s="158"/>
      <c r="M125" s="158"/>
      <c r="N125" s="155"/>
      <c r="O125" s="154"/>
      <c r="P125" s="158"/>
      <c r="Q125" s="158"/>
      <c r="R125" s="158"/>
      <c r="S125" s="155"/>
      <c r="T125" s="154"/>
      <c r="U125" s="158"/>
      <c r="V125" s="158"/>
      <c r="W125" s="142"/>
      <c r="X125" s="142"/>
    </row>
    <row r="126" spans="1:24">
      <c r="A126" s="139"/>
      <c r="B126" s="179"/>
      <c r="C126" s="154"/>
      <c r="D126" s="155"/>
      <c r="E126" s="154"/>
      <c r="F126" s="158"/>
      <c r="G126" s="158"/>
      <c r="H126" s="158"/>
      <c r="I126" s="155"/>
      <c r="J126" s="154"/>
      <c r="K126" s="158"/>
      <c r="L126" s="158"/>
      <c r="M126" s="158"/>
      <c r="N126" s="155"/>
      <c r="O126" s="154"/>
      <c r="P126" s="158"/>
      <c r="Q126" s="158"/>
      <c r="R126" s="158"/>
      <c r="S126" s="155"/>
      <c r="T126" s="154"/>
      <c r="U126" s="158"/>
      <c r="V126" s="158"/>
      <c r="W126" s="142"/>
      <c r="X126" s="142"/>
    </row>
    <row r="127" spans="1:24">
      <c r="A127" s="139"/>
      <c r="B127" s="179"/>
      <c r="C127" s="154"/>
      <c r="D127" s="155"/>
      <c r="E127" s="154"/>
      <c r="F127" s="158"/>
      <c r="G127" s="158"/>
      <c r="H127" s="158"/>
      <c r="I127" s="155"/>
      <c r="J127" s="154"/>
      <c r="K127" s="158"/>
      <c r="L127" s="158"/>
      <c r="M127" s="158"/>
      <c r="N127" s="155"/>
      <c r="O127" s="154"/>
      <c r="P127" s="158"/>
      <c r="Q127" s="158"/>
      <c r="R127" s="158"/>
      <c r="S127" s="155"/>
      <c r="T127" s="154"/>
      <c r="U127" s="158"/>
      <c r="V127" s="158"/>
      <c r="W127" s="142"/>
      <c r="X127" s="142"/>
    </row>
    <row r="128" spans="1:24">
      <c r="A128" s="139"/>
      <c r="B128" s="179"/>
      <c r="C128" s="154"/>
      <c r="D128" s="155"/>
      <c r="E128" s="154"/>
      <c r="F128" s="158"/>
      <c r="G128" s="158"/>
      <c r="H128" s="158"/>
      <c r="I128" s="155"/>
      <c r="J128" s="154"/>
      <c r="K128" s="158"/>
      <c r="L128" s="158"/>
      <c r="M128" s="158"/>
      <c r="N128" s="155"/>
      <c r="O128" s="154"/>
      <c r="P128" s="158"/>
      <c r="Q128" s="158"/>
      <c r="R128" s="158"/>
      <c r="S128" s="155"/>
      <c r="T128" s="154"/>
      <c r="U128" s="158"/>
      <c r="V128" s="158"/>
      <c r="W128" s="142"/>
      <c r="X128" s="142"/>
    </row>
    <row r="129" spans="1:24">
      <c r="A129" s="139"/>
      <c r="B129" s="179"/>
      <c r="C129" s="154"/>
      <c r="D129" s="155"/>
      <c r="E129" s="154"/>
      <c r="F129" s="158"/>
      <c r="G129" s="158"/>
      <c r="H129" s="158"/>
      <c r="I129" s="155"/>
      <c r="J129" s="154"/>
      <c r="K129" s="158"/>
      <c r="L129" s="158"/>
      <c r="M129" s="158"/>
      <c r="N129" s="155"/>
      <c r="O129" s="154"/>
      <c r="P129" s="158"/>
      <c r="Q129" s="158"/>
      <c r="R129" s="158"/>
      <c r="S129" s="155"/>
      <c r="T129" s="154"/>
      <c r="U129" s="158"/>
      <c r="V129" s="158"/>
      <c r="W129" s="142"/>
      <c r="X129" s="142"/>
    </row>
    <row r="130" spans="1:24" ht="15.75" thickBot="1">
      <c r="A130" s="139"/>
      <c r="B130" s="179"/>
      <c r="C130" s="154"/>
      <c r="D130" s="155"/>
      <c r="E130" s="154"/>
      <c r="F130" s="158"/>
      <c r="G130" s="158"/>
      <c r="H130" s="158"/>
      <c r="I130" s="155"/>
      <c r="J130" s="154"/>
      <c r="K130" s="158"/>
      <c r="L130" s="158"/>
      <c r="M130" s="158"/>
      <c r="N130" s="155"/>
      <c r="O130" s="154"/>
      <c r="P130" s="158"/>
      <c r="Q130" s="158"/>
      <c r="R130" s="158"/>
      <c r="S130" s="155"/>
      <c r="T130" s="154"/>
      <c r="U130" s="158"/>
      <c r="V130" s="158"/>
      <c r="W130" s="142"/>
      <c r="X130" s="142"/>
    </row>
    <row r="131" spans="1:24" ht="15.75" thickBot="1">
      <c r="A131" s="139"/>
      <c r="B131" s="169" t="s">
        <v>293</v>
      </c>
      <c r="C131" s="170"/>
      <c r="D131" s="170"/>
      <c r="E131" s="185">
        <f>SUM(E121:E130)</f>
        <v>35790.215869746571</v>
      </c>
      <c r="F131" s="185">
        <f t="shared" ref="F131:N131" si="38">SUM(F121:F130)</f>
        <v>31874.235000713998</v>
      </c>
      <c r="G131" s="185">
        <f t="shared" si="38"/>
        <v>35931.703604403177</v>
      </c>
      <c r="H131" s="185">
        <f t="shared" si="38"/>
        <v>26311.886290786962</v>
      </c>
      <c r="I131" s="185">
        <f t="shared" si="38"/>
        <v>27402.982586674669</v>
      </c>
      <c r="J131" s="185">
        <f t="shared" si="38"/>
        <v>30458.680770645569</v>
      </c>
      <c r="K131" s="185">
        <f t="shared" si="38"/>
        <v>28508.569800091616</v>
      </c>
      <c r="L131" s="185">
        <f t="shared" si="38"/>
        <v>31971.778696892277</v>
      </c>
      <c r="M131" s="185">
        <f t="shared" si="38"/>
        <v>45735.993259403447</v>
      </c>
      <c r="N131" s="185">
        <f t="shared" si="38"/>
        <v>42084.173461244238</v>
      </c>
      <c r="O131" s="170"/>
      <c r="P131" s="170"/>
      <c r="Q131" s="170"/>
      <c r="R131" s="170"/>
      <c r="S131" s="170"/>
      <c r="T131" s="170"/>
      <c r="U131" s="170"/>
      <c r="V131" s="170"/>
      <c r="W131" s="142"/>
      <c r="X131" s="142"/>
    </row>
    <row r="132" spans="1:24" ht="15.75" thickBot="1">
      <c r="A132" s="181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</row>
    <row r="133" spans="1:24" ht="15.75" thickBot="1">
      <c r="A133" s="142"/>
      <c r="B133" s="148" t="s">
        <v>294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2"/>
      <c r="X133" s="142"/>
    </row>
    <row r="134" spans="1:24">
      <c r="A134" s="224"/>
      <c r="B134" s="235"/>
      <c r="C134" s="228" t="s">
        <v>256</v>
      </c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30"/>
      <c r="W134" s="234"/>
      <c r="X134" s="219"/>
    </row>
    <row r="135" spans="1:24">
      <c r="A135" s="224"/>
      <c r="B135" s="236"/>
      <c r="C135" s="231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3"/>
      <c r="W135" s="234"/>
      <c r="X135" s="219"/>
    </row>
    <row r="136" spans="1:24" ht="25.5" thickBot="1">
      <c r="A136" s="139"/>
      <c r="B136" s="150"/>
      <c r="C136" s="151" t="s">
        <v>257</v>
      </c>
      <c r="D136" s="151" t="s">
        <v>258</v>
      </c>
      <c r="E136" s="152" t="s">
        <v>259</v>
      </c>
      <c r="F136" s="152" t="s">
        <v>260</v>
      </c>
      <c r="G136" s="152" t="s">
        <v>261</v>
      </c>
      <c r="H136" s="152" t="s">
        <v>262</v>
      </c>
      <c r="I136" s="152" t="s">
        <v>263</v>
      </c>
      <c r="J136" s="151" t="s">
        <v>264</v>
      </c>
      <c r="K136" s="151" t="s">
        <v>265</v>
      </c>
      <c r="L136" s="151" t="s">
        <v>266</v>
      </c>
      <c r="M136" s="151" t="s">
        <v>267</v>
      </c>
      <c r="N136" s="151" t="s">
        <v>268</v>
      </c>
      <c r="O136" s="152" t="s">
        <v>269</v>
      </c>
      <c r="P136" s="152" t="s">
        <v>270</v>
      </c>
      <c r="Q136" s="152" t="s">
        <v>271</v>
      </c>
      <c r="R136" s="152" t="s">
        <v>272</v>
      </c>
      <c r="S136" s="152" t="s">
        <v>273</v>
      </c>
      <c r="T136" s="151" t="s">
        <v>274</v>
      </c>
      <c r="U136" s="151" t="s">
        <v>275</v>
      </c>
      <c r="V136" s="151" t="s">
        <v>276</v>
      </c>
      <c r="W136" s="142"/>
      <c r="X136" s="142"/>
    </row>
    <row r="137" spans="1:24">
      <c r="A137" s="139"/>
      <c r="B137" s="178" t="str">
        <f>B121</f>
        <v>Incremental demand</v>
      </c>
      <c r="C137" s="154"/>
      <c r="D137" s="155"/>
      <c r="E137" s="182">
        <f>'Import LRMC'!E$31</f>
        <v>12846.873470997549</v>
      </c>
      <c r="F137" s="183">
        <f>'Import LRMC'!F$31</f>
        <v>11119.541248950762</v>
      </c>
      <c r="G137" s="183">
        <f>'Import LRMC'!G$31</f>
        <v>12097.738353968725</v>
      </c>
      <c r="H137" s="183">
        <f>'Import LRMC'!H$31</f>
        <v>12416.489485880757</v>
      </c>
      <c r="I137" s="184">
        <f>'Import LRMC'!I$31</f>
        <v>13920.394994800037</v>
      </c>
      <c r="J137" s="182">
        <f>'Import LRMC'!J$31</f>
        <v>15839.264378465585</v>
      </c>
      <c r="K137" s="183">
        <f>'Import LRMC'!K$31</f>
        <v>15898.72561371166</v>
      </c>
      <c r="L137" s="183">
        <f>'Import LRMC'!L$31</f>
        <v>18223.750431820597</v>
      </c>
      <c r="M137" s="183">
        <f>'Import LRMC'!M$31</f>
        <v>19300.640154910318</v>
      </c>
      <c r="N137" s="184">
        <f>'Import LRMC'!N$31</f>
        <v>20862.048977722818</v>
      </c>
      <c r="O137" s="154"/>
      <c r="P137" s="158"/>
      <c r="Q137" s="158"/>
      <c r="R137" s="158"/>
      <c r="S137" s="155"/>
      <c r="T137" s="154"/>
      <c r="U137" s="158"/>
      <c r="V137" s="158"/>
      <c r="W137" s="142"/>
      <c r="X137" s="142"/>
    </row>
    <row r="138" spans="1:24">
      <c r="A138" s="139"/>
      <c r="B138" s="179"/>
      <c r="C138" s="154"/>
      <c r="D138" s="155"/>
      <c r="E138" s="154"/>
      <c r="F138" s="158"/>
      <c r="G138" s="158"/>
      <c r="H138" s="158"/>
      <c r="I138" s="155"/>
      <c r="J138" s="154"/>
      <c r="K138" s="158"/>
      <c r="L138" s="158"/>
      <c r="M138" s="158"/>
      <c r="N138" s="155"/>
      <c r="O138" s="154"/>
      <c r="P138" s="158"/>
      <c r="Q138" s="158"/>
      <c r="R138" s="158"/>
      <c r="S138" s="155"/>
      <c r="T138" s="154"/>
      <c r="U138" s="158"/>
      <c r="V138" s="158"/>
      <c r="W138" s="142"/>
      <c r="X138" s="142"/>
    </row>
    <row r="139" spans="1:24">
      <c r="A139" s="139"/>
      <c r="B139" s="179"/>
      <c r="C139" s="154"/>
      <c r="D139" s="155"/>
      <c r="E139" s="154"/>
      <c r="F139" s="158"/>
      <c r="G139" s="158"/>
      <c r="H139" s="158"/>
      <c r="I139" s="155"/>
      <c r="J139" s="154"/>
      <c r="K139" s="158"/>
      <c r="L139" s="158"/>
      <c r="M139" s="158"/>
      <c r="N139" s="155"/>
      <c r="O139" s="154"/>
      <c r="P139" s="158"/>
      <c r="Q139" s="158"/>
      <c r="R139" s="158"/>
      <c r="S139" s="155"/>
      <c r="T139" s="154"/>
      <c r="U139" s="158"/>
      <c r="V139" s="158"/>
      <c r="W139" s="142"/>
      <c r="X139" s="142"/>
    </row>
    <row r="140" spans="1:24">
      <c r="A140" s="139"/>
      <c r="B140" s="179"/>
      <c r="C140" s="154"/>
      <c r="D140" s="155"/>
      <c r="E140" s="154"/>
      <c r="F140" s="158"/>
      <c r="G140" s="158"/>
      <c r="H140" s="158"/>
      <c r="I140" s="155"/>
      <c r="J140" s="154"/>
      <c r="K140" s="158"/>
      <c r="L140" s="158"/>
      <c r="M140" s="158"/>
      <c r="N140" s="155"/>
      <c r="O140" s="154"/>
      <c r="P140" s="158"/>
      <c r="Q140" s="158"/>
      <c r="R140" s="158"/>
      <c r="S140" s="155"/>
      <c r="T140" s="154"/>
      <c r="U140" s="158"/>
      <c r="V140" s="158"/>
      <c r="W140" s="142"/>
      <c r="X140" s="142"/>
    </row>
    <row r="141" spans="1:24">
      <c r="A141" s="139"/>
      <c r="B141" s="179"/>
      <c r="C141" s="154"/>
      <c r="D141" s="155"/>
      <c r="E141" s="154"/>
      <c r="F141" s="158"/>
      <c r="G141" s="158"/>
      <c r="H141" s="158"/>
      <c r="I141" s="155"/>
      <c r="J141" s="154"/>
      <c r="K141" s="158"/>
      <c r="L141" s="158"/>
      <c r="M141" s="158"/>
      <c r="N141" s="155"/>
      <c r="O141" s="154"/>
      <c r="P141" s="158"/>
      <c r="Q141" s="158"/>
      <c r="R141" s="158"/>
      <c r="S141" s="155"/>
      <c r="T141" s="154"/>
      <c r="U141" s="158"/>
      <c r="V141" s="158"/>
      <c r="W141" s="142"/>
      <c r="X141" s="142"/>
    </row>
    <row r="142" spans="1:24">
      <c r="A142" s="139"/>
      <c r="B142" s="179"/>
      <c r="C142" s="154"/>
      <c r="D142" s="155"/>
      <c r="E142" s="154"/>
      <c r="F142" s="158"/>
      <c r="G142" s="158"/>
      <c r="H142" s="158"/>
      <c r="I142" s="155"/>
      <c r="J142" s="154"/>
      <c r="K142" s="158"/>
      <c r="L142" s="158"/>
      <c r="M142" s="158"/>
      <c r="N142" s="155"/>
      <c r="O142" s="154"/>
      <c r="P142" s="158"/>
      <c r="Q142" s="158"/>
      <c r="R142" s="158"/>
      <c r="S142" s="155"/>
      <c r="T142" s="154"/>
      <c r="U142" s="158"/>
      <c r="V142" s="158"/>
      <c r="W142" s="142"/>
      <c r="X142" s="142"/>
    </row>
    <row r="143" spans="1:24">
      <c r="A143" s="139"/>
      <c r="B143" s="179"/>
      <c r="C143" s="154"/>
      <c r="D143" s="155"/>
      <c r="E143" s="154"/>
      <c r="F143" s="158"/>
      <c r="G143" s="158"/>
      <c r="H143" s="158"/>
      <c r="I143" s="155"/>
      <c r="J143" s="154"/>
      <c r="K143" s="158"/>
      <c r="L143" s="158"/>
      <c r="M143" s="158"/>
      <c r="N143" s="155"/>
      <c r="O143" s="154"/>
      <c r="P143" s="158"/>
      <c r="Q143" s="158"/>
      <c r="R143" s="158"/>
      <c r="S143" s="155"/>
      <c r="T143" s="154"/>
      <c r="U143" s="158"/>
      <c r="V143" s="158"/>
      <c r="W143" s="142"/>
      <c r="X143" s="142"/>
    </row>
    <row r="144" spans="1:24">
      <c r="A144" s="139"/>
      <c r="B144" s="179"/>
      <c r="C144" s="154"/>
      <c r="D144" s="155"/>
      <c r="E144" s="154"/>
      <c r="F144" s="158"/>
      <c r="G144" s="158"/>
      <c r="H144" s="158"/>
      <c r="I144" s="155"/>
      <c r="J144" s="154"/>
      <c r="K144" s="158"/>
      <c r="L144" s="158"/>
      <c r="M144" s="158"/>
      <c r="N144" s="155"/>
      <c r="O144" s="154"/>
      <c r="P144" s="158"/>
      <c r="Q144" s="158"/>
      <c r="R144" s="158"/>
      <c r="S144" s="155"/>
      <c r="T144" s="154"/>
      <c r="U144" s="158"/>
      <c r="V144" s="158"/>
      <c r="W144" s="142"/>
      <c r="X144" s="142"/>
    </row>
    <row r="145" spans="1:24">
      <c r="A145" s="139"/>
      <c r="B145" s="179"/>
      <c r="C145" s="154"/>
      <c r="D145" s="155"/>
      <c r="E145" s="154"/>
      <c r="F145" s="158"/>
      <c r="G145" s="158"/>
      <c r="H145" s="158"/>
      <c r="I145" s="155"/>
      <c r="J145" s="154"/>
      <c r="K145" s="158"/>
      <c r="L145" s="158"/>
      <c r="M145" s="158"/>
      <c r="N145" s="155"/>
      <c r="O145" s="154"/>
      <c r="P145" s="158"/>
      <c r="Q145" s="158"/>
      <c r="R145" s="158"/>
      <c r="S145" s="155"/>
      <c r="T145" s="154"/>
      <c r="U145" s="158"/>
      <c r="V145" s="158"/>
      <c r="W145" s="142"/>
      <c r="X145" s="142"/>
    </row>
    <row r="146" spans="1:24" ht="15.75" thickBot="1">
      <c r="A146" s="139"/>
      <c r="B146" s="179"/>
      <c r="C146" s="154"/>
      <c r="D146" s="155"/>
      <c r="E146" s="154"/>
      <c r="F146" s="158"/>
      <c r="G146" s="158"/>
      <c r="H146" s="158"/>
      <c r="I146" s="155"/>
      <c r="J146" s="154"/>
      <c r="K146" s="158"/>
      <c r="L146" s="158"/>
      <c r="M146" s="158"/>
      <c r="N146" s="155"/>
      <c r="O146" s="154"/>
      <c r="P146" s="158"/>
      <c r="Q146" s="158"/>
      <c r="R146" s="158"/>
      <c r="S146" s="155"/>
      <c r="T146" s="154"/>
      <c r="U146" s="158"/>
      <c r="V146" s="158"/>
      <c r="W146" s="142"/>
      <c r="X146" s="142"/>
    </row>
    <row r="147" spans="1:24" ht="15.75" thickBot="1">
      <c r="A147" s="139"/>
      <c r="B147" s="169" t="s">
        <v>293</v>
      </c>
      <c r="C147" s="170"/>
      <c r="D147" s="170"/>
      <c r="E147" s="185">
        <f>SUM(E137:E146)</f>
        <v>12846.873470997549</v>
      </c>
      <c r="F147" s="185">
        <f t="shared" ref="F147" si="39">SUM(F137:F146)</f>
        <v>11119.541248950762</v>
      </c>
      <c r="G147" s="185">
        <f t="shared" ref="G147" si="40">SUM(G137:G146)</f>
        <v>12097.738353968725</v>
      </c>
      <c r="H147" s="185">
        <f t="shared" ref="H147" si="41">SUM(H137:H146)</f>
        <v>12416.489485880757</v>
      </c>
      <c r="I147" s="185">
        <f t="shared" ref="I147" si="42">SUM(I137:I146)</f>
        <v>13920.394994800037</v>
      </c>
      <c r="J147" s="185">
        <f t="shared" ref="J147" si="43">SUM(J137:J146)</f>
        <v>15839.264378465585</v>
      </c>
      <c r="K147" s="185">
        <f t="shared" ref="K147" si="44">SUM(K137:K146)</f>
        <v>15898.72561371166</v>
      </c>
      <c r="L147" s="185">
        <f t="shared" ref="L147" si="45">SUM(L137:L146)</f>
        <v>18223.750431820597</v>
      </c>
      <c r="M147" s="185">
        <f t="shared" ref="M147" si="46">SUM(M137:M146)</f>
        <v>19300.640154910318</v>
      </c>
      <c r="N147" s="185">
        <f t="shared" ref="N147" si="47">SUM(N137:N146)</f>
        <v>20862.048977722818</v>
      </c>
      <c r="O147" s="170"/>
      <c r="P147" s="170"/>
      <c r="Q147" s="170"/>
      <c r="R147" s="170"/>
      <c r="S147" s="170"/>
      <c r="T147" s="170"/>
      <c r="U147" s="170"/>
      <c r="V147" s="170"/>
      <c r="W147" s="142"/>
      <c r="X147" s="142"/>
    </row>
    <row r="148" spans="1:24" ht="15.75" thickBot="1">
      <c r="A148" s="181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</row>
    <row r="149" spans="1:24" ht="15.75" thickBot="1">
      <c r="A149" s="142"/>
      <c r="B149" s="148" t="s">
        <v>295</v>
      </c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2"/>
      <c r="X149" s="142"/>
    </row>
    <row r="150" spans="1:24">
      <c r="A150" s="224"/>
      <c r="B150" s="235"/>
      <c r="C150" s="228" t="s">
        <v>256</v>
      </c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30"/>
      <c r="W150" s="234"/>
      <c r="X150" s="219"/>
    </row>
    <row r="151" spans="1:24">
      <c r="A151" s="224"/>
      <c r="B151" s="236"/>
      <c r="C151" s="231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3"/>
      <c r="W151" s="234"/>
      <c r="X151" s="219"/>
    </row>
    <row r="152" spans="1:24" ht="25.5" thickBot="1">
      <c r="A152" s="139"/>
      <c r="B152" s="150"/>
      <c r="C152" s="151" t="s">
        <v>257</v>
      </c>
      <c r="D152" s="151" t="s">
        <v>258</v>
      </c>
      <c r="E152" s="152" t="s">
        <v>259</v>
      </c>
      <c r="F152" s="152" t="s">
        <v>260</v>
      </c>
      <c r="G152" s="152" t="s">
        <v>261</v>
      </c>
      <c r="H152" s="152" t="s">
        <v>262</v>
      </c>
      <c r="I152" s="152" t="s">
        <v>263</v>
      </c>
      <c r="J152" s="151" t="s">
        <v>264</v>
      </c>
      <c r="K152" s="151" t="s">
        <v>265</v>
      </c>
      <c r="L152" s="151" t="s">
        <v>266</v>
      </c>
      <c r="M152" s="151" t="s">
        <v>267</v>
      </c>
      <c r="N152" s="151" t="s">
        <v>268</v>
      </c>
      <c r="O152" s="152" t="s">
        <v>269</v>
      </c>
      <c r="P152" s="152" t="s">
        <v>270</v>
      </c>
      <c r="Q152" s="152" t="s">
        <v>271</v>
      </c>
      <c r="R152" s="152" t="s">
        <v>272</v>
      </c>
      <c r="S152" s="152" t="s">
        <v>273</v>
      </c>
      <c r="T152" s="151" t="s">
        <v>274</v>
      </c>
      <c r="U152" s="151" t="s">
        <v>275</v>
      </c>
      <c r="V152" s="151" t="s">
        <v>276</v>
      </c>
      <c r="W152" s="142"/>
      <c r="X152" s="142"/>
    </row>
    <row r="153" spans="1:24">
      <c r="A153" s="139"/>
      <c r="B153" s="178" t="str">
        <f>B137</f>
        <v>Incremental demand</v>
      </c>
      <c r="C153" s="154"/>
      <c r="D153" s="155"/>
      <c r="E153" s="182">
        <f>'Import LRMC'!E$45</f>
        <v>3688.0976471763297</v>
      </c>
      <c r="F153" s="183">
        <f>'Import LRMC'!F$45</f>
        <v>3192.2127987418448</v>
      </c>
      <c r="G153" s="183">
        <f>'Import LRMC'!G$45</f>
        <v>3473.0349341537012</v>
      </c>
      <c r="H153" s="183">
        <f>'Import LRMC'!H$45</f>
        <v>3564.5424361380169</v>
      </c>
      <c r="I153" s="184">
        <f>'Import LRMC'!I$45</f>
        <v>3996.2856444402028</v>
      </c>
      <c r="J153" s="182">
        <f>'Import LRMC'!J$45</f>
        <v>4547.1572378370111</v>
      </c>
      <c r="K153" s="183">
        <f>'Import LRMC'!K$45</f>
        <v>4564.2274489124384</v>
      </c>
      <c r="L153" s="183">
        <f>'Import LRMC'!L$45</f>
        <v>5231.6986885609367</v>
      </c>
      <c r="M153" s="183">
        <f>'Import LRMC'!M$45</f>
        <v>5540.8536329886092</v>
      </c>
      <c r="N153" s="184">
        <f>'Import LRMC'!N$45</f>
        <v>5989.1049696811924</v>
      </c>
      <c r="O153" s="154"/>
      <c r="P153" s="158"/>
      <c r="Q153" s="158"/>
      <c r="R153" s="158"/>
      <c r="S153" s="155"/>
      <c r="T153" s="154"/>
      <c r="U153" s="158"/>
      <c r="V153" s="158"/>
      <c r="W153" s="142"/>
      <c r="X153" s="142"/>
    </row>
    <row r="154" spans="1:24">
      <c r="A154" s="139"/>
      <c r="B154" s="179"/>
      <c r="C154" s="154"/>
      <c r="D154" s="155"/>
      <c r="E154" s="154"/>
      <c r="F154" s="158"/>
      <c r="G154" s="158"/>
      <c r="H154" s="158"/>
      <c r="I154" s="155"/>
      <c r="J154" s="154"/>
      <c r="K154" s="158"/>
      <c r="L154" s="158"/>
      <c r="M154" s="158"/>
      <c r="N154" s="155"/>
      <c r="O154" s="154"/>
      <c r="P154" s="158"/>
      <c r="Q154" s="158"/>
      <c r="R154" s="158"/>
      <c r="S154" s="155"/>
      <c r="T154" s="154"/>
      <c r="U154" s="158"/>
      <c r="V154" s="158"/>
      <c r="W154" s="142"/>
      <c r="X154" s="142"/>
    </row>
    <row r="155" spans="1:24">
      <c r="A155" s="139"/>
      <c r="B155" s="179"/>
      <c r="C155" s="154"/>
      <c r="D155" s="155"/>
      <c r="E155" s="154"/>
      <c r="F155" s="158"/>
      <c r="G155" s="158"/>
      <c r="H155" s="158"/>
      <c r="I155" s="155"/>
      <c r="J155" s="154"/>
      <c r="K155" s="158"/>
      <c r="L155" s="158"/>
      <c r="M155" s="158"/>
      <c r="N155" s="155"/>
      <c r="O155" s="154"/>
      <c r="P155" s="158"/>
      <c r="Q155" s="158"/>
      <c r="R155" s="158"/>
      <c r="S155" s="155"/>
      <c r="T155" s="154"/>
      <c r="U155" s="158"/>
      <c r="V155" s="158"/>
      <c r="W155" s="142"/>
      <c r="X155" s="142"/>
    </row>
    <row r="156" spans="1:24">
      <c r="A156" s="139"/>
      <c r="B156" s="179"/>
      <c r="C156" s="154"/>
      <c r="D156" s="155"/>
      <c r="E156" s="154"/>
      <c r="F156" s="158"/>
      <c r="G156" s="158"/>
      <c r="H156" s="158"/>
      <c r="I156" s="155"/>
      <c r="J156" s="154"/>
      <c r="K156" s="158"/>
      <c r="L156" s="158"/>
      <c r="M156" s="158"/>
      <c r="N156" s="155"/>
      <c r="O156" s="154"/>
      <c r="P156" s="158"/>
      <c r="Q156" s="158"/>
      <c r="R156" s="158"/>
      <c r="S156" s="155"/>
      <c r="T156" s="154"/>
      <c r="U156" s="158"/>
      <c r="V156" s="158"/>
      <c r="W156" s="142"/>
      <c r="X156" s="142"/>
    </row>
    <row r="157" spans="1:24">
      <c r="A157" s="139"/>
      <c r="B157" s="179"/>
      <c r="C157" s="154"/>
      <c r="D157" s="155"/>
      <c r="E157" s="154"/>
      <c r="F157" s="158"/>
      <c r="G157" s="158"/>
      <c r="H157" s="158"/>
      <c r="I157" s="155"/>
      <c r="J157" s="154"/>
      <c r="K157" s="158"/>
      <c r="L157" s="158"/>
      <c r="M157" s="158"/>
      <c r="N157" s="155"/>
      <c r="O157" s="154"/>
      <c r="P157" s="158"/>
      <c r="Q157" s="158"/>
      <c r="R157" s="158"/>
      <c r="S157" s="155"/>
      <c r="T157" s="154"/>
      <c r="U157" s="158"/>
      <c r="V157" s="158"/>
      <c r="W157" s="142"/>
      <c r="X157" s="142"/>
    </row>
    <row r="158" spans="1:24">
      <c r="A158" s="139"/>
      <c r="B158" s="179"/>
      <c r="C158" s="154"/>
      <c r="D158" s="155"/>
      <c r="E158" s="154"/>
      <c r="F158" s="158"/>
      <c r="G158" s="158"/>
      <c r="H158" s="158"/>
      <c r="I158" s="155"/>
      <c r="J158" s="154"/>
      <c r="K158" s="158"/>
      <c r="L158" s="158"/>
      <c r="M158" s="158"/>
      <c r="N158" s="155"/>
      <c r="O158" s="154"/>
      <c r="P158" s="158"/>
      <c r="Q158" s="158"/>
      <c r="R158" s="158"/>
      <c r="S158" s="155"/>
      <c r="T158" s="154"/>
      <c r="U158" s="158"/>
      <c r="V158" s="158"/>
      <c r="W158" s="142"/>
      <c r="X158" s="142"/>
    </row>
    <row r="159" spans="1:24">
      <c r="A159" s="139"/>
      <c r="B159" s="179"/>
      <c r="C159" s="154"/>
      <c r="D159" s="155"/>
      <c r="E159" s="154"/>
      <c r="F159" s="158"/>
      <c r="G159" s="158"/>
      <c r="H159" s="158"/>
      <c r="I159" s="155"/>
      <c r="J159" s="154"/>
      <c r="K159" s="158"/>
      <c r="L159" s="158"/>
      <c r="M159" s="158"/>
      <c r="N159" s="155"/>
      <c r="O159" s="154"/>
      <c r="P159" s="158"/>
      <c r="Q159" s="158"/>
      <c r="R159" s="158"/>
      <c r="S159" s="155"/>
      <c r="T159" s="154"/>
      <c r="U159" s="158"/>
      <c r="V159" s="158"/>
      <c r="W159" s="142"/>
      <c r="X159" s="142"/>
    </row>
    <row r="160" spans="1:24">
      <c r="A160" s="139"/>
      <c r="B160" s="179"/>
      <c r="C160" s="154"/>
      <c r="D160" s="155"/>
      <c r="E160" s="154"/>
      <c r="F160" s="158"/>
      <c r="G160" s="158"/>
      <c r="H160" s="158"/>
      <c r="I160" s="155"/>
      <c r="J160" s="154"/>
      <c r="K160" s="158"/>
      <c r="L160" s="158"/>
      <c r="M160" s="158"/>
      <c r="N160" s="155"/>
      <c r="O160" s="154"/>
      <c r="P160" s="158"/>
      <c r="Q160" s="158"/>
      <c r="R160" s="158"/>
      <c r="S160" s="155"/>
      <c r="T160" s="154"/>
      <c r="U160" s="158"/>
      <c r="V160" s="158"/>
      <c r="W160" s="142"/>
      <c r="X160" s="142"/>
    </row>
    <row r="161" spans="1:24">
      <c r="A161" s="139"/>
      <c r="B161" s="179"/>
      <c r="C161" s="154"/>
      <c r="D161" s="155"/>
      <c r="E161" s="154"/>
      <c r="F161" s="158"/>
      <c r="G161" s="158"/>
      <c r="H161" s="158"/>
      <c r="I161" s="155"/>
      <c r="J161" s="154"/>
      <c r="K161" s="158"/>
      <c r="L161" s="158"/>
      <c r="M161" s="158"/>
      <c r="N161" s="155"/>
      <c r="O161" s="154"/>
      <c r="P161" s="158"/>
      <c r="Q161" s="158"/>
      <c r="R161" s="158"/>
      <c r="S161" s="155"/>
      <c r="T161" s="154"/>
      <c r="U161" s="158"/>
      <c r="V161" s="158"/>
      <c r="W161" s="142"/>
      <c r="X161" s="142"/>
    </row>
    <row r="162" spans="1:24" ht="15.75" thickBot="1">
      <c r="A162" s="139"/>
      <c r="B162" s="179"/>
      <c r="C162" s="154"/>
      <c r="D162" s="155"/>
      <c r="E162" s="154"/>
      <c r="F162" s="158"/>
      <c r="G162" s="158"/>
      <c r="H162" s="158"/>
      <c r="I162" s="155"/>
      <c r="J162" s="154"/>
      <c r="K162" s="158"/>
      <c r="L162" s="158"/>
      <c r="M162" s="158"/>
      <c r="N162" s="155"/>
      <c r="O162" s="154"/>
      <c r="P162" s="158"/>
      <c r="Q162" s="158"/>
      <c r="R162" s="158"/>
      <c r="S162" s="155"/>
      <c r="T162" s="154"/>
      <c r="U162" s="158"/>
      <c r="V162" s="158"/>
      <c r="W162" s="142"/>
      <c r="X162" s="142"/>
    </row>
    <row r="163" spans="1:24" ht="15.75" thickBot="1">
      <c r="A163" s="139"/>
      <c r="B163" s="169" t="s">
        <v>293</v>
      </c>
      <c r="C163" s="170"/>
      <c r="D163" s="170"/>
      <c r="E163" s="185">
        <f>SUM(E153:E162)</f>
        <v>3688.0976471763297</v>
      </c>
      <c r="F163" s="185">
        <f t="shared" ref="F163" si="48">SUM(F153:F162)</f>
        <v>3192.2127987418448</v>
      </c>
      <c r="G163" s="185">
        <f t="shared" ref="G163" si="49">SUM(G153:G162)</f>
        <v>3473.0349341537012</v>
      </c>
      <c r="H163" s="185">
        <f t="shared" ref="H163" si="50">SUM(H153:H162)</f>
        <v>3564.5424361380169</v>
      </c>
      <c r="I163" s="185">
        <f t="shared" ref="I163" si="51">SUM(I153:I162)</f>
        <v>3996.2856444402028</v>
      </c>
      <c r="J163" s="185">
        <f t="shared" ref="J163" si="52">SUM(J153:J162)</f>
        <v>4547.1572378370111</v>
      </c>
      <c r="K163" s="185">
        <f t="shared" ref="K163" si="53">SUM(K153:K162)</f>
        <v>4564.2274489124384</v>
      </c>
      <c r="L163" s="185">
        <f t="shared" ref="L163" si="54">SUM(L153:L162)</f>
        <v>5231.6986885609367</v>
      </c>
      <c r="M163" s="185">
        <f t="shared" ref="M163" si="55">SUM(M153:M162)</f>
        <v>5540.8536329886092</v>
      </c>
      <c r="N163" s="185">
        <f t="shared" ref="N163" si="56">SUM(N153:N162)</f>
        <v>5989.1049696811924</v>
      </c>
      <c r="O163" s="170"/>
      <c r="P163" s="170"/>
      <c r="Q163" s="170"/>
      <c r="R163" s="170"/>
      <c r="S163" s="170"/>
      <c r="T163" s="170"/>
      <c r="U163" s="170"/>
      <c r="V163" s="170"/>
      <c r="W163" s="142"/>
      <c r="X163" s="142"/>
    </row>
    <row r="164" spans="1:24">
      <c r="A164" s="181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</row>
    <row r="165" spans="1:24">
      <c r="A165" s="181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</row>
    <row r="166" spans="1:24">
      <c r="A166" s="181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</row>
    <row r="167" spans="1:24">
      <c r="A167" s="181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</row>
  </sheetData>
  <mergeCells count="46">
    <mergeCell ref="A134:A135"/>
    <mergeCell ref="B134:B135"/>
    <mergeCell ref="C134:V135"/>
    <mergeCell ref="W134:W135"/>
    <mergeCell ref="X134:X135"/>
    <mergeCell ref="A150:A151"/>
    <mergeCell ref="B150:B151"/>
    <mergeCell ref="C150:V151"/>
    <mergeCell ref="W150:W151"/>
    <mergeCell ref="X150:X151"/>
    <mergeCell ref="A94:A95"/>
    <mergeCell ref="B94:B96"/>
    <mergeCell ref="C94:V95"/>
    <mergeCell ref="W94:W95"/>
    <mergeCell ref="X94:X95"/>
    <mergeCell ref="A118:A119"/>
    <mergeCell ref="B118:B119"/>
    <mergeCell ref="C118:V119"/>
    <mergeCell ref="W118:W119"/>
    <mergeCell ref="X118:X119"/>
    <mergeCell ref="A52:A53"/>
    <mergeCell ref="B52:B54"/>
    <mergeCell ref="C52:V53"/>
    <mergeCell ref="W52:W53"/>
    <mergeCell ref="X52:X53"/>
    <mergeCell ref="A73:A74"/>
    <mergeCell ref="B73:B75"/>
    <mergeCell ref="C73:V74"/>
    <mergeCell ref="W73:W74"/>
    <mergeCell ref="X73:X74"/>
    <mergeCell ref="A24:A25"/>
    <mergeCell ref="B24:B26"/>
    <mergeCell ref="C24:V25"/>
    <mergeCell ref="W24:W25"/>
    <mergeCell ref="X24:X25"/>
    <mergeCell ref="A37:A38"/>
    <mergeCell ref="B37:B39"/>
    <mergeCell ref="C37:V38"/>
    <mergeCell ref="W37:W38"/>
    <mergeCell ref="X37:X38"/>
    <mergeCell ref="X11:X12"/>
    <mergeCell ref="D6:E7"/>
    <mergeCell ref="A11:A12"/>
    <mergeCell ref="B11:B13"/>
    <mergeCell ref="C11:V12"/>
    <mergeCell ref="W11:W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23B2-3A90-4F25-8005-7BCB7A266E6E}">
  <sheetPr>
    <tabColor theme="1"/>
  </sheetPr>
  <dimension ref="A1"/>
  <sheetViews>
    <sheetView showGridLines="0" zoomScale="70" zoomScaleNormal="7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D251-8ADC-4302-B53A-510E24A49938}">
  <sheetPr>
    <tabColor theme="8"/>
  </sheetPr>
  <dimension ref="B2:F14"/>
  <sheetViews>
    <sheetView showGridLines="0" zoomScale="70" zoomScaleNormal="70" workbookViewId="0"/>
  </sheetViews>
  <sheetFormatPr defaultRowHeight="15"/>
  <cols>
    <col min="2" max="2" width="11.85546875" bestFit="1" customWidth="1"/>
    <col min="3" max="3" width="10.42578125" bestFit="1" customWidth="1"/>
    <col min="4" max="4" width="11" bestFit="1" customWidth="1"/>
    <col min="5" max="5" width="13.42578125" bestFit="1" customWidth="1"/>
    <col min="6" max="6" width="13.7109375" bestFit="1" customWidth="1"/>
  </cols>
  <sheetData>
    <row r="2" spans="2:6">
      <c r="B2" s="27" t="s">
        <v>36</v>
      </c>
      <c r="C2" s="27" t="s">
        <v>21</v>
      </c>
      <c r="D2" s="27" t="s">
        <v>37</v>
      </c>
      <c r="E2" s="27" t="s">
        <v>38</v>
      </c>
      <c r="F2" s="27" t="s">
        <v>39</v>
      </c>
    </row>
    <row r="3" spans="2:6">
      <c r="B3" s="13" t="s">
        <v>40</v>
      </c>
      <c r="C3" s="136">
        <v>0.4579143060035365</v>
      </c>
      <c r="D3" s="136">
        <v>0.54208569399646345</v>
      </c>
      <c r="E3" s="135">
        <f t="shared" ref="E3:E14" si="0">$D3*LVCcont/(LVCcont+HVCcont)</f>
        <v>0.42592447385436411</v>
      </c>
      <c r="F3" s="135">
        <f t="shared" ref="F3:F14" si="1">$D3*HVCcont/(LVCcont+HVCcont)</f>
        <v>0.1161612201420993</v>
      </c>
    </row>
    <row r="4" spans="2:6">
      <c r="B4" s="13" t="s">
        <v>41</v>
      </c>
      <c r="C4" s="136">
        <v>0.32372171267596328</v>
      </c>
      <c r="D4" s="136">
        <v>0.67627828732403672</v>
      </c>
      <c r="E4" s="135">
        <f t="shared" si="0"/>
        <v>0.53136151146888599</v>
      </c>
      <c r="F4" s="135">
        <f t="shared" si="1"/>
        <v>0.14491677585515073</v>
      </c>
    </row>
    <row r="5" spans="2:6">
      <c r="B5" s="13" t="s">
        <v>42</v>
      </c>
      <c r="C5" s="136">
        <v>0.20127382256442308</v>
      </c>
      <c r="D5" s="136">
        <v>0.79872617743557683</v>
      </c>
      <c r="E5" s="135">
        <f t="shared" si="0"/>
        <v>0.62757056798509603</v>
      </c>
      <c r="F5" s="135">
        <f t="shared" si="1"/>
        <v>0.17115560945048072</v>
      </c>
    </row>
    <row r="6" spans="2:6">
      <c r="B6" s="13" t="s">
        <v>43</v>
      </c>
      <c r="C6" s="136">
        <v>3.562405487295104E-2</v>
      </c>
      <c r="D6" s="136">
        <v>0.96437594512704905</v>
      </c>
      <c r="E6" s="135">
        <f t="shared" si="0"/>
        <v>0.75772395688553851</v>
      </c>
      <c r="F6" s="135">
        <f t="shared" si="1"/>
        <v>0.20665198824151049</v>
      </c>
    </row>
    <row r="7" spans="2:6">
      <c r="B7" s="13" t="s">
        <v>44</v>
      </c>
      <c r="C7" s="136">
        <v>7.910788154535154E-3</v>
      </c>
      <c r="D7" s="136">
        <v>0.99208921184546484</v>
      </c>
      <c r="E7" s="135">
        <f t="shared" si="0"/>
        <v>0.77949866645000798</v>
      </c>
      <c r="F7" s="135">
        <f t="shared" si="1"/>
        <v>0.21259054539545674</v>
      </c>
    </row>
    <row r="8" spans="2:6">
      <c r="B8" s="13" t="s">
        <v>45</v>
      </c>
      <c r="C8" s="136">
        <v>0.28919351295935442</v>
      </c>
      <c r="D8" s="136">
        <v>0.71080648704064553</v>
      </c>
      <c r="E8" s="135">
        <f t="shared" si="0"/>
        <v>0.55849081124622146</v>
      </c>
      <c r="F8" s="135">
        <f t="shared" si="1"/>
        <v>0.15231567579442401</v>
      </c>
    </row>
    <row r="9" spans="2:6">
      <c r="B9" s="13" t="s">
        <v>46</v>
      </c>
      <c r="C9" s="136">
        <v>0.67341349419968233</v>
      </c>
      <c r="D9" s="136">
        <v>0.32658650580031762</v>
      </c>
      <c r="E9" s="135">
        <f t="shared" si="0"/>
        <v>0.25660368312882098</v>
      </c>
      <c r="F9" s="135">
        <f t="shared" si="1"/>
        <v>6.9982822671496622E-2</v>
      </c>
    </row>
    <row r="10" spans="2:6">
      <c r="B10" s="13" t="s">
        <v>47</v>
      </c>
      <c r="C10" s="136">
        <v>0.7066013793142859</v>
      </c>
      <c r="D10" s="136">
        <v>0.29339862068571404</v>
      </c>
      <c r="E10" s="135">
        <f t="shared" si="0"/>
        <v>0.23052748768163242</v>
      </c>
      <c r="F10" s="135">
        <f t="shared" si="1"/>
        <v>6.2871133004081578E-2</v>
      </c>
    </row>
    <row r="11" spans="2:6">
      <c r="B11" s="13" t="s">
        <v>48</v>
      </c>
      <c r="C11" s="136">
        <v>0.28715585294939017</v>
      </c>
      <c r="D11" s="136">
        <v>0.71284414705060972</v>
      </c>
      <c r="E11" s="135">
        <f t="shared" si="0"/>
        <v>0.560091829825479</v>
      </c>
      <c r="F11" s="135">
        <f t="shared" si="1"/>
        <v>0.15275231722513063</v>
      </c>
    </row>
    <row r="12" spans="2:6">
      <c r="B12" s="13" t="s">
        <v>49</v>
      </c>
      <c r="C12" s="136">
        <v>0.83390958217873756</v>
      </c>
      <c r="D12" s="136">
        <v>0.16609041782126249</v>
      </c>
      <c r="E12" s="135">
        <f t="shared" si="0"/>
        <v>0.13049961400242052</v>
      </c>
      <c r="F12" s="135">
        <f t="shared" si="1"/>
        <v>3.5590803818841964E-2</v>
      </c>
    </row>
    <row r="13" spans="2:6">
      <c r="B13" s="13" t="s">
        <v>50</v>
      </c>
      <c r="C13" s="136">
        <v>0.59756587429142827</v>
      </c>
      <c r="D13" s="136">
        <v>0.40243412570857173</v>
      </c>
      <c r="E13" s="135">
        <f t="shared" si="0"/>
        <v>0.31619824162816346</v>
      </c>
      <c r="F13" s="135">
        <f t="shared" si="1"/>
        <v>8.6235884080408221E-2</v>
      </c>
    </row>
    <row r="14" spans="2:6">
      <c r="B14" s="13" t="s">
        <v>51</v>
      </c>
      <c r="C14" s="136">
        <v>0.47820262094155114</v>
      </c>
      <c r="D14" s="136">
        <v>0.52179737905844881</v>
      </c>
      <c r="E14" s="135">
        <f t="shared" si="0"/>
        <v>0.40998365497449546</v>
      </c>
      <c r="F14" s="135">
        <f t="shared" si="1"/>
        <v>0.11181372408395329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6A62-2D00-4DDE-BDAB-A7FD5DB17CC2}">
  <sheetPr>
    <tabColor theme="8"/>
  </sheetPr>
  <dimension ref="B2:Z106"/>
  <sheetViews>
    <sheetView showGridLines="0" zoomScale="70" zoomScaleNormal="70" workbookViewId="0"/>
  </sheetViews>
  <sheetFormatPr defaultRowHeight="15"/>
  <cols>
    <col min="1" max="1" width="14.5703125" customWidth="1"/>
    <col min="2" max="2" width="31.5703125" customWidth="1"/>
    <col min="3" max="3" width="12" bestFit="1" customWidth="1"/>
    <col min="12" max="14" width="11.140625" customWidth="1"/>
    <col min="15" max="15" width="23" customWidth="1"/>
    <col min="17" max="17" width="24.5703125" customWidth="1"/>
  </cols>
  <sheetData>
    <row r="2" spans="2:26">
      <c r="B2" t="s">
        <v>52</v>
      </c>
    </row>
    <row r="3" spans="2:26">
      <c r="B3" s="8" t="s">
        <v>53</v>
      </c>
      <c r="C3" s="1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66"/>
      <c r="S3" s="66"/>
      <c r="T3" s="66"/>
      <c r="U3" s="66"/>
      <c r="V3" s="66"/>
      <c r="W3" s="66"/>
      <c r="X3" s="66"/>
      <c r="Y3" s="66"/>
    </row>
    <row r="4" spans="2:26">
      <c r="Q4" s="71"/>
      <c r="Z4" s="69"/>
    </row>
    <row r="5" spans="2:26">
      <c r="B5" s="27" t="s">
        <v>54</v>
      </c>
      <c r="C5" s="27" t="s">
        <v>55</v>
      </c>
      <c r="D5" s="27"/>
      <c r="E5" s="27" cm="1">
        <f t="array" ref="E5:N5">TRANSPOSE(Lists!$E$5:$E$14)</f>
        <v>2025</v>
      </c>
      <c r="F5" s="27">
        <v>2026</v>
      </c>
      <c r="G5" s="27">
        <v>2027</v>
      </c>
      <c r="H5" s="27">
        <v>2028</v>
      </c>
      <c r="I5" s="27">
        <v>2029</v>
      </c>
      <c r="J5" s="27">
        <v>2030</v>
      </c>
      <c r="K5" s="27">
        <v>2031</v>
      </c>
      <c r="L5" s="27">
        <v>2032</v>
      </c>
      <c r="M5" s="27">
        <v>2033</v>
      </c>
      <c r="N5" s="27">
        <v>2034</v>
      </c>
      <c r="O5" s="27" t="s">
        <v>56</v>
      </c>
      <c r="P5" s="66"/>
    </row>
    <row r="6" spans="2:26">
      <c r="B6" s="13" t="str" cm="1">
        <f t="array" ref="B6:B17">Lists!$B$3:$B$14</f>
        <v>Belconnen</v>
      </c>
      <c r="C6" s="13" t="str">
        <f t="shared" ref="C6:C17" si="0">IF(SUM(E54:L54)&gt;SUM(E70:L70),"Summer", "Winter")</f>
        <v>Winter</v>
      </c>
      <c r="D6" s="13"/>
      <c r="E6" s="24" cm="1">
        <f t="array" ref="E6">IF(SUMPRODUCT(--($B$41:$B$67=$B24),--($C$41:$C$67=$C24),(E$41:E$67))&gt;=0,SUMPRODUCT(--($B$41:$B$67=$B24),--($C$41:$C$67=$C24),(E$41:E$67)),0)</f>
        <v>1</v>
      </c>
      <c r="F6" s="24" cm="1">
        <f t="array" ref="F6">IF(SUMPRODUCT(--($B$41:$B$67=$B24),--($C$41:$C$67=$C24),(F$41:F$67))&gt;=0,SUMPRODUCT(--($B$41:$B$67=$B24),--($C$41:$C$67=$C24),(F$41:F$67)),0)</f>
        <v>2</v>
      </c>
      <c r="G6" s="24" cm="1">
        <f t="array" ref="G6">IF(SUMPRODUCT(--($B$41:$B$67=$B24),--($C$41:$C$67=$C24),(G$41:G$67))&gt;=0,SUMPRODUCT(--($B$41:$B$67=$B24),--($C$41:$C$67=$C24),(G$41:G$67)),0)</f>
        <v>1</v>
      </c>
      <c r="H6" s="24" cm="1">
        <f t="array" ref="H6">IF(SUMPRODUCT(--($B$41:$B$67=$B24),--($C$41:$C$67=$C24),(H$41:H$67))&gt;=0,SUMPRODUCT(--($B$41:$B$67=$B24),--($C$41:$C$67=$C24),(H$41:H$67)),0)</f>
        <v>2</v>
      </c>
      <c r="I6" s="24" cm="1">
        <f t="array" ref="I6">IF(SUMPRODUCT(--($B$41:$B$67=$B24),--($C$41:$C$67=$C24),(I$41:I$67))&gt;=0,SUMPRODUCT(--($B$41:$B$67=$B24),--($C$41:$C$67=$C24),(I$41:I$67)),0)</f>
        <v>2</v>
      </c>
      <c r="J6" s="24" cm="1">
        <f t="array" ref="J6">IF(SUMPRODUCT(--($B$41:$B$67=$B24),--($C$41:$C$67=$C24),(J$41:J$67))&gt;=0,SUMPRODUCT(--($B$41:$B$67=$B24),--($C$41:$C$67=$C24),(J$41:J$67)),0)</f>
        <v>2</v>
      </c>
      <c r="K6" s="24" cm="1">
        <f t="array" ref="K6">IF(SUMPRODUCT(--($B$41:$B$67=$B24),--($C$41:$C$67=$C24),(K$41:K$67))&gt;=0,SUMPRODUCT(--($B$41:$B$67=$B24),--($C$41:$C$67=$C24),(K$41:K$67)),0)</f>
        <v>2</v>
      </c>
      <c r="L6" s="24" cm="1">
        <f t="array" ref="L6">IF(SUMPRODUCT(--($B$41:$B$67=$B24),--($C$41:$C$67=$C24),(L$41:L$67))&gt;=0,SUMPRODUCT(--($B$41:$B$67=$B24),--($C$41:$C$67=$C24),(L$41:L$67)),0)</f>
        <v>2</v>
      </c>
      <c r="M6" s="24" cm="1">
        <f t="array" ref="M6">IF(SUMPRODUCT(--($B$41:$B$67=$B24),--($C$41:$C$67=$C24),(M$41:M$67))&gt;=0,SUMPRODUCT(--($B$41:$B$67=$B24),--($C$41:$C$67=$C24),(M$41:M$67)),0)</f>
        <v>3</v>
      </c>
      <c r="N6" s="24" cm="1">
        <f t="array" ref="N6">IF(SUMPRODUCT(--($B$41:$B$67=$B24),--($C$41:$C$67=$C24),(N$41:N$67))&gt;=0,SUMPRODUCT(--($B$41:$B$67=$B24),--($C$41:$C$67=$C24),(N$41:N$67)),0)</f>
        <v>2</v>
      </c>
      <c r="O6" s="23">
        <f>IF(SUM(E6:N6)&gt;0,SUM(E6:N6),0)</f>
        <v>19</v>
      </c>
      <c r="R6" s="66"/>
      <c r="S6" s="66"/>
      <c r="T6" s="66"/>
      <c r="U6" s="66"/>
      <c r="V6" s="66"/>
      <c r="W6" s="66"/>
      <c r="X6" s="66"/>
      <c r="Y6" s="66"/>
    </row>
    <row r="7" spans="2:26">
      <c r="B7" s="13" t="str">
        <v>City East</v>
      </c>
      <c r="C7" s="13" t="str">
        <f t="shared" si="0"/>
        <v>Winter</v>
      </c>
      <c r="D7" s="13"/>
      <c r="E7" s="24" cm="1">
        <f t="array" ref="E7">IF(SUMPRODUCT(--($B$41:$B$67=$B25),--($C$41:$C$67=$C25),(E$41:E$67))&gt;=0,SUMPRODUCT(--($B$41:$B$67=$B25),--($C$41:$C$67=$C25),(E$41:E$67)),0)</f>
        <v>5</v>
      </c>
      <c r="F7" s="24" cm="1">
        <f t="array" ref="F7">IF(SUMPRODUCT(--($B$41:$B$67=$B25),--($C$41:$C$67=$C25),(F$41:F$67))&gt;=0,SUMPRODUCT(--($B$41:$B$67=$B25),--($C$41:$C$67=$C25),(F$41:F$67)),0)</f>
        <v>5</v>
      </c>
      <c r="G7" s="24" cm="1">
        <f t="array" ref="G7">IF(SUMPRODUCT(--($B$41:$B$67=$B25),--($C$41:$C$67=$C25),(G$41:G$67))&gt;=0,SUMPRODUCT(--($B$41:$B$67=$B25),--($C$41:$C$67=$C25),(G$41:G$67)),0)</f>
        <v>5</v>
      </c>
      <c r="H7" s="24" cm="1">
        <f t="array" ref="H7">IF(SUMPRODUCT(--($B$41:$B$67=$B25),--($C$41:$C$67=$C25),(H$41:H$67))&gt;=0,SUMPRODUCT(--($B$41:$B$67=$B25),--($C$41:$C$67=$C25),(H$41:H$67)),0)</f>
        <v>6</v>
      </c>
      <c r="I7" s="24" cm="1">
        <f t="array" ref="I7">IF(SUMPRODUCT(--($B$41:$B$67=$B25),--($C$41:$C$67=$C25),(I$41:I$67))&gt;=0,SUMPRODUCT(--($B$41:$B$67=$B25),--($C$41:$C$67=$C25),(I$41:I$67)),0)</f>
        <v>7</v>
      </c>
      <c r="J7" s="24" cm="1">
        <f t="array" ref="J7">IF(SUMPRODUCT(--($B$41:$B$67=$B25),--($C$41:$C$67=$C25),(J$41:J$67))&gt;=0,SUMPRODUCT(--($B$41:$B$67=$B25),--($C$41:$C$67=$C25),(J$41:J$67)),0)</f>
        <v>8</v>
      </c>
      <c r="K7" s="24" cm="1">
        <f t="array" ref="K7">IF(SUMPRODUCT(--($B$41:$B$67=$B25),--($C$41:$C$67=$C25),(K$41:K$67))&gt;=0,SUMPRODUCT(--($B$41:$B$67=$B25),--($C$41:$C$67=$C25),(K$41:K$67)),0)</f>
        <v>9</v>
      </c>
      <c r="L7" s="24" cm="1">
        <f t="array" ref="L7">IF(SUMPRODUCT(--($B$41:$B$67=$B25),--($C$41:$C$67=$C25),(L$41:L$67))&gt;=0,SUMPRODUCT(--($B$41:$B$67=$B25),--($C$41:$C$67=$C25),(L$41:L$67)),0)</f>
        <v>11</v>
      </c>
      <c r="M7" s="24" cm="1">
        <f t="array" ref="M7">IF(SUMPRODUCT(--($B$41:$B$67=$B25),--($C$41:$C$67=$C25),(M$41:M$67))&gt;=0,SUMPRODUCT(--($B$41:$B$67=$B25),--($C$41:$C$67=$C25),(M$41:M$67)),0)</f>
        <v>11</v>
      </c>
      <c r="N7" s="24" cm="1">
        <f t="array" ref="N7">IF(SUMPRODUCT(--($B$41:$B$67=$B25),--($C$41:$C$67=$C25),(N$41:N$67))&gt;=0,SUMPRODUCT(--($B$41:$B$67=$B25),--($C$41:$C$67=$C25),(N$41:N$67)),0)</f>
        <v>13</v>
      </c>
      <c r="O7" s="23">
        <f t="shared" ref="O7:O17" si="1">IF(SUM(E7:N7)&gt;0,SUM(E7:N7),0)</f>
        <v>80</v>
      </c>
      <c r="R7" s="68"/>
      <c r="S7" s="68"/>
      <c r="T7" s="68"/>
      <c r="U7" s="68"/>
      <c r="V7" s="68"/>
      <c r="W7" s="68"/>
      <c r="X7" s="68"/>
      <c r="Y7" s="68"/>
      <c r="Z7" s="69"/>
    </row>
    <row r="8" spans="2:26">
      <c r="B8" s="13" t="str">
        <v>Civic</v>
      </c>
      <c r="C8" s="13" t="str">
        <f t="shared" si="0"/>
        <v>Winter</v>
      </c>
      <c r="D8" s="13"/>
      <c r="E8" s="24" cm="1">
        <f t="array" ref="E8">IF(SUMPRODUCT(--($B$41:$B$67=$B26),--($C$41:$C$67=$C26),(E$41:E$67))&gt;=0,SUMPRODUCT(--($B$41:$B$67=$B26),--($C$41:$C$67=$C26),(E$41:E$67)),0)</f>
        <v>3</v>
      </c>
      <c r="F8" s="24" cm="1">
        <f t="array" ref="F8">IF(SUMPRODUCT(--($B$41:$B$67=$B26),--($C$41:$C$67=$C26),(F$41:F$67))&gt;=0,SUMPRODUCT(--($B$41:$B$67=$B26),--($C$41:$C$67=$C26),(F$41:F$67)),0)</f>
        <v>3</v>
      </c>
      <c r="G8" s="24" cm="1">
        <f t="array" ref="G8">IF(SUMPRODUCT(--($B$41:$B$67=$B26),--($C$41:$C$67=$C26),(G$41:G$67))&gt;=0,SUMPRODUCT(--($B$41:$B$67=$B26),--($C$41:$C$67=$C26),(G$41:G$67)),0)</f>
        <v>3</v>
      </c>
      <c r="H8" s="24" cm="1">
        <f t="array" ref="H8">IF(SUMPRODUCT(--($B$41:$B$67=$B26),--($C$41:$C$67=$C26),(H$41:H$67))&gt;=0,SUMPRODUCT(--($B$41:$B$67=$B26),--($C$41:$C$67=$C26),(H$41:H$67)),0)</f>
        <v>3</v>
      </c>
      <c r="I8" s="24" cm="1">
        <f t="array" ref="I8">IF(SUMPRODUCT(--($B$41:$B$67=$B26),--($C$41:$C$67=$C26),(I$41:I$67))&gt;=0,SUMPRODUCT(--($B$41:$B$67=$B26),--($C$41:$C$67=$C26),(I$41:I$67)),0)</f>
        <v>4</v>
      </c>
      <c r="J8" s="24" cm="1">
        <f t="array" ref="J8">IF(SUMPRODUCT(--($B$41:$B$67=$B26),--($C$41:$C$67=$C26),(J$41:J$67))&gt;=0,SUMPRODUCT(--($B$41:$B$67=$B26),--($C$41:$C$67=$C26),(J$41:J$67)),0)</f>
        <v>4</v>
      </c>
      <c r="K8" s="24" cm="1">
        <f t="array" ref="K8">IF(SUMPRODUCT(--($B$41:$B$67=$B26),--($C$41:$C$67=$C26),(K$41:K$67))&gt;=0,SUMPRODUCT(--($B$41:$B$67=$B26),--($C$41:$C$67=$C26),(K$41:K$67)),0)</f>
        <v>3</v>
      </c>
      <c r="L8" s="24" cm="1">
        <f t="array" ref="L8">IF(SUMPRODUCT(--($B$41:$B$67=$B26),--($C$41:$C$67=$C26),(L$41:L$67))&gt;=0,SUMPRODUCT(--($B$41:$B$67=$B26),--($C$41:$C$67=$C26),(L$41:L$67)),0)</f>
        <v>4</v>
      </c>
      <c r="M8" s="24" cm="1">
        <f t="array" ref="M8">IF(SUMPRODUCT(--($B$41:$B$67=$B26),--($C$41:$C$67=$C26),(M$41:M$67))&gt;=0,SUMPRODUCT(--($B$41:$B$67=$B26),--($C$41:$C$67=$C26),(M$41:M$67)),0)</f>
        <v>4</v>
      </c>
      <c r="N8" s="24" cm="1">
        <f t="array" ref="N8">IF(SUMPRODUCT(--($B$41:$B$67=$B26),--($C$41:$C$67=$C26),(N$41:N$67))&gt;=0,SUMPRODUCT(--($B$41:$B$67=$B26),--($C$41:$C$67=$C26),(N$41:N$67)),0)</f>
        <v>4</v>
      </c>
      <c r="O8" s="23">
        <f t="shared" si="1"/>
        <v>35</v>
      </c>
      <c r="Q8" s="71"/>
      <c r="R8" s="67"/>
      <c r="S8" s="67"/>
      <c r="T8" s="67"/>
    </row>
    <row r="9" spans="2:26">
      <c r="B9" s="13" t="str">
        <v>East Lake</v>
      </c>
      <c r="C9" s="13" t="str">
        <f t="shared" si="0"/>
        <v>Winter</v>
      </c>
      <c r="D9" s="13"/>
      <c r="E9" s="24" cm="1">
        <f t="array" ref="E9">IF(SUMPRODUCT(--($B$41:$B$67=$B27),--($C$41:$C$67=$C27),(E$41:E$67))&gt;=0,SUMPRODUCT(--($B$41:$B$67=$B27),--($C$41:$C$67=$C27),(E$41:E$67)),0)</f>
        <v>1</v>
      </c>
      <c r="F9" s="24" cm="1">
        <f t="array" ref="F9">IF(SUMPRODUCT(--($B$41:$B$67=$B27),--($C$41:$C$67=$C27),(F$41:F$67))&gt;=0,SUMPRODUCT(--($B$41:$B$67=$B27),--($C$41:$C$67=$C27),(F$41:F$67)),0)</f>
        <v>2</v>
      </c>
      <c r="G9" s="24" cm="1">
        <f t="array" ref="G9">IF(SUMPRODUCT(--($B$41:$B$67=$B27),--($C$41:$C$67=$C27),(G$41:G$67))&gt;=0,SUMPRODUCT(--($B$41:$B$67=$B27),--($C$41:$C$67=$C27),(G$41:G$67)),0)</f>
        <v>2</v>
      </c>
      <c r="H9" s="24" cm="1">
        <f t="array" ref="H9">IF(SUMPRODUCT(--($B$41:$B$67=$B27),--($C$41:$C$67=$C27),(H$41:H$67))&gt;=0,SUMPRODUCT(--($B$41:$B$67=$B27),--($C$41:$C$67=$C27),(H$41:H$67)),0)</f>
        <v>2</v>
      </c>
      <c r="I9" s="24" cm="1">
        <f t="array" ref="I9">IF(SUMPRODUCT(--($B$41:$B$67=$B27),--($C$41:$C$67=$C27),(I$41:I$67))&gt;=0,SUMPRODUCT(--($B$41:$B$67=$B27),--($C$41:$C$67=$C27),(I$41:I$67)),0)</f>
        <v>1</v>
      </c>
      <c r="J9" s="24" cm="1">
        <f t="array" ref="J9">IF(SUMPRODUCT(--($B$41:$B$67=$B27),--($C$41:$C$67=$C27),(J$41:J$67))&gt;=0,SUMPRODUCT(--($B$41:$B$67=$B27),--($C$41:$C$67=$C27),(J$41:J$67)),0)</f>
        <v>0</v>
      </c>
      <c r="K9" s="24" cm="1">
        <f t="array" ref="K9">IF(SUMPRODUCT(--($B$41:$B$67=$B27),--($C$41:$C$67=$C27),(K$41:K$67))&gt;=0,SUMPRODUCT(--($B$41:$B$67=$B27),--($C$41:$C$67=$C27),(K$41:K$67)),0)</f>
        <v>1</v>
      </c>
      <c r="L9" s="24" cm="1">
        <f t="array" ref="L9">IF(SUMPRODUCT(--($B$41:$B$67=$B27),--($C$41:$C$67=$C27),(L$41:L$67))&gt;=0,SUMPRODUCT(--($B$41:$B$67=$B27),--($C$41:$C$67=$C27),(L$41:L$67)),0)</f>
        <v>1</v>
      </c>
      <c r="M9" s="24" cm="1">
        <f t="array" ref="M9">IF(SUMPRODUCT(--($B$41:$B$67=$B27),--($C$41:$C$67=$C27),(M$41:M$67))&gt;=0,SUMPRODUCT(--($B$41:$B$67=$B27),--($C$41:$C$67=$C27),(M$41:M$67)),0)</f>
        <v>2</v>
      </c>
      <c r="N9" s="24" cm="1">
        <f t="array" ref="N9">IF(SUMPRODUCT(--($B$41:$B$67=$B27),--($C$41:$C$67=$C27),(N$41:N$67))&gt;=0,SUMPRODUCT(--($B$41:$B$67=$B27),--($C$41:$C$67=$C27),(N$41:N$67)),0)</f>
        <v>2</v>
      </c>
      <c r="O9" s="23">
        <f t="shared" si="1"/>
        <v>14</v>
      </c>
      <c r="P9" s="66"/>
      <c r="Z9" s="70"/>
    </row>
    <row r="10" spans="2:26">
      <c r="B10" s="13" t="str">
        <v>Fyshwick</v>
      </c>
      <c r="C10" s="13" t="str">
        <f t="shared" si="0"/>
        <v>Winter</v>
      </c>
      <c r="D10" s="13"/>
      <c r="E10" s="24" cm="1">
        <f t="array" ref="E10">IF(SUMPRODUCT(--($B$41:$B$67=$B28),--($C$41:$C$67=$C28),(E$41:E$67))&gt;=0,SUMPRODUCT(--($B$41:$B$67=$B28),--($C$41:$C$67=$C28),(E$41:E$67)),0)</f>
        <v>2</v>
      </c>
      <c r="F10" s="24" cm="1">
        <f t="array" ref="F10">IF(SUMPRODUCT(--($B$41:$B$67=$B28),--($C$41:$C$67=$C28),(F$41:F$67))&gt;=0,SUMPRODUCT(--($B$41:$B$67=$B28),--($C$41:$C$67=$C28),(F$41:F$67)),0)</f>
        <v>0</v>
      </c>
      <c r="G10" s="24" cm="1">
        <f t="array" ref="G10">IF(SUMPRODUCT(--($B$41:$B$67=$B28),--($C$41:$C$67=$C28),(G$41:G$67))&gt;=0,SUMPRODUCT(--($B$41:$B$67=$B28),--($C$41:$C$67=$C28),(G$41:G$67)),0)</f>
        <v>0</v>
      </c>
      <c r="H10" s="24" cm="1">
        <f t="array" ref="H10">IF(SUMPRODUCT(--($B$41:$B$67=$B28),--($C$41:$C$67=$C28),(H$41:H$67))&gt;=0,SUMPRODUCT(--($B$41:$B$67=$B28),--($C$41:$C$67=$C28),(H$41:H$67)),0)</f>
        <v>0</v>
      </c>
      <c r="I10" s="24" cm="1">
        <f t="array" ref="I10">IF(SUMPRODUCT(--($B$41:$B$67=$B28),--($C$41:$C$67=$C28),(I$41:I$67))&gt;=0,SUMPRODUCT(--($B$41:$B$67=$B28),--($C$41:$C$67=$C28),(I$41:I$67)),0)</f>
        <v>0</v>
      </c>
      <c r="J10" s="24" cm="1">
        <f t="array" ref="J10">IF(SUMPRODUCT(--($B$41:$B$67=$B28),--($C$41:$C$67=$C28),(J$41:J$67))&gt;=0,SUMPRODUCT(--($B$41:$B$67=$B28),--($C$41:$C$67=$C28),(J$41:J$67)),0)</f>
        <v>0</v>
      </c>
      <c r="K10" s="24" cm="1">
        <f t="array" ref="K10">IF(SUMPRODUCT(--($B$41:$B$67=$B28),--($C$41:$C$67=$C28),(K$41:K$67))&gt;=0,SUMPRODUCT(--($B$41:$B$67=$B28),--($C$41:$C$67=$C28),(K$41:K$67)),0)</f>
        <v>0</v>
      </c>
      <c r="L10" s="24" cm="1">
        <f t="array" ref="L10">IF(SUMPRODUCT(--($B$41:$B$67=$B28),--($C$41:$C$67=$C28),(L$41:L$67))&gt;=0,SUMPRODUCT(--($B$41:$B$67=$B28),--($C$41:$C$67=$C28),(L$41:L$67)),0)</f>
        <v>0</v>
      </c>
      <c r="M10" s="24" cm="1">
        <f t="array" ref="M10">IF(SUMPRODUCT(--($B$41:$B$67=$B28),--($C$41:$C$67=$C28),(M$41:M$67))&gt;=0,SUMPRODUCT(--($B$41:$B$67=$B28),--($C$41:$C$67=$C28),(M$41:M$67)),0)</f>
        <v>0</v>
      </c>
      <c r="N10" s="24" cm="1">
        <f t="array" ref="N10">IF(SUMPRODUCT(--($B$41:$B$67=$B28),--($C$41:$C$67=$C28),(N$41:N$67))&gt;=0,SUMPRODUCT(--($B$41:$B$67=$B28),--($C$41:$C$67=$C28),(N$41:N$67)),0)</f>
        <v>0</v>
      </c>
      <c r="O10" s="23">
        <f t="shared" si="1"/>
        <v>2</v>
      </c>
    </row>
    <row r="11" spans="2:26">
      <c r="B11" s="13" t="str">
        <v>Gilmore</v>
      </c>
      <c r="C11" s="13" t="str">
        <f t="shared" si="0"/>
        <v>Winter</v>
      </c>
      <c r="D11" s="13"/>
      <c r="E11" s="24" cm="1">
        <f t="array" ref="E11">IF(SUMPRODUCT(--($B$41:$B$67=$B29),--($C$41:$C$67=$C29),(E$41:E$67))&gt;=0,SUMPRODUCT(--($B$41:$B$67=$B29),--($C$41:$C$67=$C29),(E$41:E$67)),0)</f>
        <v>2</v>
      </c>
      <c r="F11" s="24" cm="1">
        <f t="array" ref="F11">IF(SUMPRODUCT(--($B$41:$B$67=$B29),--($C$41:$C$67=$C29),(F$41:F$67))&gt;=0,SUMPRODUCT(--($B$41:$B$67=$B29),--($C$41:$C$67=$C29),(F$41:F$67)),0)</f>
        <v>1</v>
      </c>
      <c r="G11" s="24" cm="1">
        <f t="array" ref="G11">IF(SUMPRODUCT(--($B$41:$B$67=$B29),--($C$41:$C$67=$C29),(G$41:G$67))&gt;=0,SUMPRODUCT(--($B$41:$B$67=$B29),--($C$41:$C$67=$C29),(G$41:G$67)),0)</f>
        <v>2</v>
      </c>
      <c r="H11" s="24" cm="1">
        <f t="array" ref="H11">IF(SUMPRODUCT(--($B$41:$B$67=$B29),--($C$41:$C$67=$C29),(H$41:H$67))&gt;=0,SUMPRODUCT(--($B$41:$B$67=$B29),--($C$41:$C$67=$C29),(H$41:H$67)),0)</f>
        <v>2</v>
      </c>
      <c r="I11" s="24" cm="1">
        <f t="array" ref="I11">IF(SUMPRODUCT(--($B$41:$B$67=$B29),--($C$41:$C$67=$C29),(I$41:I$67))&gt;=0,SUMPRODUCT(--($B$41:$B$67=$B29),--($C$41:$C$67=$C29),(I$41:I$67)),0)</f>
        <v>2</v>
      </c>
      <c r="J11" s="24" cm="1">
        <f t="array" ref="J11">IF(SUMPRODUCT(--($B$41:$B$67=$B29),--($C$41:$C$67=$C29),(J$41:J$67))&gt;=0,SUMPRODUCT(--($B$41:$B$67=$B29),--($C$41:$C$67=$C29),(J$41:J$67)),0)</f>
        <v>3</v>
      </c>
      <c r="K11" s="24" cm="1">
        <f t="array" ref="K11">IF(SUMPRODUCT(--($B$41:$B$67=$B29),--($C$41:$C$67=$C29),(K$41:K$67))&gt;=0,SUMPRODUCT(--($B$41:$B$67=$B29),--($C$41:$C$67=$C29),(K$41:K$67)),0)</f>
        <v>2</v>
      </c>
      <c r="L11" s="24" cm="1">
        <f t="array" ref="L11">IF(SUMPRODUCT(--($B$41:$B$67=$B29),--($C$41:$C$67=$C29),(L$41:L$67))&gt;=0,SUMPRODUCT(--($B$41:$B$67=$B29),--($C$41:$C$67=$C29),(L$41:L$67)),0)</f>
        <v>2</v>
      </c>
      <c r="M11" s="24" cm="1">
        <f t="array" ref="M11">IF(SUMPRODUCT(--($B$41:$B$67=$B29),--($C$41:$C$67=$C29),(M$41:M$67))&gt;=0,SUMPRODUCT(--($B$41:$B$67=$B29),--($C$41:$C$67=$C29),(M$41:M$67)),0)</f>
        <v>2</v>
      </c>
      <c r="N11" s="24" cm="1">
        <f t="array" ref="N11">IF(SUMPRODUCT(--($B$41:$B$67=$B29),--($C$41:$C$67=$C29),(N$41:N$67))&gt;=0,SUMPRODUCT(--($B$41:$B$67=$B29),--($C$41:$C$67=$C29),(N$41:N$67)),0)</f>
        <v>2</v>
      </c>
      <c r="O11" s="23">
        <f t="shared" si="1"/>
        <v>20</v>
      </c>
    </row>
    <row r="12" spans="2:26">
      <c r="B12" s="13" t="str">
        <v>Gold Creek</v>
      </c>
      <c r="C12" s="13" t="str">
        <f t="shared" si="0"/>
        <v>Winter</v>
      </c>
      <c r="D12" s="13"/>
      <c r="E12" s="24" cm="1">
        <f t="array" ref="E12">IF(SUMPRODUCT(--($B$41:$B$67=$B30),--($C$41:$C$67=$C30),(E$41:E$67))&gt;=0,SUMPRODUCT(--($B$41:$B$67=$B30),--($C$41:$C$67=$C30),(E$41:E$67)),0)</f>
        <v>4</v>
      </c>
      <c r="F12" s="24" cm="1">
        <f t="array" ref="F12">IF(SUMPRODUCT(--($B$41:$B$67=$B30),--($C$41:$C$67=$C30),(F$41:F$67))&gt;=0,SUMPRODUCT(--($B$41:$B$67=$B30),--($C$41:$C$67=$C30),(F$41:F$67)),0)</f>
        <v>4</v>
      </c>
      <c r="G12" s="24" cm="1">
        <f t="array" ref="G12">IF(SUMPRODUCT(--($B$41:$B$67=$B30),--($C$41:$C$67=$C30),(G$41:G$67))&gt;=0,SUMPRODUCT(--($B$41:$B$67=$B30),--($C$41:$C$67=$C30),(G$41:G$67)),0)</f>
        <v>5</v>
      </c>
      <c r="H12" s="24" cm="1">
        <f t="array" ref="H12">IF(SUMPRODUCT(--($B$41:$B$67=$B30),--($C$41:$C$67=$C30),(H$41:H$67))&gt;=0,SUMPRODUCT(--($B$41:$B$67=$B30),--($C$41:$C$67=$C30),(H$41:H$67)),0)</f>
        <v>4</v>
      </c>
      <c r="I12" s="24" cm="1">
        <f t="array" ref="I12">IF(SUMPRODUCT(--($B$41:$B$67=$B30),--($C$41:$C$67=$C30),(I$41:I$67))&gt;=0,SUMPRODUCT(--($B$41:$B$67=$B30),--($C$41:$C$67=$C30),(I$41:I$67)),0)</f>
        <v>5</v>
      </c>
      <c r="J12" s="24" cm="1">
        <f t="array" ref="J12">IF(SUMPRODUCT(--($B$41:$B$67=$B30),--($C$41:$C$67=$C30),(J$41:J$67))&gt;=0,SUMPRODUCT(--($B$41:$B$67=$B30),--($C$41:$C$67=$C30),(J$41:J$67)),0)</f>
        <v>6</v>
      </c>
      <c r="K12" s="24" cm="1">
        <f t="array" ref="K12">IF(SUMPRODUCT(--($B$41:$B$67=$B30),--($C$41:$C$67=$C30),(K$41:K$67))&gt;=0,SUMPRODUCT(--($B$41:$B$67=$B30),--($C$41:$C$67=$C30),(K$41:K$67)),0)</f>
        <v>5</v>
      </c>
      <c r="L12" s="24" cm="1">
        <f t="array" ref="L12">IF(SUMPRODUCT(--($B$41:$B$67=$B30),--($C$41:$C$67=$C30),(L$41:L$67))&gt;=0,SUMPRODUCT(--($B$41:$B$67=$B30),--($C$41:$C$67=$C30),(L$41:L$67)),0)</f>
        <v>7</v>
      </c>
      <c r="M12" s="24" cm="1">
        <f t="array" ref="M12">IF(SUMPRODUCT(--($B$41:$B$67=$B30),--($C$41:$C$67=$C30),(M$41:M$67))&gt;=0,SUMPRODUCT(--($B$41:$B$67=$B30),--($C$41:$C$67=$C30),(M$41:M$67)),0)</f>
        <v>7</v>
      </c>
      <c r="N12" s="24" cm="1">
        <f t="array" ref="N12">IF(SUMPRODUCT(--($B$41:$B$67=$B30),--($C$41:$C$67=$C30),(N$41:N$67))&gt;=0,SUMPRODUCT(--($B$41:$B$67=$B30),--($C$41:$C$67=$C30),(N$41:N$67)),0)</f>
        <v>7</v>
      </c>
      <c r="O12" s="23">
        <f t="shared" si="1"/>
        <v>54</v>
      </c>
    </row>
    <row r="13" spans="2:26">
      <c r="B13" s="13" t="str">
        <v>Latham</v>
      </c>
      <c r="C13" s="13" t="str">
        <f t="shared" si="0"/>
        <v>Winter</v>
      </c>
      <c r="D13" s="13"/>
      <c r="E13" s="24" cm="1">
        <f t="array" ref="E13">IF(SUMPRODUCT(--($B$41:$B$67=$B31),--($C$41:$C$67=$C31),(E$41:E$67))&gt;=0,SUMPRODUCT(--($B$41:$B$67=$B31),--($C$41:$C$67=$C31),(E$41:E$67)),0)</f>
        <v>2</v>
      </c>
      <c r="F13" s="24" cm="1">
        <f t="array" ref="F13">IF(SUMPRODUCT(--($B$41:$B$67=$B31),--($C$41:$C$67=$C31),(F$41:F$67))&gt;=0,SUMPRODUCT(--($B$41:$B$67=$B31),--($C$41:$C$67=$C31),(F$41:F$67)),0)</f>
        <v>1</v>
      </c>
      <c r="G13" s="24" cm="1">
        <f t="array" ref="G13">IF(SUMPRODUCT(--($B$41:$B$67=$B31),--($C$41:$C$67=$C31),(G$41:G$67))&gt;=0,SUMPRODUCT(--($B$41:$B$67=$B31),--($C$41:$C$67=$C31),(G$41:G$67)),0)</f>
        <v>2</v>
      </c>
      <c r="H13" s="24" cm="1">
        <f t="array" ref="H13">IF(SUMPRODUCT(--($B$41:$B$67=$B31),--($C$41:$C$67=$C31),(H$41:H$67))&gt;=0,SUMPRODUCT(--($B$41:$B$67=$B31),--($C$41:$C$67=$C31),(H$41:H$67)),0)</f>
        <v>3</v>
      </c>
      <c r="I13" s="24" cm="1">
        <f t="array" ref="I13">IF(SUMPRODUCT(--($B$41:$B$67=$B31),--($C$41:$C$67=$C31),(I$41:I$67))&gt;=0,SUMPRODUCT(--($B$41:$B$67=$B31),--($C$41:$C$67=$C31),(I$41:I$67)),0)</f>
        <v>2</v>
      </c>
      <c r="J13" s="24" cm="1">
        <f t="array" ref="J13">IF(SUMPRODUCT(--($B$41:$B$67=$B31),--($C$41:$C$67=$C31),(J$41:J$67))&gt;=0,SUMPRODUCT(--($B$41:$B$67=$B31),--($C$41:$C$67=$C31),(J$41:J$67)),0)</f>
        <v>4</v>
      </c>
      <c r="K13" s="24" cm="1">
        <f t="array" ref="K13">IF(SUMPRODUCT(--($B$41:$B$67=$B31),--($C$41:$C$67=$C31),(K$41:K$67))&gt;=0,SUMPRODUCT(--($B$41:$B$67=$B31),--($C$41:$C$67=$C31),(K$41:K$67)),0)</f>
        <v>3</v>
      </c>
      <c r="L13" s="24" cm="1">
        <f t="array" ref="L13">IF(SUMPRODUCT(--($B$41:$B$67=$B31),--($C$41:$C$67=$C31),(L$41:L$67))&gt;=0,SUMPRODUCT(--($B$41:$B$67=$B31),--($C$41:$C$67=$C31),(L$41:L$67)),0)</f>
        <v>3</v>
      </c>
      <c r="M13" s="24" cm="1">
        <f t="array" ref="M13">IF(SUMPRODUCT(--($B$41:$B$67=$B31),--($C$41:$C$67=$C31),(M$41:M$67))&gt;=0,SUMPRODUCT(--($B$41:$B$67=$B31),--($C$41:$C$67=$C31),(M$41:M$67)),0)</f>
        <v>4</v>
      </c>
      <c r="N13" s="24" cm="1">
        <f t="array" ref="N13">IF(SUMPRODUCT(--($B$41:$B$67=$B31),--($C$41:$C$67=$C31),(N$41:N$67))&gt;=0,SUMPRODUCT(--($B$41:$B$67=$B31),--($C$41:$C$67=$C31),(N$41:N$67)),0)</f>
        <v>4</v>
      </c>
      <c r="O13" s="23">
        <f t="shared" si="1"/>
        <v>28</v>
      </c>
    </row>
    <row r="14" spans="2:26">
      <c r="B14" s="13" t="str">
        <v>Telopea Park</v>
      </c>
      <c r="C14" s="13" t="str">
        <f t="shared" si="0"/>
        <v>Winter</v>
      </c>
      <c r="D14" s="13"/>
      <c r="E14" s="24" cm="1">
        <f t="array" ref="E14">IF(SUMPRODUCT(--($B$41:$B$67=$B32),--($C$41:$C$67=$C32),(E$41:E$67))&gt;=0,SUMPRODUCT(--($B$41:$B$67=$B32),--($C$41:$C$67=$C32),(E$41:E$67)),0)</f>
        <v>3</v>
      </c>
      <c r="F14" s="24" cm="1">
        <f t="array" ref="F14">IF(SUMPRODUCT(--($B$41:$B$67=$B32),--($C$41:$C$67=$C32),(F$41:F$67))&gt;=0,SUMPRODUCT(--($B$41:$B$67=$B32),--($C$41:$C$67=$C32),(F$41:F$67)),0)</f>
        <v>2</v>
      </c>
      <c r="G14" s="24" cm="1">
        <f t="array" ref="G14">IF(SUMPRODUCT(--($B$41:$B$67=$B32),--($C$41:$C$67=$C32),(G$41:G$67))&gt;=0,SUMPRODUCT(--($B$41:$B$67=$B32),--($C$41:$C$67=$C32),(G$41:G$67)),0)</f>
        <v>2</v>
      </c>
      <c r="H14" s="24" cm="1">
        <f t="array" ref="H14">IF(SUMPRODUCT(--($B$41:$B$67=$B32),--($C$41:$C$67=$C32),(H$41:H$67))&gt;=0,SUMPRODUCT(--($B$41:$B$67=$B32),--($C$41:$C$67=$C32),(H$41:H$67)),0)</f>
        <v>2</v>
      </c>
      <c r="I14" s="24" cm="1">
        <f t="array" ref="I14">IF(SUMPRODUCT(--($B$41:$B$67=$B32),--($C$41:$C$67=$C32),(I$41:I$67))&gt;=0,SUMPRODUCT(--($B$41:$B$67=$B32),--($C$41:$C$67=$C32),(I$41:I$67)),0)</f>
        <v>3</v>
      </c>
      <c r="J14" s="24" cm="1">
        <f t="array" ref="J14">IF(SUMPRODUCT(--($B$41:$B$67=$B32),--($C$41:$C$67=$C32),(J$41:J$67))&gt;=0,SUMPRODUCT(--($B$41:$B$67=$B32),--($C$41:$C$67=$C32),(J$41:J$67)),0)</f>
        <v>4</v>
      </c>
      <c r="K14" s="24" cm="1">
        <f t="array" ref="K14">IF(SUMPRODUCT(--($B$41:$B$67=$B32),--($C$41:$C$67=$C32),(K$41:K$67))&gt;=0,SUMPRODUCT(--($B$41:$B$67=$B32),--($C$41:$C$67=$C32),(K$41:K$67)),0)</f>
        <v>4</v>
      </c>
      <c r="L14" s="24" cm="1">
        <f t="array" ref="L14">IF(SUMPRODUCT(--($B$41:$B$67=$B32),--($C$41:$C$67=$C32),(L$41:L$67))&gt;=0,SUMPRODUCT(--($B$41:$B$67=$B32),--($C$41:$C$67=$C32),(L$41:L$67)),0)</f>
        <v>5</v>
      </c>
      <c r="M14" s="24" cm="1">
        <f t="array" ref="M14">IF(SUMPRODUCT(--($B$41:$B$67=$B32),--($C$41:$C$67=$C32),(M$41:M$67))&gt;=0,SUMPRODUCT(--($B$41:$B$67=$B32),--($C$41:$C$67=$C32),(M$41:M$67)),0)</f>
        <v>4</v>
      </c>
      <c r="N14" s="24" cm="1">
        <f t="array" ref="N14">IF(SUMPRODUCT(--($B$41:$B$67=$B32),--($C$41:$C$67=$C32),(N$41:N$67))&gt;=0,SUMPRODUCT(--($B$41:$B$67=$B32),--($C$41:$C$67=$C32),(N$41:N$67)),0)</f>
        <v>5</v>
      </c>
      <c r="O14" s="23">
        <f t="shared" si="1"/>
        <v>34</v>
      </c>
    </row>
    <row r="15" spans="2:26">
      <c r="B15" s="13" t="str">
        <v>Theodore</v>
      </c>
      <c r="C15" s="13" t="str">
        <f t="shared" si="0"/>
        <v>Winter</v>
      </c>
      <c r="D15" s="13"/>
      <c r="E15" s="24" cm="1">
        <f t="array" ref="E15">IF(SUMPRODUCT(--($B$41:$B$67=$B33),--($C$41:$C$67=$C33),(E$41:E$67))&gt;=0,SUMPRODUCT(--($B$41:$B$67=$B33),--($C$41:$C$67=$C33),(E$41:E$67)),0)</f>
        <v>0</v>
      </c>
      <c r="F15" s="24" cm="1">
        <f t="array" ref="F15">IF(SUMPRODUCT(--($B$41:$B$67=$B33),--($C$41:$C$67=$C33),(F$41:F$67))&gt;=0,SUMPRODUCT(--($B$41:$B$67=$B33),--($C$41:$C$67=$C33),(F$41:F$67)),0)</f>
        <v>0</v>
      </c>
      <c r="G15" s="24" cm="1">
        <f t="array" ref="G15">IF(SUMPRODUCT(--($B$41:$B$67=$B33),--($C$41:$C$67=$C33),(G$41:G$67))&gt;=0,SUMPRODUCT(--($B$41:$B$67=$B33),--($C$41:$C$67=$C33),(G$41:G$67)),0)</f>
        <v>0</v>
      </c>
      <c r="H15" s="24" cm="1">
        <f t="array" ref="H15">IF(SUMPRODUCT(--($B$41:$B$67=$B33),--($C$41:$C$67=$C33),(H$41:H$67))&gt;=0,SUMPRODUCT(--($B$41:$B$67=$B33),--($C$41:$C$67=$C33),(H$41:H$67)),0)</f>
        <v>1</v>
      </c>
      <c r="I15" s="24" cm="1">
        <f t="array" ref="I15">IF(SUMPRODUCT(--($B$41:$B$67=$B33),--($C$41:$C$67=$C33),(I$41:I$67))&gt;=0,SUMPRODUCT(--($B$41:$B$67=$B33),--($C$41:$C$67=$C33),(I$41:I$67)),0)</f>
        <v>0</v>
      </c>
      <c r="J15" s="24" cm="1">
        <f t="array" ref="J15">IF(SUMPRODUCT(--($B$41:$B$67=$B33),--($C$41:$C$67=$C33),(J$41:J$67))&gt;=0,SUMPRODUCT(--($B$41:$B$67=$B33),--($C$41:$C$67=$C33),(J$41:J$67)),0)</f>
        <v>0</v>
      </c>
      <c r="K15" s="24" cm="1">
        <f t="array" ref="K15">IF(SUMPRODUCT(--($B$41:$B$67=$B33),--($C$41:$C$67=$C33),(K$41:K$67))&gt;=0,SUMPRODUCT(--($B$41:$B$67=$B33),--($C$41:$C$67=$C33),(K$41:K$67)),0)</f>
        <v>1</v>
      </c>
      <c r="L15" s="24" cm="1">
        <f t="array" ref="L15">IF(SUMPRODUCT(--($B$41:$B$67=$B33),--($C$41:$C$67=$C33),(L$41:L$67))&gt;=0,SUMPRODUCT(--($B$41:$B$67=$B33),--($C$41:$C$67=$C33),(L$41:L$67)),0)</f>
        <v>1</v>
      </c>
      <c r="M15" s="24" cm="1">
        <f t="array" ref="M15">IF(SUMPRODUCT(--($B$41:$B$67=$B33),--($C$41:$C$67=$C33),(M$41:M$67))&gt;=0,SUMPRODUCT(--($B$41:$B$67=$B33),--($C$41:$C$67=$C33),(M$41:M$67)),0)</f>
        <v>0</v>
      </c>
      <c r="N15" s="24" cm="1">
        <f t="array" ref="N15">IF(SUMPRODUCT(--($B$41:$B$67=$B33),--($C$41:$C$67=$C33),(N$41:N$67))&gt;=0,SUMPRODUCT(--($B$41:$B$67=$B33),--($C$41:$C$67=$C33),(N$41:N$67)),0)</f>
        <v>1</v>
      </c>
      <c r="O15" s="23">
        <f t="shared" si="1"/>
        <v>4</v>
      </c>
    </row>
    <row r="16" spans="2:26">
      <c r="B16" s="13" t="str">
        <v>Wanniassa</v>
      </c>
      <c r="C16" s="13" t="str">
        <f t="shared" si="0"/>
        <v>Winter</v>
      </c>
      <c r="D16" s="13"/>
      <c r="E16" s="24" cm="1">
        <f t="array" ref="E16">IF(SUMPRODUCT(--($B$41:$B$67=$B34),--($C$41:$C$67=$C34),(E$41:E$67))&gt;=0,SUMPRODUCT(--($B$41:$B$67=$B34),--($C$41:$C$67=$C34),(E$41:E$67)),0)</f>
        <v>1</v>
      </c>
      <c r="F16" s="24" cm="1">
        <f t="array" ref="F16">IF(SUMPRODUCT(--($B$41:$B$67=$B34),--($C$41:$C$67=$C34),(F$41:F$67))&gt;=0,SUMPRODUCT(--($B$41:$B$67=$B34),--($C$41:$C$67=$C34),(F$41:F$67)),0)</f>
        <v>2</v>
      </c>
      <c r="G16" s="24" cm="1">
        <f t="array" ref="G16">IF(SUMPRODUCT(--($B$41:$B$67=$B34),--($C$41:$C$67=$C34),(G$41:G$67))&gt;=0,SUMPRODUCT(--($B$41:$B$67=$B34),--($C$41:$C$67=$C34),(G$41:G$67)),0)</f>
        <v>2</v>
      </c>
      <c r="H16" s="24" cm="1">
        <f t="array" ref="H16">IF(SUMPRODUCT(--($B$41:$B$67=$B34),--($C$41:$C$67=$C34),(H$41:H$67))&gt;=0,SUMPRODUCT(--($B$41:$B$67=$B34),--($C$41:$C$67=$C34),(H$41:H$67)),0)</f>
        <v>1</v>
      </c>
      <c r="I16" s="24" cm="1">
        <f t="array" ref="I16">IF(SUMPRODUCT(--($B$41:$B$67=$B34),--($C$41:$C$67=$C34),(I$41:I$67))&gt;=0,SUMPRODUCT(--($B$41:$B$67=$B34),--($C$41:$C$67=$C34),(I$41:I$67)),0)</f>
        <v>2</v>
      </c>
      <c r="J16" s="24" cm="1">
        <f t="array" ref="J16">IF(SUMPRODUCT(--($B$41:$B$67=$B34),--($C$41:$C$67=$C34),(J$41:J$67))&gt;=0,SUMPRODUCT(--($B$41:$B$67=$B34),--($C$41:$C$67=$C34),(J$41:J$67)),0)</f>
        <v>2</v>
      </c>
      <c r="K16" s="24" cm="1">
        <f t="array" ref="K16">IF(SUMPRODUCT(--($B$41:$B$67=$B34),--($C$41:$C$67=$C34),(K$41:K$67))&gt;=0,SUMPRODUCT(--($B$41:$B$67=$B34),--($C$41:$C$67=$C34),(K$41:K$67)),0)</f>
        <v>3</v>
      </c>
      <c r="L16" s="24" cm="1">
        <f t="array" ref="L16">IF(SUMPRODUCT(--($B$41:$B$67=$B34),--($C$41:$C$67=$C34),(L$41:L$67))&gt;=0,SUMPRODUCT(--($B$41:$B$67=$B34),--($C$41:$C$67=$C34),(L$41:L$67)),0)</f>
        <v>2</v>
      </c>
      <c r="M16" s="24" cm="1">
        <f t="array" ref="M16">IF(SUMPRODUCT(--($B$41:$B$67=$B34),--($C$41:$C$67=$C34),(M$41:M$67))&gt;=0,SUMPRODUCT(--($B$41:$B$67=$B34),--($C$41:$C$67=$C34),(M$41:M$67)),0)</f>
        <v>2</v>
      </c>
      <c r="N16" s="24" cm="1">
        <f t="array" ref="N16">IF(SUMPRODUCT(--($B$41:$B$67=$B34),--($C$41:$C$67=$C34),(N$41:N$67))&gt;=0,SUMPRODUCT(--($B$41:$B$67=$B34),--($C$41:$C$67=$C34),(N$41:N$67)),0)</f>
        <v>3</v>
      </c>
      <c r="O16" s="23">
        <f t="shared" si="1"/>
        <v>20</v>
      </c>
    </row>
    <row r="17" spans="2:26">
      <c r="B17" s="13" t="str">
        <v>Woden</v>
      </c>
      <c r="C17" s="13" t="str">
        <f t="shared" si="0"/>
        <v>Winter</v>
      </c>
      <c r="D17" s="13"/>
      <c r="E17" s="24" cm="1">
        <f t="array" ref="E17">IF(SUMPRODUCT(--($B$41:$B$67=$B35),--($C$41:$C$67=$C35),(E$41:E$67))&gt;=0,SUMPRODUCT(--($B$41:$B$67=$B35),--($C$41:$C$67=$C35),(E$41:E$67)),0)</f>
        <v>4</v>
      </c>
      <c r="F17" s="24" cm="1">
        <f t="array" ref="F17">IF(SUMPRODUCT(--($B$41:$B$67=$B35),--($C$41:$C$67=$C35),(F$41:F$67))&gt;=0,SUMPRODUCT(--($B$41:$B$67=$B35),--($C$41:$C$67=$C35),(F$41:F$67)),0)</f>
        <v>3</v>
      </c>
      <c r="G17" s="24" cm="1">
        <f t="array" ref="G17">IF(SUMPRODUCT(--($B$41:$B$67=$B35),--($C$41:$C$67=$C35),(G$41:G$67))&gt;=0,SUMPRODUCT(--($B$41:$B$67=$B35),--($C$41:$C$67=$C35),(G$41:G$67)),0)</f>
        <v>4</v>
      </c>
      <c r="H17" s="24" cm="1">
        <f t="array" ref="H17">IF(SUMPRODUCT(--($B$41:$B$67=$B35),--($C$41:$C$67=$C35),(H$41:H$67))&gt;=0,SUMPRODUCT(--($B$41:$B$67=$B35),--($C$41:$C$67=$C35),(H$41:H$67)),0)</f>
        <v>3</v>
      </c>
      <c r="I17" s="24" cm="1">
        <f t="array" ref="I17">IF(SUMPRODUCT(--($B$41:$B$67=$B35),--($C$41:$C$67=$C35),(I$41:I$67))&gt;=0,SUMPRODUCT(--($B$41:$B$67=$B35),--($C$41:$C$67=$C35),(I$41:I$67)),0)</f>
        <v>4</v>
      </c>
      <c r="J17" s="24" cm="1">
        <f t="array" ref="J17">IF(SUMPRODUCT(--($B$41:$B$67=$B35),--($C$41:$C$67=$C35),(J$41:J$67))&gt;=0,SUMPRODUCT(--($B$41:$B$67=$B35),--($C$41:$C$67=$C35),(J$41:J$67)),0)</f>
        <v>5</v>
      </c>
      <c r="K17" s="24" cm="1">
        <f t="array" ref="K17">IF(SUMPRODUCT(--($B$41:$B$67=$B35),--($C$41:$C$67=$C35),(K$41:K$67))&gt;=0,SUMPRODUCT(--($B$41:$B$67=$B35),--($C$41:$C$67=$C35),(K$41:K$67)),0)</f>
        <v>5</v>
      </c>
      <c r="L17" s="24" cm="1">
        <f t="array" ref="L17">IF(SUMPRODUCT(--($B$41:$B$67=$B35),--($C$41:$C$67=$C35),(L$41:L$67))&gt;=0,SUMPRODUCT(--($B$41:$B$67=$B35),--($C$41:$C$67=$C35),(L$41:L$67)),0)</f>
        <v>5</v>
      </c>
      <c r="M17" s="24" cm="1">
        <f t="array" ref="M17">IF(SUMPRODUCT(--($B$41:$B$67=$B35),--($C$41:$C$67=$C35),(M$41:M$67))&gt;=0,SUMPRODUCT(--($B$41:$B$67=$B35),--($C$41:$C$67=$C35),(M$41:M$67)),0)</f>
        <v>6</v>
      </c>
      <c r="N17" s="24" cm="1">
        <f t="array" ref="N17">IF(SUMPRODUCT(--($B$41:$B$67=$B35),--($C$41:$C$67=$C35),(N$41:N$67))&gt;=0,SUMPRODUCT(--($B$41:$B$67=$B35),--($C$41:$C$67=$C35),(N$41:N$67)),0)</f>
        <v>6</v>
      </c>
      <c r="O17" s="23">
        <f t="shared" si="1"/>
        <v>45</v>
      </c>
    </row>
    <row r="18" spans="2:26">
      <c r="B18" s="13" t="s">
        <v>57</v>
      </c>
      <c r="C18" s="13"/>
      <c r="D18" s="13"/>
      <c r="E18" s="28">
        <f>SUM(E6:E17)</f>
        <v>28</v>
      </c>
      <c r="F18" s="28">
        <f t="shared" ref="F18:L18" si="2">SUM(F6:F17)</f>
        <v>25</v>
      </c>
      <c r="G18" s="28">
        <f t="shared" si="2"/>
        <v>28</v>
      </c>
      <c r="H18" s="28">
        <f t="shared" si="2"/>
        <v>29</v>
      </c>
      <c r="I18" s="28">
        <f t="shared" si="2"/>
        <v>32</v>
      </c>
      <c r="J18" s="28">
        <f t="shared" si="2"/>
        <v>38</v>
      </c>
      <c r="K18" s="28">
        <f t="shared" si="2"/>
        <v>38</v>
      </c>
      <c r="L18" s="28">
        <f t="shared" si="2"/>
        <v>43</v>
      </c>
      <c r="M18" s="28">
        <f t="shared" ref="M18:N18" si="3">SUM(M6:M17)</f>
        <v>45</v>
      </c>
      <c r="N18" s="28">
        <f t="shared" si="3"/>
        <v>49</v>
      </c>
    </row>
    <row r="20" spans="2:26">
      <c r="B20" t="s">
        <v>52</v>
      </c>
    </row>
    <row r="21" spans="2:26">
      <c r="B21" s="8" t="s">
        <v>58</v>
      </c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R21" s="66"/>
      <c r="S21" s="66"/>
      <c r="T21" s="66"/>
      <c r="U21" s="66"/>
      <c r="V21" s="66"/>
      <c r="W21" s="66"/>
      <c r="X21" s="66"/>
      <c r="Y21" s="66"/>
    </row>
    <row r="22" spans="2:26">
      <c r="Q22" s="71"/>
      <c r="Z22" s="69"/>
    </row>
    <row r="23" spans="2:26">
      <c r="B23" s="27" t="s">
        <v>54</v>
      </c>
      <c r="C23" s="27" t="s">
        <v>55</v>
      </c>
      <c r="D23" s="27"/>
      <c r="E23" s="27" cm="1">
        <f t="array" ref="E23:N23">TRANSPOSE(Lists!$E$5:$E$14)</f>
        <v>2025</v>
      </c>
      <c r="F23" s="27">
        <v>2026</v>
      </c>
      <c r="G23" s="27">
        <v>2027</v>
      </c>
      <c r="H23" s="27">
        <v>2028</v>
      </c>
      <c r="I23" s="27">
        <v>2029</v>
      </c>
      <c r="J23" s="27">
        <v>2030</v>
      </c>
      <c r="K23" s="27">
        <v>2031</v>
      </c>
      <c r="L23" s="27">
        <v>2032</v>
      </c>
      <c r="M23" s="27">
        <v>2033</v>
      </c>
      <c r="N23" s="27">
        <v>2034</v>
      </c>
      <c r="O23" s="27" t="s">
        <v>56</v>
      </c>
      <c r="P23" s="66"/>
    </row>
    <row r="24" spans="2:26">
      <c r="B24" s="13" t="str" cm="1">
        <f t="array" ref="B24:B35">Lists!$B$3:$B$14</f>
        <v>Belconnen</v>
      </c>
      <c r="C24" s="13" t="str">
        <f t="shared" ref="C24:C35" si="4">IF(SUM(E72:L72)&gt;SUM(E88:L88),"Summer", "Winter")</f>
        <v>Winter</v>
      </c>
      <c r="D24" s="13"/>
      <c r="E24" s="24" cm="1">
        <f t="array" ref="E24">SUMPRODUCT(--($B$41:$B$67=$B24),--($C$41:$C$67=$C24),(E$41:E$67))</f>
        <v>1</v>
      </c>
      <c r="F24" s="24" cm="1">
        <f t="array" ref="F24">SUMPRODUCT(--($B$41:$B$67=$B24),--($C$41:$C$67=$C24),(F$41:F$67))</f>
        <v>2</v>
      </c>
      <c r="G24" s="24" cm="1">
        <f t="array" ref="G24">SUMPRODUCT(--($B$41:$B$67=$B24),--($C$41:$C$67=$C24),(G$41:G$67))</f>
        <v>1</v>
      </c>
      <c r="H24" s="24" cm="1">
        <f t="array" ref="H24">SUMPRODUCT(--($B$41:$B$67=$B24),--($C$41:$C$67=$C24),(H$41:H$67))</f>
        <v>2</v>
      </c>
      <c r="I24" s="24" cm="1">
        <f t="array" ref="I24">SUMPRODUCT(--($B$41:$B$67=$B24),--($C$41:$C$67=$C24),(I$41:I$67))</f>
        <v>2</v>
      </c>
      <c r="J24" s="24" cm="1">
        <f t="array" ref="J24">SUMPRODUCT(--($B$41:$B$67=$B24),--($C$41:$C$67=$C24),(J$41:J$67))</f>
        <v>2</v>
      </c>
      <c r="K24" s="24" cm="1">
        <f t="array" ref="K24">SUMPRODUCT(--($B$41:$B$67=$B24),--($C$41:$C$67=$C24),(K$41:K$67))</f>
        <v>2</v>
      </c>
      <c r="L24" s="24" cm="1">
        <f t="array" ref="L24">SUMPRODUCT(--($B$41:$B$67=$B24),--($C$41:$C$67=$C24),(L$41:L$67))</f>
        <v>2</v>
      </c>
      <c r="M24" s="24" cm="1">
        <f t="array" ref="M24">SUMPRODUCT(--($B$41:$B$67=$B24),--($C$41:$C$67=$C24),(M$41:M$67))</f>
        <v>3</v>
      </c>
      <c r="N24" s="24" cm="1">
        <f t="array" ref="N24">SUMPRODUCT(--($B$41:$B$67=$B24),--($C$41:$C$67=$C24),(N$41:N$67))</f>
        <v>2</v>
      </c>
      <c r="O24" s="23">
        <f>IF(SUM(E24:N24)&gt;0,SUM(E24:N24),0)</f>
        <v>19</v>
      </c>
      <c r="R24" s="66"/>
      <c r="S24" s="66"/>
      <c r="T24" s="66"/>
      <c r="U24" s="66"/>
      <c r="V24" s="66"/>
      <c r="W24" s="66"/>
      <c r="X24" s="66"/>
      <c r="Y24" s="66"/>
    </row>
    <row r="25" spans="2:26">
      <c r="B25" s="13" t="str">
        <v>City East</v>
      </c>
      <c r="C25" s="13" t="str">
        <f t="shared" si="4"/>
        <v>Winter</v>
      </c>
      <c r="D25" s="13"/>
      <c r="E25" s="24" cm="1">
        <f t="array" ref="E25">SUMPRODUCT(--($B$41:$B$67=$B25),--($C$41:$C$67=$C25),(E$41:E$67))</f>
        <v>5</v>
      </c>
      <c r="F25" s="24" cm="1">
        <f t="array" ref="F25">SUMPRODUCT(--($B$41:$B$67=$B25),--($C$41:$C$67=$C25),(F$41:F$67))</f>
        <v>5</v>
      </c>
      <c r="G25" s="24" cm="1">
        <f t="array" ref="G25">SUMPRODUCT(--($B$41:$B$67=$B25),--($C$41:$C$67=$C25),(G$41:G$67))</f>
        <v>5</v>
      </c>
      <c r="H25" s="24" cm="1">
        <f t="array" ref="H25">SUMPRODUCT(--($B$41:$B$67=$B25),--($C$41:$C$67=$C25),(H$41:H$67))</f>
        <v>6</v>
      </c>
      <c r="I25" s="24" cm="1">
        <f t="array" ref="I25">SUMPRODUCT(--($B$41:$B$67=$B25),--($C$41:$C$67=$C25),(I$41:I$67))</f>
        <v>7</v>
      </c>
      <c r="J25" s="24" cm="1">
        <f t="array" ref="J25">SUMPRODUCT(--($B$41:$B$67=$B25),--($C$41:$C$67=$C25),(J$41:J$67))</f>
        <v>8</v>
      </c>
      <c r="K25" s="24" cm="1">
        <f t="array" ref="K25">SUMPRODUCT(--($B$41:$B$67=$B25),--($C$41:$C$67=$C25),(K$41:K$67))</f>
        <v>9</v>
      </c>
      <c r="L25" s="24" cm="1">
        <f t="array" ref="L25">SUMPRODUCT(--($B$41:$B$67=$B25),--($C$41:$C$67=$C25),(L$41:L$67))</f>
        <v>11</v>
      </c>
      <c r="M25" s="24" cm="1">
        <f t="array" ref="M25">SUMPRODUCT(--($B$41:$B$67=$B25),--($C$41:$C$67=$C25),(M$41:M$67))</f>
        <v>11</v>
      </c>
      <c r="N25" s="24" cm="1">
        <f t="array" ref="N25">SUMPRODUCT(--($B$41:$B$67=$B25),--($C$41:$C$67=$C25),(N$41:N$67))</f>
        <v>13</v>
      </c>
      <c r="O25" s="23">
        <f t="shared" ref="O25:O35" si="5">IF(SUM(E25:N25)&gt;0,SUM(E25:N25),0)</f>
        <v>80</v>
      </c>
      <c r="R25" s="68"/>
      <c r="S25" s="68"/>
      <c r="T25" s="68"/>
      <c r="U25" s="68"/>
      <c r="V25" s="68"/>
      <c r="W25" s="68"/>
      <c r="X25" s="68"/>
      <c r="Y25" s="68"/>
      <c r="Z25" s="69"/>
    </row>
    <row r="26" spans="2:26">
      <c r="B26" s="13" t="str">
        <v>Civic</v>
      </c>
      <c r="C26" s="13" t="str">
        <f t="shared" si="4"/>
        <v>Winter</v>
      </c>
      <c r="D26" s="13"/>
      <c r="E26" s="24" cm="1">
        <f t="array" ref="E26">SUMPRODUCT(--($B$41:$B$67=$B26),--($C$41:$C$67=$C26),(E$41:E$67))</f>
        <v>3</v>
      </c>
      <c r="F26" s="24" cm="1">
        <f t="array" ref="F26">SUMPRODUCT(--($B$41:$B$67=$B26),--($C$41:$C$67=$C26),(F$41:F$67))</f>
        <v>3</v>
      </c>
      <c r="G26" s="24" cm="1">
        <f t="array" ref="G26">SUMPRODUCT(--($B$41:$B$67=$B26),--($C$41:$C$67=$C26),(G$41:G$67))</f>
        <v>3</v>
      </c>
      <c r="H26" s="24" cm="1">
        <f t="array" ref="H26">SUMPRODUCT(--($B$41:$B$67=$B26),--($C$41:$C$67=$C26),(H$41:H$67))</f>
        <v>3</v>
      </c>
      <c r="I26" s="24" cm="1">
        <f t="array" ref="I26">SUMPRODUCT(--($B$41:$B$67=$B26),--($C$41:$C$67=$C26),(I$41:I$67))</f>
        <v>4</v>
      </c>
      <c r="J26" s="24" cm="1">
        <f t="array" ref="J26">SUMPRODUCT(--($B$41:$B$67=$B26),--($C$41:$C$67=$C26),(J$41:J$67))</f>
        <v>4</v>
      </c>
      <c r="K26" s="24" cm="1">
        <f t="array" ref="K26">SUMPRODUCT(--($B$41:$B$67=$B26),--($C$41:$C$67=$C26),(K$41:K$67))</f>
        <v>3</v>
      </c>
      <c r="L26" s="24" cm="1">
        <f t="array" ref="L26">SUMPRODUCT(--($B$41:$B$67=$B26),--($C$41:$C$67=$C26),(L$41:L$67))</f>
        <v>4</v>
      </c>
      <c r="M26" s="24" cm="1">
        <f t="array" ref="M26">SUMPRODUCT(--($B$41:$B$67=$B26),--($C$41:$C$67=$C26),(M$41:M$67))</f>
        <v>4</v>
      </c>
      <c r="N26" s="24" cm="1">
        <f t="array" ref="N26">SUMPRODUCT(--($B$41:$B$67=$B26),--($C$41:$C$67=$C26),(N$41:N$67))</f>
        <v>4</v>
      </c>
      <c r="O26" s="23">
        <f t="shared" si="5"/>
        <v>35</v>
      </c>
      <c r="Q26" s="71"/>
      <c r="R26" s="67"/>
      <c r="S26" s="67"/>
      <c r="T26" s="67"/>
    </row>
    <row r="27" spans="2:26">
      <c r="B27" s="13" t="str">
        <v>East Lake</v>
      </c>
      <c r="C27" s="13" t="str">
        <f t="shared" si="4"/>
        <v>Winter</v>
      </c>
      <c r="D27" s="13"/>
      <c r="E27" s="24" cm="1">
        <f t="array" ref="E27">SUMPRODUCT(--($B$41:$B$67=$B27),--($C$41:$C$67=$C27),(E$41:E$67))</f>
        <v>1</v>
      </c>
      <c r="F27" s="24" cm="1">
        <f t="array" ref="F27">SUMPRODUCT(--($B$41:$B$67=$B27),--($C$41:$C$67=$C27),(F$41:F$67))</f>
        <v>2</v>
      </c>
      <c r="G27" s="24" cm="1">
        <f t="array" ref="G27">SUMPRODUCT(--($B$41:$B$67=$B27),--($C$41:$C$67=$C27),(G$41:G$67))</f>
        <v>2</v>
      </c>
      <c r="H27" s="24" cm="1">
        <f t="array" ref="H27">SUMPRODUCT(--($B$41:$B$67=$B27),--($C$41:$C$67=$C27),(H$41:H$67))</f>
        <v>2</v>
      </c>
      <c r="I27" s="24" cm="1">
        <f t="array" ref="I27">SUMPRODUCT(--($B$41:$B$67=$B27),--($C$41:$C$67=$C27),(I$41:I$67))</f>
        <v>1</v>
      </c>
      <c r="J27" s="24" cm="1">
        <f t="array" ref="J27">SUMPRODUCT(--($B$41:$B$67=$B27),--($C$41:$C$67=$C27),(J$41:J$67))</f>
        <v>0</v>
      </c>
      <c r="K27" s="24" cm="1">
        <f t="array" ref="K27">SUMPRODUCT(--($B$41:$B$67=$B27),--($C$41:$C$67=$C27),(K$41:K$67))</f>
        <v>1</v>
      </c>
      <c r="L27" s="24" cm="1">
        <f t="array" ref="L27">SUMPRODUCT(--($B$41:$B$67=$B27),--($C$41:$C$67=$C27),(L$41:L$67))</f>
        <v>1</v>
      </c>
      <c r="M27" s="24" cm="1">
        <f t="array" ref="M27">SUMPRODUCT(--($B$41:$B$67=$B27),--($C$41:$C$67=$C27),(M$41:M$67))</f>
        <v>2</v>
      </c>
      <c r="N27" s="24" cm="1">
        <f t="array" ref="N27">SUMPRODUCT(--($B$41:$B$67=$B27),--($C$41:$C$67=$C27),(N$41:N$67))</f>
        <v>2</v>
      </c>
      <c r="O27" s="23">
        <f t="shared" si="5"/>
        <v>14</v>
      </c>
      <c r="P27" s="66"/>
      <c r="Z27" s="70"/>
    </row>
    <row r="28" spans="2:26">
      <c r="B28" s="13" t="str">
        <v>Fyshwick</v>
      </c>
      <c r="C28" s="13" t="str">
        <f t="shared" si="4"/>
        <v>Summer</v>
      </c>
      <c r="D28" s="13"/>
      <c r="E28" s="24" cm="1">
        <f t="array" ref="E28">SUMPRODUCT(--($B$41:$B$67=$B28),--($C$41:$C$67=$C28),(E$41:E$67))</f>
        <v>2</v>
      </c>
      <c r="F28" s="24" cm="1">
        <f t="array" ref="F28">SUMPRODUCT(--($B$41:$B$67=$B28),--($C$41:$C$67=$C28),(F$41:F$67))</f>
        <v>-34</v>
      </c>
      <c r="G28" s="24" cm="1">
        <f t="array" ref="G28">SUMPRODUCT(--($B$41:$B$67=$B28),--($C$41:$C$67=$C28),(G$41:G$67))</f>
        <v>0</v>
      </c>
      <c r="H28" s="24" cm="1">
        <f t="array" ref="H28">SUMPRODUCT(--($B$41:$B$67=$B28),--($C$41:$C$67=$C28),(H$41:H$67))</f>
        <v>0</v>
      </c>
      <c r="I28" s="24" cm="1">
        <f t="array" ref="I28">SUMPRODUCT(--($B$41:$B$67=$B28),--($C$41:$C$67=$C28),(I$41:I$67))</f>
        <v>0</v>
      </c>
      <c r="J28" s="24" cm="1">
        <f t="array" ref="J28">SUMPRODUCT(--($B$41:$B$67=$B28),--($C$41:$C$67=$C28),(J$41:J$67))</f>
        <v>0</v>
      </c>
      <c r="K28" s="24" cm="1">
        <f t="array" ref="K28">SUMPRODUCT(--($B$41:$B$67=$B28),--($C$41:$C$67=$C28),(K$41:K$67))</f>
        <v>0</v>
      </c>
      <c r="L28" s="24" cm="1">
        <f t="array" ref="L28">SUMPRODUCT(--($B$41:$B$67=$B28),--($C$41:$C$67=$C28),(L$41:L$67))</f>
        <v>0</v>
      </c>
      <c r="M28" s="24" cm="1">
        <f t="array" ref="M28">SUMPRODUCT(--($B$41:$B$67=$B28),--($C$41:$C$67=$C28),(M$41:M$67))</f>
        <v>0</v>
      </c>
      <c r="N28" s="24" cm="1">
        <f t="array" ref="N28">SUMPRODUCT(--($B$41:$B$67=$B28),--($C$41:$C$67=$C28),(N$41:N$67))</f>
        <v>0</v>
      </c>
      <c r="O28" s="23">
        <f t="shared" si="5"/>
        <v>0</v>
      </c>
    </row>
    <row r="29" spans="2:26">
      <c r="B29" s="13" t="str">
        <v>Gilmore</v>
      </c>
      <c r="C29" s="13" t="str">
        <f t="shared" si="4"/>
        <v>Winter</v>
      </c>
      <c r="D29" s="13"/>
      <c r="E29" s="24" cm="1">
        <f t="array" ref="E29">SUMPRODUCT(--($B$41:$B$67=$B29),--($C$41:$C$67=$C29),(E$41:E$67))</f>
        <v>2</v>
      </c>
      <c r="F29" s="24" cm="1">
        <f t="array" ref="F29">SUMPRODUCT(--($B$41:$B$67=$B29),--($C$41:$C$67=$C29),(F$41:F$67))</f>
        <v>1</v>
      </c>
      <c r="G29" s="24" cm="1">
        <f t="array" ref="G29">SUMPRODUCT(--($B$41:$B$67=$B29),--($C$41:$C$67=$C29),(G$41:G$67))</f>
        <v>2</v>
      </c>
      <c r="H29" s="24" cm="1">
        <f t="array" ref="H29">SUMPRODUCT(--($B$41:$B$67=$B29),--($C$41:$C$67=$C29),(H$41:H$67))</f>
        <v>2</v>
      </c>
      <c r="I29" s="24" cm="1">
        <f t="array" ref="I29">SUMPRODUCT(--($B$41:$B$67=$B29),--($C$41:$C$67=$C29),(I$41:I$67))</f>
        <v>2</v>
      </c>
      <c r="J29" s="24" cm="1">
        <f t="array" ref="J29">SUMPRODUCT(--($B$41:$B$67=$B29),--($C$41:$C$67=$C29),(J$41:J$67))</f>
        <v>3</v>
      </c>
      <c r="K29" s="24" cm="1">
        <f t="array" ref="K29">SUMPRODUCT(--($B$41:$B$67=$B29),--($C$41:$C$67=$C29),(K$41:K$67))</f>
        <v>2</v>
      </c>
      <c r="L29" s="24" cm="1">
        <f t="array" ref="L29">SUMPRODUCT(--($B$41:$B$67=$B29),--($C$41:$C$67=$C29),(L$41:L$67))</f>
        <v>2</v>
      </c>
      <c r="M29" s="24" cm="1">
        <f t="array" ref="M29">SUMPRODUCT(--($B$41:$B$67=$B29),--($C$41:$C$67=$C29),(M$41:M$67))</f>
        <v>2</v>
      </c>
      <c r="N29" s="24" cm="1">
        <f t="array" ref="N29">SUMPRODUCT(--($B$41:$B$67=$B29),--($C$41:$C$67=$C29),(N$41:N$67))</f>
        <v>2</v>
      </c>
      <c r="O29" s="23">
        <f t="shared" si="5"/>
        <v>20</v>
      </c>
    </row>
    <row r="30" spans="2:26">
      <c r="B30" s="13" t="str">
        <v>Gold Creek</v>
      </c>
      <c r="C30" s="13" t="str">
        <f t="shared" si="4"/>
        <v>Winter</v>
      </c>
      <c r="D30" s="13"/>
      <c r="E30" s="24" cm="1">
        <f t="array" ref="E30">SUMPRODUCT(--($B$41:$B$67=$B30),--($C$41:$C$67=$C30),(E$41:E$67))</f>
        <v>4</v>
      </c>
      <c r="F30" s="24" cm="1">
        <f t="array" ref="F30">SUMPRODUCT(--($B$41:$B$67=$B30),--($C$41:$C$67=$C30),(F$41:F$67))</f>
        <v>4</v>
      </c>
      <c r="G30" s="24" cm="1">
        <f t="array" ref="G30">SUMPRODUCT(--($B$41:$B$67=$B30),--($C$41:$C$67=$C30),(G$41:G$67))</f>
        <v>5</v>
      </c>
      <c r="H30" s="24" cm="1">
        <f t="array" ref="H30">SUMPRODUCT(--($B$41:$B$67=$B30),--($C$41:$C$67=$C30),(H$41:H$67))</f>
        <v>4</v>
      </c>
      <c r="I30" s="24" cm="1">
        <f t="array" ref="I30">SUMPRODUCT(--($B$41:$B$67=$B30),--($C$41:$C$67=$C30),(I$41:I$67))</f>
        <v>5</v>
      </c>
      <c r="J30" s="24" cm="1">
        <f t="array" ref="J30">SUMPRODUCT(--($B$41:$B$67=$B30),--($C$41:$C$67=$C30),(J$41:J$67))</f>
        <v>6</v>
      </c>
      <c r="K30" s="24" cm="1">
        <f t="array" ref="K30">SUMPRODUCT(--($B$41:$B$67=$B30),--($C$41:$C$67=$C30),(K$41:K$67))</f>
        <v>5</v>
      </c>
      <c r="L30" s="24" cm="1">
        <f t="array" ref="L30">SUMPRODUCT(--($B$41:$B$67=$B30),--($C$41:$C$67=$C30),(L$41:L$67))</f>
        <v>7</v>
      </c>
      <c r="M30" s="24" cm="1">
        <f t="array" ref="M30">SUMPRODUCT(--($B$41:$B$67=$B30),--($C$41:$C$67=$C30),(M$41:M$67))</f>
        <v>7</v>
      </c>
      <c r="N30" s="24" cm="1">
        <f t="array" ref="N30">SUMPRODUCT(--($B$41:$B$67=$B30),--($C$41:$C$67=$C30),(N$41:N$67))</f>
        <v>7</v>
      </c>
      <c r="O30" s="23">
        <f t="shared" si="5"/>
        <v>54</v>
      </c>
    </row>
    <row r="31" spans="2:26">
      <c r="B31" s="13" t="str">
        <v>Latham</v>
      </c>
      <c r="C31" s="13" t="str">
        <f t="shared" si="4"/>
        <v>Winter</v>
      </c>
      <c r="D31" s="13"/>
      <c r="E31" s="24" cm="1">
        <f t="array" ref="E31">SUMPRODUCT(--($B$41:$B$67=$B31),--($C$41:$C$67=$C31),(E$41:E$67))</f>
        <v>2</v>
      </c>
      <c r="F31" s="24" cm="1">
        <f t="array" ref="F31">SUMPRODUCT(--($B$41:$B$67=$B31),--($C$41:$C$67=$C31),(F$41:F$67))</f>
        <v>1</v>
      </c>
      <c r="G31" s="24" cm="1">
        <f t="array" ref="G31">SUMPRODUCT(--($B$41:$B$67=$B31),--($C$41:$C$67=$C31),(G$41:G$67))</f>
        <v>2</v>
      </c>
      <c r="H31" s="24" cm="1">
        <f t="array" ref="H31">SUMPRODUCT(--($B$41:$B$67=$B31),--($C$41:$C$67=$C31),(H$41:H$67))</f>
        <v>3</v>
      </c>
      <c r="I31" s="24" cm="1">
        <f t="array" ref="I31">SUMPRODUCT(--($B$41:$B$67=$B31),--($C$41:$C$67=$C31),(I$41:I$67))</f>
        <v>2</v>
      </c>
      <c r="J31" s="24" cm="1">
        <f t="array" ref="J31">SUMPRODUCT(--($B$41:$B$67=$B31),--($C$41:$C$67=$C31),(J$41:J$67))</f>
        <v>4</v>
      </c>
      <c r="K31" s="24" cm="1">
        <f t="array" ref="K31">SUMPRODUCT(--($B$41:$B$67=$B31),--($C$41:$C$67=$C31),(K$41:K$67))</f>
        <v>3</v>
      </c>
      <c r="L31" s="24" cm="1">
        <f t="array" ref="L31">SUMPRODUCT(--($B$41:$B$67=$B31),--($C$41:$C$67=$C31),(L$41:L$67))</f>
        <v>3</v>
      </c>
      <c r="M31" s="24" cm="1">
        <f t="array" ref="M31">SUMPRODUCT(--($B$41:$B$67=$B31),--($C$41:$C$67=$C31),(M$41:M$67))</f>
        <v>4</v>
      </c>
      <c r="N31" s="24" cm="1">
        <f t="array" ref="N31">SUMPRODUCT(--($B$41:$B$67=$B31),--($C$41:$C$67=$C31),(N$41:N$67))</f>
        <v>4</v>
      </c>
      <c r="O31" s="23">
        <f t="shared" si="5"/>
        <v>28</v>
      </c>
    </row>
    <row r="32" spans="2:26">
      <c r="B32" s="13" t="str">
        <v>Telopea Park</v>
      </c>
      <c r="C32" s="13" t="str">
        <f t="shared" si="4"/>
        <v>Winter</v>
      </c>
      <c r="D32" s="13"/>
      <c r="E32" s="24" cm="1">
        <f t="array" ref="E32">SUMPRODUCT(--($B$41:$B$67=$B32),--($C$41:$C$67=$C32),(E$41:E$67))</f>
        <v>3</v>
      </c>
      <c r="F32" s="24" cm="1">
        <f t="array" ref="F32">SUMPRODUCT(--($B$41:$B$67=$B32),--($C$41:$C$67=$C32),(F$41:F$67))</f>
        <v>2</v>
      </c>
      <c r="G32" s="24" cm="1">
        <f t="array" ref="G32">SUMPRODUCT(--($B$41:$B$67=$B32),--($C$41:$C$67=$C32),(G$41:G$67))</f>
        <v>2</v>
      </c>
      <c r="H32" s="24" cm="1">
        <f t="array" ref="H32">SUMPRODUCT(--($B$41:$B$67=$B32),--($C$41:$C$67=$C32),(H$41:H$67))</f>
        <v>2</v>
      </c>
      <c r="I32" s="24" cm="1">
        <f t="array" ref="I32">SUMPRODUCT(--($B$41:$B$67=$B32),--($C$41:$C$67=$C32),(I$41:I$67))</f>
        <v>3</v>
      </c>
      <c r="J32" s="24" cm="1">
        <f t="array" ref="J32">SUMPRODUCT(--($B$41:$B$67=$B32),--($C$41:$C$67=$C32),(J$41:J$67))</f>
        <v>4</v>
      </c>
      <c r="K32" s="24" cm="1">
        <f t="array" ref="K32">SUMPRODUCT(--($B$41:$B$67=$B32),--($C$41:$C$67=$C32),(K$41:K$67))</f>
        <v>4</v>
      </c>
      <c r="L32" s="24" cm="1">
        <f t="array" ref="L32">SUMPRODUCT(--($B$41:$B$67=$B32),--($C$41:$C$67=$C32),(L$41:L$67))</f>
        <v>5</v>
      </c>
      <c r="M32" s="24" cm="1">
        <f t="array" ref="M32">SUMPRODUCT(--($B$41:$B$67=$B32),--($C$41:$C$67=$C32),(M$41:M$67))</f>
        <v>4</v>
      </c>
      <c r="N32" s="24" cm="1">
        <f t="array" ref="N32">SUMPRODUCT(--($B$41:$B$67=$B32),--($C$41:$C$67=$C32),(N$41:N$67))</f>
        <v>5</v>
      </c>
      <c r="O32" s="23">
        <f t="shared" si="5"/>
        <v>34</v>
      </c>
    </row>
    <row r="33" spans="2:15">
      <c r="B33" s="13" t="str">
        <v>Theodore</v>
      </c>
      <c r="C33" s="13" t="str">
        <f t="shared" si="4"/>
        <v>Winter</v>
      </c>
      <c r="D33" s="13"/>
      <c r="E33" s="24" cm="1">
        <f t="array" ref="E33">SUMPRODUCT(--($B$41:$B$67=$B33),--($C$41:$C$67=$C33),(E$41:E$67))</f>
        <v>0</v>
      </c>
      <c r="F33" s="24" cm="1">
        <f t="array" ref="F33">SUMPRODUCT(--($B$41:$B$67=$B33),--($C$41:$C$67=$C33),(F$41:F$67))</f>
        <v>0</v>
      </c>
      <c r="G33" s="24" cm="1">
        <f t="array" ref="G33">SUMPRODUCT(--($B$41:$B$67=$B33),--($C$41:$C$67=$C33),(G$41:G$67))</f>
        <v>0</v>
      </c>
      <c r="H33" s="24" cm="1">
        <f t="array" ref="H33">SUMPRODUCT(--($B$41:$B$67=$B33),--($C$41:$C$67=$C33),(H$41:H$67))</f>
        <v>1</v>
      </c>
      <c r="I33" s="24" cm="1">
        <f t="array" ref="I33">SUMPRODUCT(--($B$41:$B$67=$B33),--($C$41:$C$67=$C33),(I$41:I$67))</f>
        <v>0</v>
      </c>
      <c r="J33" s="24" cm="1">
        <f t="array" ref="J33">SUMPRODUCT(--($B$41:$B$67=$B33),--($C$41:$C$67=$C33),(J$41:J$67))</f>
        <v>0</v>
      </c>
      <c r="K33" s="24" cm="1">
        <f t="array" ref="K33">SUMPRODUCT(--($B$41:$B$67=$B33),--($C$41:$C$67=$C33),(K$41:K$67))</f>
        <v>1</v>
      </c>
      <c r="L33" s="24" cm="1">
        <f t="array" ref="L33">SUMPRODUCT(--($B$41:$B$67=$B33),--($C$41:$C$67=$C33),(L$41:L$67))</f>
        <v>1</v>
      </c>
      <c r="M33" s="24" cm="1">
        <f t="array" ref="M33">SUMPRODUCT(--($B$41:$B$67=$B33),--($C$41:$C$67=$C33),(M$41:M$67))</f>
        <v>0</v>
      </c>
      <c r="N33" s="24" cm="1">
        <f t="array" ref="N33">SUMPRODUCT(--($B$41:$B$67=$B33),--($C$41:$C$67=$C33),(N$41:N$67))</f>
        <v>1</v>
      </c>
      <c r="O33" s="23">
        <f t="shared" si="5"/>
        <v>4</v>
      </c>
    </row>
    <row r="34" spans="2:15">
      <c r="B34" s="13" t="str">
        <v>Wanniassa</v>
      </c>
      <c r="C34" s="13" t="str">
        <f t="shared" si="4"/>
        <v>Winter</v>
      </c>
      <c r="D34" s="13"/>
      <c r="E34" s="24" cm="1">
        <f t="array" ref="E34">SUMPRODUCT(--($B$41:$B$67=$B34),--($C$41:$C$67=$C34),(E$41:E$67))</f>
        <v>1</v>
      </c>
      <c r="F34" s="24" cm="1">
        <f t="array" ref="F34">SUMPRODUCT(--($B$41:$B$67=$B34),--($C$41:$C$67=$C34),(F$41:F$67))</f>
        <v>2</v>
      </c>
      <c r="G34" s="24" cm="1">
        <f t="array" ref="G34">SUMPRODUCT(--($B$41:$B$67=$B34),--($C$41:$C$67=$C34),(G$41:G$67))</f>
        <v>2</v>
      </c>
      <c r="H34" s="24" cm="1">
        <f t="array" ref="H34">SUMPRODUCT(--($B$41:$B$67=$B34),--($C$41:$C$67=$C34),(H$41:H$67))</f>
        <v>1</v>
      </c>
      <c r="I34" s="24" cm="1">
        <f t="array" ref="I34">SUMPRODUCT(--($B$41:$B$67=$B34),--($C$41:$C$67=$C34),(I$41:I$67))</f>
        <v>2</v>
      </c>
      <c r="J34" s="24" cm="1">
        <f t="array" ref="J34">SUMPRODUCT(--($B$41:$B$67=$B34),--($C$41:$C$67=$C34),(J$41:J$67))</f>
        <v>2</v>
      </c>
      <c r="K34" s="24" cm="1">
        <f t="array" ref="K34">SUMPRODUCT(--($B$41:$B$67=$B34),--($C$41:$C$67=$C34),(K$41:K$67))</f>
        <v>3</v>
      </c>
      <c r="L34" s="24" cm="1">
        <f t="array" ref="L34">SUMPRODUCT(--($B$41:$B$67=$B34),--($C$41:$C$67=$C34),(L$41:L$67))</f>
        <v>2</v>
      </c>
      <c r="M34" s="24" cm="1">
        <f t="array" ref="M34">SUMPRODUCT(--($B$41:$B$67=$B34),--($C$41:$C$67=$C34),(M$41:M$67))</f>
        <v>2</v>
      </c>
      <c r="N34" s="24" cm="1">
        <f t="array" ref="N34">SUMPRODUCT(--($B$41:$B$67=$B34),--($C$41:$C$67=$C34),(N$41:N$67))</f>
        <v>3</v>
      </c>
      <c r="O34" s="23">
        <f t="shared" si="5"/>
        <v>20</v>
      </c>
    </row>
    <row r="35" spans="2:15">
      <c r="B35" s="13" t="str">
        <v>Woden</v>
      </c>
      <c r="C35" s="13" t="str">
        <f t="shared" si="4"/>
        <v>Winter</v>
      </c>
      <c r="D35" s="13"/>
      <c r="E35" s="24" cm="1">
        <f t="array" ref="E35">SUMPRODUCT(--($B$41:$B$67=$B35),--($C$41:$C$67=$C35),(E$41:E$67))</f>
        <v>4</v>
      </c>
      <c r="F35" s="24" cm="1">
        <f t="array" ref="F35">SUMPRODUCT(--($B$41:$B$67=$B35),--($C$41:$C$67=$C35),(F$41:F$67))</f>
        <v>3</v>
      </c>
      <c r="G35" s="24" cm="1">
        <f t="array" ref="G35">SUMPRODUCT(--($B$41:$B$67=$B35),--($C$41:$C$67=$C35),(G$41:G$67))</f>
        <v>4</v>
      </c>
      <c r="H35" s="24" cm="1">
        <f t="array" ref="H35">SUMPRODUCT(--($B$41:$B$67=$B35),--($C$41:$C$67=$C35),(H$41:H$67))</f>
        <v>3</v>
      </c>
      <c r="I35" s="24" cm="1">
        <f t="array" ref="I35">SUMPRODUCT(--($B$41:$B$67=$B35),--($C$41:$C$67=$C35),(I$41:I$67))</f>
        <v>4</v>
      </c>
      <c r="J35" s="24" cm="1">
        <f t="array" ref="J35">SUMPRODUCT(--($B$41:$B$67=$B35),--($C$41:$C$67=$C35),(J$41:J$67))</f>
        <v>5</v>
      </c>
      <c r="K35" s="24" cm="1">
        <f t="array" ref="K35">SUMPRODUCT(--($B$41:$B$67=$B35),--($C$41:$C$67=$C35),(K$41:K$67))</f>
        <v>5</v>
      </c>
      <c r="L35" s="24" cm="1">
        <f t="array" ref="L35">SUMPRODUCT(--($B$41:$B$67=$B35),--($C$41:$C$67=$C35),(L$41:L$67))</f>
        <v>5</v>
      </c>
      <c r="M35" s="24" cm="1">
        <f t="array" ref="M35">SUMPRODUCT(--($B$41:$B$67=$B35),--($C$41:$C$67=$C35),(M$41:M$67))</f>
        <v>6</v>
      </c>
      <c r="N35" s="24" cm="1">
        <f t="array" ref="N35">SUMPRODUCT(--($B$41:$B$67=$B35),--($C$41:$C$67=$C35),(N$41:N$67))</f>
        <v>6</v>
      </c>
      <c r="O35" s="23">
        <f t="shared" si="5"/>
        <v>45</v>
      </c>
    </row>
    <row r="36" spans="2:15">
      <c r="B36" s="13" t="s">
        <v>57</v>
      </c>
      <c r="C36" s="13"/>
      <c r="D36" s="13"/>
      <c r="E36" s="28">
        <f>SUMIF(E24:E35,"&gt;"&amp;0,E24:E35)</f>
        <v>28</v>
      </c>
      <c r="F36" s="28">
        <f t="shared" ref="F36:L36" si="6">SUMIF(F24:F35,"&gt;"&amp;0,F24:F35)</f>
        <v>25</v>
      </c>
      <c r="G36" s="28">
        <f t="shared" si="6"/>
        <v>28</v>
      </c>
      <c r="H36" s="28">
        <f t="shared" si="6"/>
        <v>29</v>
      </c>
      <c r="I36" s="28">
        <f t="shared" si="6"/>
        <v>32</v>
      </c>
      <c r="J36" s="28">
        <f t="shared" si="6"/>
        <v>38</v>
      </c>
      <c r="K36" s="28">
        <f t="shared" si="6"/>
        <v>38</v>
      </c>
      <c r="L36" s="28">
        <f t="shared" si="6"/>
        <v>43</v>
      </c>
      <c r="M36" s="28">
        <f t="shared" ref="M36:N36" si="7">SUMIF(M24:M35,"&gt;"&amp;0,M24:M35)</f>
        <v>45</v>
      </c>
      <c r="N36" s="28">
        <f t="shared" si="7"/>
        <v>49</v>
      </c>
    </row>
    <row r="38" spans="2:15">
      <c r="B38" s="8" t="s">
        <v>59</v>
      </c>
      <c r="C38" s="11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40" spans="2:15">
      <c r="B40" s="27" t="s">
        <v>60</v>
      </c>
      <c r="C40" s="27"/>
      <c r="D40" s="27"/>
      <c r="E40" s="27" cm="1">
        <f t="array" ref="E40:N40">TRANSPOSE(Lists!$E$5:$E$14)</f>
        <v>2025</v>
      </c>
      <c r="F40" s="27">
        <v>2026</v>
      </c>
      <c r="G40" s="27">
        <v>2027</v>
      </c>
      <c r="H40" s="27">
        <v>2028</v>
      </c>
      <c r="I40" s="27">
        <v>2029</v>
      </c>
      <c r="J40" s="27">
        <v>2030</v>
      </c>
      <c r="K40" s="27">
        <v>2031</v>
      </c>
      <c r="L40" s="27">
        <v>2032</v>
      </c>
      <c r="M40" s="27">
        <v>2033</v>
      </c>
      <c r="N40" s="27">
        <v>2034</v>
      </c>
      <c r="O40" s="27" t="s">
        <v>61</v>
      </c>
    </row>
    <row r="41" spans="2:15">
      <c r="B41" s="13" t="str" cm="1">
        <f t="array" ref="B41:B52">Lists!$B$3:$B$14</f>
        <v>Belconnen</v>
      </c>
      <c r="C41" s="13" t="s">
        <v>60</v>
      </c>
      <c r="D41" s="13"/>
      <c r="E41" s="24">
        <f t="shared" ref="E41:L52" si="8">INDEX($D$72:$N$84, MATCH($B41,$B$72:$B$84,0), MATCH(E$40,$D$71:$N$71,0))-INDEX($D$72:$N$84, MATCH($B41,$B$72:$B$84,0), MATCH(E$40-1,$D$71:$N$71,0))</f>
        <v>1</v>
      </c>
      <c r="F41" s="24">
        <f t="shared" si="8"/>
        <v>1</v>
      </c>
      <c r="G41" s="24">
        <f t="shared" si="8"/>
        <v>0</v>
      </c>
      <c r="H41" s="24">
        <f t="shared" si="8"/>
        <v>1</v>
      </c>
      <c r="I41" s="24">
        <f t="shared" si="8"/>
        <v>1</v>
      </c>
      <c r="J41" s="24">
        <f t="shared" si="8"/>
        <v>1</v>
      </c>
      <c r="K41" s="24">
        <f t="shared" si="8"/>
        <v>1</v>
      </c>
      <c r="L41" s="24">
        <f t="shared" si="8"/>
        <v>1</v>
      </c>
      <c r="M41" s="24">
        <f t="shared" ref="M41:N52" si="9">INDEX($D$72:$N$84, MATCH($B41,$B$72:$B$84,0), MATCH(M$40,$D$71:$N$71,0))-INDEX($D$72:$N$84, MATCH($B41,$B$72:$B$84,0), MATCH(M$40-1,$D$71:$N$71,0))</f>
        <v>1</v>
      </c>
      <c r="N41" s="24">
        <f t="shared" si="9"/>
        <v>2</v>
      </c>
      <c r="O41" s="23">
        <f>SUM(E41:N41)</f>
        <v>10</v>
      </c>
    </row>
    <row r="42" spans="2:15">
      <c r="B42" s="13" t="str">
        <v>City East</v>
      </c>
      <c r="C42" s="13" t="s">
        <v>60</v>
      </c>
      <c r="D42" s="13"/>
      <c r="E42" s="24">
        <f t="shared" si="8"/>
        <v>2</v>
      </c>
      <c r="F42" s="24">
        <f t="shared" si="8"/>
        <v>2</v>
      </c>
      <c r="G42" s="24">
        <f t="shared" si="8"/>
        <v>2</v>
      </c>
      <c r="H42" s="24">
        <f t="shared" si="8"/>
        <v>3</v>
      </c>
      <c r="I42" s="24">
        <f t="shared" si="8"/>
        <v>3</v>
      </c>
      <c r="J42" s="24">
        <f t="shared" si="8"/>
        <v>4</v>
      </c>
      <c r="K42" s="24">
        <f t="shared" si="8"/>
        <v>5</v>
      </c>
      <c r="L42" s="24">
        <f t="shared" si="8"/>
        <v>6</v>
      </c>
      <c r="M42" s="24">
        <f t="shared" si="9"/>
        <v>6</v>
      </c>
      <c r="N42" s="24">
        <f t="shared" si="9"/>
        <v>7</v>
      </c>
      <c r="O42" s="23">
        <f t="shared" ref="O42:O52" si="10">SUM(E42:N42)</f>
        <v>40</v>
      </c>
    </row>
    <row r="43" spans="2:15">
      <c r="B43" s="13" t="str">
        <v>Civic</v>
      </c>
      <c r="C43" s="13" t="s">
        <v>60</v>
      </c>
      <c r="D43" s="13"/>
      <c r="E43" s="24">
        <f t="shared" si="8"/>
        <v>2</v>
      </c>
      <c r="F43" s="24">
        <f t="shared" si="8"/>
        <v>2</v>
      </c>
      <c r="G43" s="24">
        <f t="shared" si="8"/>
        <v>2</v>
      </c>
      <c r="H43" s="24">
        <f t="shared" si="8"/>
        <v>3</v>
      </c>
      <c r="I43" s="24">
        <f t="shared" si="8"/>
        <v>2</v>
      </c>
      <c r="J43" s="24">
        <f t="shared" si="8"/>
        <v>2</v>
      </c>
      <c r="K43" s="24">
        <f t="shared" si="8"/>
        <v>2</v>
      </c>
      <c r="L43" s="24">
        <f t="shared" si="8"/>
        <v>2</v>
      </c>
      <c r="M43" s="24">
        <f t="shared" si="9"/>
        <v>2</v>
      </c>
      <c r="N43" s="24">
        <f t="shared" si="9"/>
        <v>2</v>
      </c>
      <c r="O43" s="23">
        <f t="shared" si="10"/>
        <v>21</v>
      </c>
    </row>
    <row r="44" spans="2:15">
      <c r="B44" s="13" t="str">
        <v>East Lake</v>
      </c>
      <c r="C44" s="13" t="s">
        <v>60</v>
      </c>
      <c r="D44" s="13"/>
      <c r="E44" s="24">
        <f t="shared" si="8"/>
        <v>2</v>
      </c>
      <c r="F44" s="24">
        <f t="shared" si="8"/>
        <v>1</v>
      </c>
      <c r="G44" s="24">
        <f t="shared" si="8"/>
        <v>2</v>
      </c>
      <c r="H44" s="24">
        <f t="shared" si="8"/>
        <v>1</v>
      </c>
      <c r="I44" s="24">
        <f t="shared" si="8"/>
        <v>1</v>
      </c>
      <c r="J44" s="24">
        <f t="shared" si="8"/>
        <v>0</v>
      </c>
      <c r="K44" s="24">
        <f t="shared" si="8"/>
        <v>1</v>
      </c>
      <c r="L44" s="24">
        <f t="shared" si="8"/>
        <v>1</v>
      </c>
      <c r="M44" s="24">
        <f t="shared" si="9"/>
        <v>1</v>
      </c>
      <c r="N44" s="24">
        <f t="shared" si="9"/>
        <v>1</v>
      </c>
      <c r="O44" s="23">
        <f t="shared" si="10"/>
        <v>11</v>
      </c>
    </row>
    <row r="45" spans="2:15">
      <c r="B45" s="13" t="str">
        <v>Fyshwick</v>
      </c>
      <c r="C45" s="13" t="s">
        <v>60</v>
      </c>
      <c r="D45" s="13"/>
      <c r="E45" s="24">
        <f t="shared" si="8"/>
        <v>2</v>
      </c>
      <c r="F45" s="24">
        <f t="shared" si="8"/>
        <v>-34</v>
      </c>
      <c r="G45" s="24">
        <f t="shared" si="8"/>
        <v>0</v>
      </c>
      <c r="H45" s="24">
        <f t="shared" si="8"/>
        <v>0</v>
      </c>
      <c r="I45" s="24">
        <f t="shared" si="8"/>
        <v>0</v>
      </c>
      <c r="J45" s="24">
        <f t="shared" si="8"/>
        <v>0</v>
      </c>
      <c r="K45" s="24">
        <f t="shared" si="8"/>
        <v>0</v>
      </c>
      <c r="L45" s="24">
        <f t="shared" si="8"/>
        <v>0</v>
      </c>
      <c r="M45" s="24">
        <f t="shared" si="9"/>
        <v>0</v>
      </c>
      <c r="N45" s="24">
        <f t="shared" si="9"/>
        <v>0</v>
      </c>
      <c r="O45" s="23">
        <f t="shared" si="10"/>
        <v>-32</v>
      </c>
    </row>
    <row r="46" spans="2:15">
      <c r="B46" s="13" t="str">
        <v>Gilmore</v>
      </c>
      <c r="C46" s="13" t="s">
        <v>60</v>
      </c>
      <c r="D46" s="13"/>
      <c r="E46" s="24">
        <f t="shared" si="8"/>
        <v>1</v>
      </c>
      <c r="F46" s="24">
        <f t="shared" si="8"/>
        <v>2</v>
      </c>
      <c r="G46" s="24">
        <f t="shared" si="8"/>
        <v>2</v>
      </c>
      <c r="H46" s="24">
        <f t="shared" si="8"/>
        <v>2</v>
      </c>
      <c r="I46" s="24">
        <f t="shared" si="8"/>
        <v>2</v>
      </c>
      <c r="J46" s="24">
        <f t="shared" si="8"/>
        <v>2</v>
      </c>
      <c r="K46" s="24">
        <f t="shared" si="8"/>
        <v>2</v>
      </c>
      <c r="L46" s="24">
        <f t="shared" si="8"/>
        <v>2</v>
      </c>
      <c r="M46" s="24">
        <f t="shared" si="9"/>
        <v>2</v>
      </c>
      <c r="N46" s="24">
        <f t="shared" si="9"/>
        <v>1</v>
      </c>
      <c r="O46" s="23">
        <f t="shared" si="10"/>
        <v>18</v>
      </c>
    </row>
    <row r="47" spans="2:15">
      <c r="B47" s="13" t="str">
        <v>Gold Creek</v>
      </c>
      <c r="C47" s="13" t="s">
        <v>60</v>
      </c>
      <c r="D47" s="13"/>
      <c r="E47" s="24">
        <f t="shared" si="8"/>
        <v>3</v>
      </c>
      <c r="F47" s="24">
        <f t="shared" si="8"/>
        <v>3</v>
      </c>
      <c r="G47" s="24">
        <f t="shared" si="8"/>
        <v>4</v>
      </c>
      <c r="H47" s="24">
        <f t="shared" si="8"/>
        <v>3</v>
      </c>
      <c r="I47" s="24">
        <f t="shared" si="8"/>
        <v>4</v>
      </c>
      <c r="J47" s="24">
        <f t="shared" si="8"/>
        <v>4</v>
      </c>
      <c r="K47" s="24">
        <f t="shared" si="8"/>
        <v>5</v>
      </c>
      <c r="L47" s="24">
        <f t="shared" si="8"/>
        <v>5</v>
      </c>
      <c r="M47" s="24">
        <f t="shared" si="9"/>
        <v>5</v>
      </c>
      <c r="N47" s="24">
        <f t="shared" si="9"/>
        <v>5</v>
      </c>
      <c r="O47" s="23">
        <f t="shared" si="10"/>
        <v>41</v>
      </c>
    </row>
    <row r="48" spans="2:15">
      <c r="B48" s="13" t="str">
        <v>Latham</v>
      </c>
      <c r="C48" s="13" t="s">
        <v>60</v>
      </c>
      <c r="D48" s="13"/>
      <c r="E48" s="24">
        <f t="shared" si="8"/>
        <v>1</v>
      </c>
      <c r="F48" s="24">
        <f t="shared" si="8"/>
        <v>2</v>
      </c>
      <c r="G48" s="24">
        <f t="shared" si="8"/>
        <v>2</v>
      </c>
      <c r="H48" s="24">
        <f t="shared" si="8"/>
        <v>1</v>
      </c>
      <c r="I48" s="24">
        <f t="shared" si="8"/>
        <v>2</v>
      </c>
      <c r="J48" s="24">
        <f t="shared" si="8"/>
        <v>3</v>
      </c>
      <c r="K48" s="24">
        <f t="shared" si="8"/>
        <v>2</v>
      </c>
      <c r="L48" s="24">
        <f t="shared" si="8"/>
        <v>3</v>
      </c>
      <c r="M48" s="24">
        <f t="shared" si="9"/>
        <v>2</v>
      </c>
      <c r="N48" s="24">
        <f t="shared" si="9"/>
        <v>3</v>
      </c>
      <c r="O48" s="23">
        <f t="shared" si="10"/>
        <v>21</v>
      </c>
    </row>
    <row r="49" spans="2:15">
      <c r="B49" s="13" t="str">
        <v>Telopea Park</v>
      </c>
      <c r="C49" s="13" t="s">
        <v>60</v>
      </c>
      <c r="D49" s="13"/>
      <c r="E49" s="24">
        <f t="shared" si="8"/>
        <v>2</v>
      </c>
      <c r="F49" s="24">
        <f t="shared" si="8"/>
        <v>1</v>
      </c>
      <c r="G49" s="24">
        <f t="shared" si="8"/>
        <v>0</v>
      </c>
      <c r="H49" s="24">
        <f t="shared" si="8"/>
        <v>1</v>
      </c>
      <c r="I49" s="24">
        <f t="shared" si="8"/>
        <v>2</v>
      </c>
      <c r="J49" s="24">
        <f t="shared" si="8"/>
        <v>1</v>
      </c>
      <c r="K49" s="24">
        <f t="shared" si="8"/>
        <v>2</v>
      </c>
      <c r="L49" s="24">
        <f t="shared" si="8"/>
        <v>2</v>
      </c>
      <c r="M49" s="24">
        <f t="shared" si="9"/>
        <v>2</v>
      </c>
      <c r="N49" s="24">
        <f t="shared" si="9"/>
        <v>3</v>
      </c>
      <c r="O49" s="23">
        <f t="shared" si="10"/>
        <v>16</v>
      </c>
    </row>
    <row r="50" spans="2:15">
      <c r="B50" s="13" t="str">
        <v>Theodore</v>
      </c>
      <c r="C50" s="13" t="s">
        <v>60</v>
      </c>
      <c r="D50" s="13"/>
      <c r="E50" s="24">
        <f t="shared" si="8"/>
        <v>0</v>
      </c>
      <c r="F50" s="24">
        <f t="shared" si="8"/>
        <v>0</v>
      </c>
      <c r="G50" s="24">
        <f t="shared" si="8"/>
        <v>0</v>
      </c>
      <c r="H50" s="24">
        <f t="shared" si="8"/>
        <v>1</v>
      </c>
      <c r="I50" s="24">
        <f t="shared" si="8"/>
        <v>0</v>
      </c>
      <c r="J50" s="24">
        <f t="shared" si="8"/>
        <v>0</v>
      </c>
      <c r="K50" s="24">
        <f t="shared" si="8"/>
        <v>0</v>
      </c>
      <c r="L50" s="24">
        <f t="shared" si="8"/>
        <v>1</v>
      </c>
      <c r="M50" s="24">
        <f t="shared" si="9"/>
        <v>0</v>
      </c>
      <c r="N50" s="24">
        <f t="shared" si="9"/>
        <v>1</v>
      </c>
      <c r="O50" s="23">
        <f t="shared" si="10"/>
        <v>3</v>
      </c>
    </row>
    <row r="51" spans="2:15">
      <c r="B51" s="13" t="str">
        <v>Wanniassa</v>
      </c>
      <c r="C51" s="13" t="s">
        <v>60</v>
      </c>
      <c r="D51" s="13"/>
      <c r="E51" s="24">
        <f t="shared" si="8"/>
        <v>0</v>
      </c>
      <c r="F51" s="24">
        <f t="shared" si="8"/>
        <v>1</v>
      </c>
      <c r="G51" s="24">
        <f t="shared" si="8"/>
        <v>1</v>
      </c>
      <c r="H51" s="24">
        <f t="shared" si="8"/>
        <v>1</v>
      </c>
      <c r="I51" s="24">
        <f t="shared" si="8"/>
        <v>1</v>
      </c>
      <c r="J51" s="24">
        <f t="shared" si="8"/>
        <v>2</v>
      </c>
      <c r="K51" s="24">
        <f t="shared" si="8"/>
        <v>1</v>
      </c>
      <c r="L51" s="24">
        <f t="shared" si="8"/>
        <v>1</v>
      </c>
      <c r="M51" s="24">
        <f t="shared" si="9"/>
        <v>1</v>
      </c>
      <c r="N51" s="24">
        <f t="shared" si="9"/>
        <v>2</v>
      </c>
      <c r="O51" s="23">
        <f t="shared" si="10"/>
        <v>11</v>
      </c>
    </row>
    <row r="52" spans="2:15">
      <c r="B52" s="13" t="str">
        <v>Woden</v>
      </c>
      <c r="C52" s="13" t="s">
        <v>60</v>
      </c>
      <c r="D52" s="13"/>
      <c r="E52" s="24">
        <f t="shared" si="8"/>
        <v>2</v>
      </c>
      <c r="F52" s="24">
        <f t="shared" si="8"/>
        <v>1</v>
      </c>
      <c r="G52" s="24">
        <f t="shared" si="8"/>
        <v>2</v>
      </c>
      <c r="H52" s="24">
        <f t="shared" si="8"/>
        <v>2</v>
      </c>
      <c r="I52" s="24">
        <f t="shared" si="8"/>
        <v>1</v>
      </c>
      <c r="J52" s="24">
        <f t="shared" si="8"/>
        <v>2</v>
      </c>
      <c r="K52" s="24">
        <f t="shared" si="8"/>
        <v>3</v>
      </c>
      <c r="L52" s="24">
        <f t="shared" si="8"/>
        <v>3</v>
      </c>
      <c r="M52" s="24">
        <f t="shared" si="9"/>
        <v>3</v>
      </c>
      <c r="N52" s="24">
        <f t="shared" si="9"/>
        <v>3</v>
      </c>
      <c r="O52" s="23">
        <f t="shared" si="10"/>
        <v>22</v>
      </c>
    </row>
    <row r="53" spans="2:15">
      <c r="D53" s="65"/>
    </row>
    <row r="55" spans="2:15">
      <c r="B55" s="27" t="s">
        <v>62</v>
      </c>
      <c r="C55" s="27"/>
      <c r="D55" s="27"/>
      <c r="E55" s="27" cm="1">
        <f t="array" ref="E55:N55">TRANSPOSE(Lists!$E$5:$E$14)</f>
        <v>2025</v>
      </c>
      <c r="F55" s="27">
        <v>2026</v>
      </c>
      <c r="G55" s="27">
        <v>2027</v>
      </c>
      <c r="H55" s="27">
        <v>2028</v>
      </c>
      <c r="I55" s="27">
        <v>2029</v>
      </c>
      <c r="J55" s="27">
        <v>2030</v>
      </c>
      <c r="K55" s="27">
        <v>2031</v>
      </c>
      <c r="L55" s="27">
        <v>2032</v>
      </c>
      <c r="M55" s="27">
        <v>2033</v>
      </c>
      <c r="N55" s="27">
        <v>2034</v>
      </c>
      <c r="O55" s="27" t="s">
        <v>61</v>
      </c>
    </row>
    <row r="56" spans="2:15">
      <c r="B56" s="13" t="str" cm="1">
        <f t="array" ref="B56:B67">Lists!$B$3:$B$14</f>
        <v>Belconnen</v>
      </c>
      <c r="C56" s="13" t="s">
        <v>62</v>
      </c>
      <c r="D56" s="13"/>
      <c r="E56" s="24">
        <f t="shared" ref="E56:N67" si="11">INDEX($D$88:$N$100, MATCH($B56,$B$88:$B$100,0), MATCH(E$55,$D$87:$N$87,0))-INDEX($D$88:$N$100, MATCH($B56,$B$88:$B$100,0), MATCH(E$55-1,$D$87:$N$87,0))</f>
        <v>1</v>
      </c>
      <c r="F56" s="24">
        <f t="shared" si="11"/>
        <v>2</v>
      </c>
      <c r="G56" s="24">
        <f t="shared" si="11"/>
        <v>1</v>
      </c>
      <c r="H56" s="24">
        <f t="shared" si="11"/>
        <v>2</v>
      </c>
      <c r="I56" s="24">
        <f t="shared" si="11"/>
        <v>2</v>
      </c>
      <c r="J56" s="24">
        <f t="shared" si="11"/>
        <v>2</v>
      </c>
      <c r="K56" s="24">
        <f t="shared" si="11"/>
        <v>2</v>
      </c>
      <c r="L56" s="24">
        <f t="shared" si="11"/>
        <v>2</v>
      </c>
      <c r="M56" s="24">
        <f t="shared" si="11"/>
        <v>3</v>
      </c>
      <c r="N56" s="24">
        <f t="shared" si="11"/>
        <v>2</v>
      </c>
      <c r="O56" s="23">
        <f>SUM(E56:N56)</f>
        <v>19</v>
      </c>
    </row>
    <row r="57" spans="2:15">
      <c r="B57" s="13" t="str">
        <v>City East</v>
      </c>
      <c r="C57" s="13" t="s">
        <v>62</v>
      </c>
      <c r="D57" s="13"/>
      <c r="E57" s="24">
        <f t="shared" si="11"/>
        <v>5</v>
      </c>
      <c r="F57" s="24">
        <f t="shared" si="11"/>
        <v>5</v>
      </c>
      <c r="G57" s="24">
        <f t="shared" si="11"/>
        <v>5</v>
      </c>
      <c r="H57" s="24">
        <f t="shared" si="11"/>
        <v>6</v>
      </c>
      <c r="I57" s="24">
        <f t="shared" si="11"/>
        <v>7</v>
      </c>
      <c r="J57" s="24">
        <f t="shared" si="11"/>
        <v>8</v>
      </c>
      <c r="K57" s="24">
        <f t="shared" si="11"/>
        <v>9</v>
      </c>
      <c r="L57" s="24">
        <f t="shared" si="11"/>
        <v>11</v>
      </c>
      <c r="M57" s="24">
        <f t="shared" si="11"/>
        <v>11</v>
      </c>
      <c r="N57" s="24">
        <f t="shared" si="11"/>
        <v>13</v>
      </c>
      <c r="O57" s="23">
        <f t="shared" ref="O57:O67" si="12">SUM(E57:N57)</f>
        <v>80</v>
      </c>
    </row>
    <row r="58" spans="2:15">
      <c r="B58" s="13" t="str">
        <v>Civic</v>
      </c>
      <c r="C58" s="13" t="s">
        <v>62</v>
      </c>
      <c r="D58" s="13"/>
      <c r="E58" s="24">
        <f t="shared" si="11"/>
        <v>3</v>
      </c>
      <c r="F58" s="24">
        <f t="shared" si="11"/>
        <v>3</v>
      </c>
      <c r="G58" s="24">
        <f t="shared" si="11"/>
        <v>3</v>
      </c>
      <c r="H58" s="24">
        <f t="shared" si="11"/>
        <v>3</v>
      </c>
      <c r="I58" s="24">
        <f t="shared" si="11"/>
        <v>4</v>
      </c>
      <c r="J58" s="24">
        <f t="shared" si="11"/>
        <v>4</v>
      </c>
      <c r="K58" s="24">
        <f t="shared" si="11"/>
        <v>3</v>
      </c>
      <c r="L58" s="24">
        <f t="shared" si="11"/>
        <v>4</v>
      </c>
      <c r="M58" s="24">
        <f t="shared" si="11"/>
        <v>4</v>
      </c>
      <c r="N58" s="24">
        <f t="shared" si="11"/>
        <v>4</v>
      </c>
      <c r="O58" s="23">
        <f t="shared" si="12"/>
        <v>35</v>
      </c>
    </row>
    <row r="59" spans="2:15">
      <c r="B59" s="13" t="str">
        <v>East Lake</v>
      </c>
      <c r="C59" s="13" t="s">
        <v>62</v>
      </c>
      <c r="D59" s="13"/>
      <c r="E59" s="24">
        <f t="shared" si="11"/>
        <v>1</v>
      </c>
      <c r="F59" s="24">
        <f t="shared" si="11"/>
        <v>2</v>
      </c>
      <c r="G59" s="24">
        <f t="shared" si="11"/>
        <v>2</v>
      </c>
      <c r="H59" s="24">
        <f t="shared" si="11"/>
        <v>2</v>
      </c>
      <c r="I59" s="24">
        <f t="shared" si="11"/>
        <v>1</v>
      </c>
      <c r="J59" s="24">
        <f t="shared" si="11"/>
        <v>0</v>
      </c>
      <c r="K59" s="24">
        <f t="shared" si="11"/>
        <v>1</v>
      </c>
      <c r="L59" s="24">
        <f t="shared" si="11"/>
        <v>1</v>
      </c>
      <c r="M59" s="24">
        <f t="shared" si="11"/>
        <v>2</v>
      </c>
      <c r="N59" s="24">
        <f t="shared" si="11"/>
        <v>2</v>
      </c>
      <c r="O59" s="23">
        <f t="shared" si="12"/>
        <v>14</v>
      </c>
    </row>
    <row r="60" spans="2:15">
      <c r="B60" s="13" t="str">
        <v>Fyshwick</v>
      </c>
      <c r="C60" s="13" t="s">
        <v>62</v>
      </c>
      <c r="D60" s="13"/>
      <c r="E60" s="24">
        <f t="shared" si="11"/>
        <v>2</v>
      </c>
      <c r="F60" s="24">
        <f t="shared" si="11"/>
        <v>-31</v>
      </c>
      <c r="G60" s="24">
        <f t="shared" si="11"/>
        <v>0</v>
      </c>
      <c r="H60" s="24">
        <f t="shared" si="11"/>
        <v>0</v>
      </c>
      <c r="I60" s="24">
        <f t="shared" si="11"/>
        <v>0</v>
      </c>
      <c r="J60" s="24">
        <f t="shared" si="11"/>
        <v>0</v>
      </c>
      <c r="K60" s="24">
        <f t="shared" si="11"/>
        <v>0</v>
      </c>
      <c r="L60" s="24">
        <f t="shared" si="11"/>
        <v>0</v>
      </c>
      <c r="M60" s="24">
        <f t="shared" si="11"/>
        <v>0</v>
      </c>
      <c r="N60" s="24">
        <f t="shared" si="11"/>
        <v>0</v>
      </c>
      <c r="O60" s="23">
        <f t="shared" si="12"/>
        <v>-29</v>
      </c>
    </row>
    <row r="61" spans="2:15">
      <c r="B61" s="13" t="str">
        <v>Gilmore</v>
      </c>
      <c r="C61" s="13" t="s">
        <v>62</v>
      </c>
      <c r="D61" s="13"/>
      <c r="E61" s="24">
        <f t="shared" si="11"/>
        <v>2</v>
      </c>
      <c r="F61" s="24">
        <f t="shared" si="11"/>
        <v>1</v>
      </c>
      <c r="G61" s="24">
        <f t="shared" si="11"/>
        <v>2</v>
      </c>
      <c r="H61" s="24">
        <f t="shared" si="11"/>
        <v>2</v>
      </c>
      <c r="I61" s="24">
        <f t="shared" si="11"/>
        <v>2</v>
      </c>
      <c r="J61" s="24">
        <f t="shared" si="11"/>
        <v>3</v>
      </c>
      <c r="K61" s="24">
        <f t="shared" si="11"/>
        <v>2</v>
      </c>
      <c r="L61" s="24">
        <f t="shared" si="11"/>
        <v>2</v>
      </c>
      <c r="M61" s="24">
        <f t="shared" si="11"/>
        <v>2</v>
      </c>
      <c r="N61" s="24">
        <f t="shared" si="11"/>
        <v>2</v>
      </c>
      <c r="O61" s="23">
        <f t="shared" si="12"/>
        <v>20</v>
      </c>
    </row>
    <row r="62" spans="2:15">
      <c r="B62" s="13" t="str">
        <v>Gold Creek</v>
      </c>
      <c r="C62" s="13" t="s">
        <v>62</v>
      </c>
      <c r="D62" s="13"/>
      <c r="E62" s="24">
        <f t="shared" si="11"/>
        <v>4</v>
      </c>
      <c r="F62" s="24">
        <f t="shared" si="11"/>
        <v>4</v>
      </c>
      <c r="G62" s="24">
        <f t="shared" si="11"/>
        <v>5</v>
      </c>
      <c r="H62" s="24">
        <f t="shared" si="11"/>
        <v>4</v>
      </c>
      <c r="I62" s="24">
        <f t="shared" si="11"/>
        <v>5</v>
      </c>
      <c r="J62" s="24">
        <f t="shared" si="11"/>
        <v>6</v>
      </c>
      <c r="K62" s="24">
        <f t="shared" si="11"/>
        <v>5</v>
      </c>
      <c r="L62" s="24">
        <f t="shared" si="11"/>
        <v>7</v>
      </c>
      <c r="M62" s="24">
        <f t="shared" si="11"/>
        <v>7</v>
      </c>
      <c r="N62" s="24">
        <f t="shared" si="11"/>
        <v>7</v>
      </c>
      <c r="O62" s="23">
        <f t="shared" si="12"/>
        <v>54</v>
      </c>
    </row>
    <row r="63" spans="2:15">
      <c r="B63" s="13" t="str">
        <v>Latham</v>
      </c>
      <c r="C63" s="13" t="s">
        <v>62</v>
      </c>
      <c r="D63" s="13"/>
      <c r="E63" s="24">
        <f t="shared" si="11"/>
        <v>2</v>
      </c>
      <c r="F63" s="24">
        <f t="shared" si="11"/>
        <v>1</v>
      </c>
      <c r="G63" s="24">
        <f t="shared" si="11"/>
        <v>2</v>
      </c>
      <c r="H63" s="24">
        <f t="shared" si="11"/>
        <v>3</v>
      </c>
      <c r="I63" s="24">
        <f t="shared" si="11"/>
        <v>2</v>
      </c>
      <c r="J63" s="24">
        <f t="shared" si="11"/>
        <v>4</v>
      </c>
      <c r="K63" s="24">
        <f t="shared" si="11"/>
        <v>3</v>
      </c>
      <c r="L63" s="24">
        <f t="shared" si="11"/>
        <v>3</v>
      </c>
      <c r="M63" s="24">
        <f t="shared" si="11"/>
        <v>4</v>
      </c>
      <c r="N63" s="24">
        <f t="shared" si="11"/>
        <v>4</v>
      </c>
      <c r="O63" s="23">
        <f t="shared" si="12"/>
        <v>28</v>
      </c>
    </row>
    <row r="64" spans="2:15">
      <c r="B64" s="13" t="str">
        <v>Telopea Park</v>
      </c>
      <c r="C64" s="13" t="s">
        <v>62</v>
      </c>
      <c r="D64" s="13"/>
      <c r="E64" s="24">
        <f t="shared" si="11"/>
        <v>3</v>
      </c>
      <c r="F64" s="24">
        <f t="shared" si="11"/>
        <v>2</v>
      </c>
      <c r="G64" s="24">
        <f t="shared" si="11"/>
        <v>2</v>
      </c>
      <c r="H64" s="24">
        <f t="shared" si="11"/>
        <v>2</v>
      </c>
      <c r="I64" s="24">
        <f t="shared" si="11"/>
        <v>3</v>
      </c>
      <c r="J64" s="24">
        <f t="shared" si="11"/>
        <v>4</v>
      </c>
      <c r="K64" s="24">
        <f t="shared" si="11"/>
        <v>4</v>
      </c>
      <c r="L64" s="24">
        <f t="shared" si="11"/>
        <v>5</v>
      </c>
      <c r="M64" s="24">
        <f t="shared" si="11"/>
        <v>4</v>
      </c>
      <c r="N64" s="24">
        <f t="shared" si="11"/>
        <v>5</v>
      </c>
      <c r="O64" s="23">
        <f t="shared" si="12"/>
        <v>34</v>
      </c>
    </row>
    <row r="65" spans="2:15">
      <c r="B65" s="13" t="str">
        <v>Theodore</v>
      </c>
      <c r="C65" s="13" t="s">
        <v>62</v>
      </c>
      <c r="D65" s="13"/>
      <c r="E65" s="24">
        <f t="shared" si="11"/>
        <v>0</v>
      </c>
      <c r="F65" s="24">
        <f t="shared" si="11"/>
        <v>0</v>
      </c>
      <c r="G65" s="24">
        <f t="shared" si="11"/>
        <v>0</v>
      </c>
      <c r="H65" s="24">
        <f t="shared" si="11"/>
        <v>1</v>
      </c>
      <c r="I65" s="24">
        <f t="shared" si="11"/>
        <v>0</v>
      </c>
      <c r="J65" s="24">
        <f t="shared" si="11"/>
        <v>0</v>
      </c>
      <c r="K65" s="24">
        <f t="shared" si="11"/>
        <v>1</v>
      </c>
      <c r="L65" s="24">
        <f t="shared" si="11"/>
        <v>1</v>
      </c>
      <c r="M65" s="24">
        <f t="shared" si="11"/>
        <v>0</v>
      </c>
      <c r="N65" s="24">
        <f t="shared" si="11"/>
        <v>1</v>
      </c>
      <c r="O65" s="23">
        <f t="shared" si="12"/>
        <v>4</v>
      </c>
    </row>
    <row r="66" spans="2:15">
      <c r="B66" s="13" t="str">
        <v>Wanniassa</v>
      </c>
      <c r="C66" s="13" t="s">
        <v>62</v>
      </c>
      <c r="D66" s="13"/>
      <c r="E66" s="24">
        <f t="shared" si="11"/>
        <v>1</v>
      </c>
      <c r="F66" s="24">
        <f t="shared" si="11"/>
        <v>2</v>
      </c>
      <c r="G66" s="24">
        <f t="shared" si="11"/>
        <v>2</v>
      </c>
      <c r="H66" s="24">
        <f t="shared" si="11"/>
        <v>1</v>
      </c>
      <c r="I66" s="24">
        <f t="shared" si="11"/>
        <v>2</v>
      </c>
      <c r="J66" s="24">
        <f t="shared" si="11"/>
        <v>2</v>
      </c>
      <c r="K66" s="24">
        <f t="shared" si="11"/>
        <v>3</v>
      </c>
      <c r="L66" s="24">
        <f t="shared" si="11"/>
        <v>2</v>
      </c>
      <c r="M66" s="24">
        <f t="shared" si="11"/>
        <v>2</v>
      </c>
      <c r="N66" s="24">
        <f t="shared" si="11"/>
        <v>3</v>
      </c>
      <c r="O66" s="23">
        <f t="shared" si="12"/>
        <v>20</v>
      </c>
    </row>
    <row r="67" spans="2:15">
      <c r="B67" s="13" t="str">
        <v>Woden</v>
      </c>
      <c r="C67" s="13" t="s">
        <v>62</v>
      </c>
      <c r="D67" s="13"/>
      <c r="E67" s="24">
        <f t="shared" si="11"/>
        <v>4</v>
      </c>
      <c r="F67" s="24">
        <f t="shared" si="11"/>
        <v>3</v>
      </c>
      <c r="G67" s="24">
        <f t="shared" si="11"/>
        <v>4</v>
      </c>
      <c r="H67" s="24">
        <f t="shared" si="11"/>
        <v>3</v>
      </c>
      <c r="I67" s="24">
        <f t="shared" si="11"/>
        <v>4</v>
      </c>
      <c r="J67" s="24">
        <f t="shared" si="11"/>
        <v>5</v>
      </c>
      <c r="K67" s="24">
        <f t="shared" si="11"/>
        <v>5</v>
      </c>
      <c r="L67" s="24">
        <f t="shared" si="11"/>
        <v>5</v>
      </c>
      <c r="M67" s="24">
        <f t="shared" si="11"/>
        <v>6</v>
      </c>
      <c r="N67" s="24">
        <f t="shared" si="11"/>
        <v>6</v>
      </c>
      <c r="O67" s="23">
        <f t="shared" si="12"/>
        <v>45</v>
      </c>
    </row>
    <row r="68" spans="2:15">
      <c r="D68" s="65"/>
    </row>
    <row r="69" spans="2:15">
      <c r="B69" s="8" t="str">
        <f>_xlfn.CONCAT("Maximum demand by zone substation at ", Assumptions!C15)</f>
        <v>Maximum demand by zone substation at MD 50% POE</v>
      </c>
      <c r="C69" s="1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1" spans="2:15">
      <c r="B71" s="27" t="s">
        <v>60</v>
      </c>
      <c r="C71" s="27"/>
      <c r="D71" s="27" cm="1">
        <f t="array" ref="D71:N71">TRANSPOSE(Lists!$E$4:$E$14)</f>
        <v>2024</v>
      </c>
      <c r="E71" s="27">
        <v>2025</v>
      </c>
      <c r="F71" s="27">
        <v>2026</v>
      </c>
      <c r="G71" s="27">
        <v>2027</v>
      </c>
      <c r="H71" s="27">
        <v>2028</v>
      </c>
      <c r="I71" s="27">
        <v>2029</v>
      </c>
      <c r="J71" s="27">
        <v>2030</v>
      </c>
      <c r="K71" s="27">
        <v>2031</v>
      </c>
      <c r="L71" s="27">
        <v>2032</v>
      </c>
      <c r="M71" s="27">
        <v>2033</v>
      </c>
      <c r="N71" s="27">
        <v>2034</v>
      </c>
    </row>
    <row r="72" spans="2:15">
      <c r="B72" s="13" t="str" cm="1">
        <f t="array" ref="B72:B83">Lists!$B$3:$B$14</f>
        <v>Belconnen</v>
      </c>
      <c r="C72" s="13" t="s">
        <v>60</v>
      </c>
      <c r="D72" s="24" cm="1">
        <f t="array" ref="D72">INDEX('2023-2032 Demand'!$D$5:$O$76,MATCH(1,(Assumptions!$C$15='2023-2032 Demand'!$C$5:$C$76)*('Demand growth'!$C72='2023-2032 Demand'!$B$5:$B$76)*('2023-2032 Demand'!$A$5:$A$76='Demand growth'!$B72),0),MATCH('Demand growth'!D$71,'2023-2032 Demand'!$D$4:$O$4,0))</f>
        <v>56</v>
      </c>
      <c r="E72" s="24" cm="1">
        <f t="array" ref="E72">INDEX('2023-2032 Demand'!$D$5:$O$76,MATCH(1,(Assumptions!$C$15='2023-2032 Demand'!$C$5:$C$76)*('Demand growth'!$C72='2023-2032 Demand'!$B$5:$B$76)*('2023-2032 Demand'!$A$5:$A$76='Demand growth'!$B72),0),MATCH('Demand growth'!E$71,'2023-2032 Demand'!$D$4:$O$4,0))</f>
        <v>57</v>
      </c>
      <c r="F72" s="24" cm="1">
        <f t="array" ref="F72">INDEX('2023-2032 Demand'!$D$5:$O$76,MATCH(1,(Assumptions!$C$15='2023-2032 Demand'!$C$5:$C$76)*('Demand growth'!$C72='2023-2032 Demand'!$B$5:$B$76)*('2023-2032 Demand'!$A$5:$A$76='Demand growth'!$B72),0),MATCH('Demand growth'!F$71,'2023-2032 Demand'!$D$4:$O$4,0))</f>
        <v>58</v>
      </c>
      <c r="G72" s="24" cm="1">
        <f t="array" ref="G72">INDEX('2023-2032 Demand'!$D$5:$O$76,MATCH(1,(Assumptions!$C$15='2023-2032 Demand'!$C$5:$C$76)*('Demand growth'!$C72='2023-2032 Demand'!$B$5:$B$76)*('2023-2032 Demand'!$A$5:$A$76='Demand growth'!$B72),0),MATCH('Demand growth'!G$71,'2023-2032 Demand'!$D$4:$O$4,0))</f>
        <v>58</v>
      </c>
      <c r="H72" s="24" cm="1">
        <f t="array" ref="H72">INDEX('2023-2032 Demand'!$D$5:$O$76,MATCH(1,(Assumptions!$C$15='2023-2032 Demand'!$C$5:$C$76)*('Demand growth'!$C72='2023-2032 Demand'!$B$5:$B$76)*('2023-2032 Demand'!$A$5:$A$76='Demand growth'!$B72),0),MATCH('Demand growth'!H$71,'2023-2032 Demand'!$D$4:$O$4,0))</f>
        <v>59</v>
      </c>
      <c r="I72" s="24" cm="1">
        <f t="array" ref="I72">INDEX('2023-2032 Demand'!$D$5:$O$76,MATCH(1,(Assumptions!$C$15='2023-2032 Demand'!$C$5:$C$76)*('Demand growth'!$C72='2023-2032 Demand'!$B$5:$B$76)*('2023-2032 Demand'!$A$5:$A$76='Demand growth'!$B72),0),MATCH('Demand growth'!I$71,'2023-2032 Demand'!$D$4:$O$4,0))</f>
        <v>60</v>
      </c>
      <c r="J72" s="24" cm="1">
        <f t="array" ref="J72">INDEX('2023-2032 Demand'!$D$5:$O$76,MATCH(1,(Assumptions!$C$15='2023-2032 Demand'!$C$5:$C$76)*('Demand growth'!$C72='2023-2032 Demand'!$B$5:$B$76)*('2023-2032 Demand'!$A$5:$A$76='Demand growth'!$B72),0),MATCH('Demand growth'!J$71,'2023-2032 Demand'!$D$4:$O$4,0))</f>
        <v>61</v>
      </c>
      <c r="K72" s="24" cm="1">
        <f t="array" ref="K72">INDEX('2023-2032 Demand'!$D$5:$O$76,MATCH(1,(Assumptions!$C$15='2023-2032 Demand'!$C$5:$C$76)*('Demand growth'!$C72='2023-2032 Demand'!$B$5:$B$76)*('2023-2032 Demand'!$A$5:$A$76='Demand growth'!$B72),0),MATCH('Demand growth'!K$71,'2023-2032 Demand'!$D$4:$O$4,0))</f>
        <v>62</v>
      </c>
      <c r="L72" s="24" cm="1">
        <f t="array" ref="L72">INDEX('2023-2032 Demand'!$D$5:$O$76,MATCH(1,(Assumptions!$C$15='2023-2032 Demand'!$C$5:$C$76)*('Demand growth'!$C72='2023-2032 Demand'!$B$5:$B$76)*('2023-2032 Demand'!$A$5:$A$76='Demand growth'!$B72),0),MATCH('Demand growth'!L$71,'2023-2032 Demand'!$D$4:$O$4,0))</f>
        <v>63</v>
      </c>
      <c r="M72" s="24" cm="1">
        <f t="array" ref="M72">INDEX('2023-2032 Demand'!$D$5:$O$76,MATCH(1,(Assumptions!$C$15='2023-2032 Demand'!$C$5:$C$76)*('Demand growth'!$C72='2023-2032 Demand'!$B$5:$B$76)*('2023-2032 Demand'!$A$5:$A$76='Demand growth'!$B72),0),MATCH('Demand growth'!M$71,'2023-2032 Demand'!$D$4:$O$4,0))</f>
        <v>64</v>
      </c>
      <c r="N72" s="24" cm="1">
        <f t="array" ref="N72">INDEX('2023-2032 Demand'!$D$5:$O$76,MATCH(1,(Assumptions!$C$15='2023-2032 Demand'!$C$5:$C$76)*('Demand growth'!$C72='2023-2032 Demand'!$B$5:$B$76)*('2023-2032 Demand'!$A$5:$A$76='Demand growth'!$B72),0),MATCH('Demand growth'!N$71,'2023-2032 Demand'!$D$4:$O$4,0))</f>
        <v>66</v>
      </c>
    </row>
    <row r="73" spans="2:15">
      <c r="B73" s="13" t="str">
        <v>City East</v>
      </c>
      <c r="C73" s="13" t="s">
        <v>60</v>
      </c>
      <c r="D73" s="24" cm="1">
        <f t="array" ref="D73">INDEX('2023-2032 Demand'!$D$5:$O$76,MATCH(1,(Assumptions!$C$15='2023-2032 Demand'!$C$5:$C$76)*('Demand growth'!$C73='2023-2032 Demand'!$B$5:$B$76)*('2023-2032 Demand'!$A$5:$A$76='Demand growth'!$B73),0),MATCH('Demand growth'!D$71,'2023-2032 Demand'!$D$4:$O$4,0))</f>
        <v>70</v>
      </c>
      <c r="E73" s="24" cm="1">
        <f t="array" ref="E73">INDEX('2023-2032 Demand'!$D$5:$O$76,MATCH(1,(Assumptions!$C$15='2023-2032 Demand'!$C$5:$C$76)*('Demand growth'!$C73='2023-2032 Demand'!$B$5:$B$76)*('2023-2032 Demand'!$A$5:$A$76='Demand growth'!$B73),0),MATCH('Demand growth'!E$71,'2023-2032 Demand'!$D$4:$O$4,0))</f>
        <v>72</v>
      </c>
      <c r="F73" s="24" cm="1">
        <f t="array" ref="F73">INDEX('2023-2032 Demand'!$D$5:$O$76,MATCH(1,(Assumptions!$C$15='2023-2032 Demand'!$C$5:$C$76)*('Demand growth'!$C73='2023-2032 Demand'!$B$5:$B$76)*('2023-2032 Demand'!$A$5:$A$76='Demand growth'!$B73),0),MATCH('Demand growth'!F$71,'2023-2032 Demand'!$D$4:$O$4,0))</f>
        <v>74</v>
      </c>
      <c r="G73" s="24" cm="1">
        <f t="array" ref="G73">INDEX('2023-2032 Demand'!$D$5:$O$76,MATCH(1,(Assumptions!$C$15='2023-2032 Demand'!$C$5:$C$76)*('Demand growth'!$C73='2023-2032 Demand'!$B$5:$B$76)*('2023-2032 Demand'!$A$5:$A$76='Demand growth'!$B73),0),MATCH('Demand growth'!G$71,'2023-2032 Demand'!$D$4:$O$4,0))</f>
        <v>76</v>
      </c>
      <c r="H73" s="24" cm="1">
        <f t="array" ref="H73">INDEX('2023-2032 Demand'!$D$5:$O$76,MATCH(1,(Assumptions!$C$15='2023-2032 Demand'!$C$5:$C$76)*('Demand growth'!$C73='2023-2032 Demand'!$B$5:$B$76)*('2023-2032 Demand'!$A$5:$A$76='Demand growth'!$B73),0),MATCH('Demand growth'!H$71,'2023-2032 Demand'!$D$4:$O$4,0))</f>
        <v>79</v>
      </c>
      <c r="I73" s="24" cm="1">
        <f t="array" ref="I73">INDEX('2023-2032 Demand'!$D$5:$O$76,MATCH(1,(Assumptions!$C$15='2023-2032 Demand'!$C$5:$C$76)*('Demand growth'!$C73='2023-2032 Demand'!$B$5:$B$76)*('2023-2032 Demand'!$A$5:$A$76='Demand growth'!$B73),0),MATCH('Demand growth'!I$71,'2023-2032 Demand'!$D$4:$O$4,0))</f>
        <v>82</v>
      </c>
      <c r="J73" s="24" cm="1">
        <f t="array" ref="J73">INDEX('2023-2032 Demand'!$D$5:$O$76,MATCH(1,(Assumptions!$C$15='2023-2032 Demand'!$C$5:$C$76)*('Demand growth'!$C73='2023-2032 Demand'!$B$5:$B$76)*('2023-2032 Demand'!$A$5:$A$76='Demand growth'!$B73),0),MATCH('Demand growth'!J$71,'2023-2032 Demand'!$D$4:$O$4,0))</f>
        <v>86</v>
      </c>
      <c r="K73" s="24" cm="1">
        <f t="array" ref="K73">INDEX('2023-2032 Demand'!$D$5:$O$76,MATCH(1,(Assumptions!$C$15='2023-2032 Demand'!$C$5:$C$76)*('Demand growth'!$C73='2023-2032 Demand'!$B$5:$B$76)*('2023-2032 Demand'!$A$5:$A$76='Demand growth'!$B73),0),MATCH('Demand growth'!K$71,'2023-2032 Demand'!$D$4:$O$4,0))</f>
        <v>91</v>
      </c>
      <c r="L73" s="24" cm="1">
        <f t="array" ref="L73">INDEX('2023-2032 Demand'!$D$5:$O$76,MATCH(1,(Assumptions!$C$15='2023-2032 Demand'!$C$5:$C$76)*('Demand growth'!$C73='2023-2032 Demand'!$B$5:$B$76)*('2023-2032 Demand'!$A$5:$A$76='Demand growth'!$B73),0),MATCH('Demand growth'!L$71,'2023-2032 Demand'!$D$4:$O$4,0))</f>
        <v>97</v>
      </c>
      <c r="M73" s="24" cm="1">
        <f t="array" ref="M73">INDEX('2023-2032 Demand'!$D$5:$O$76,MATCH(1,(Assumptions!$C$15='2023-2032 Demand'!$C$5:$C$76)*('Demand growth'!$C73='2023-2032 Demand'!$B$5:$B$76)*('2023-2032 Demand'!$A$5:$A$76='Demand growth'!$B73),0),MATCH('Demand growth'!M$71,'2023-2032 Demand'!$D$4:$O$4,0))</f>
        <v>103</v>
      </c>
      <c r="N73" s="24" cm="1">
        <f t="array" ref="N73">INDEX('2023-2032 Demand'!$D$5:$O$76,MATCH(1,(Assumptions!$C$15='2023-2032 Demand'!$C$5:$C$76)*('Demand growth'!$C73='2023-2032 Demand'!$B$5:$B$76)*('2023-2032 Demand'!$A$5:$A$76='Demand growth'!$B73),0),MATCH('Demand growth'!N$71,'2023-2032 Demand'!$D$4:$O$4,0))</f>
        <v>110</v>
      </c>
    </row>
    <row r="74" spans="2:15">
      <c r="B74" s="13" t="str">
        <v>Civic</v>
      </c>
      <c r="C74" s="13" t="s">
        <v>60</v>
      </c>
      <c r="D74" s="24" cm="1">
        <f t="array" ref="D74">INDEX('2023-2032 Demand'!$D$5:$O$76,MATCH(1,(Assumptions!$C$15='2023-2032 Demand'!$C$5:$C$76)*('Demand growth'!$C74='2023-2032 Demand'!$B$5:$B$76)*('2023-2032 Demand'!$A$5:$A$76='Demand growth'!$B74),0),MATCH('Demand growth'!D$71,'2023-2032 Demand'!$D$4:$O$4,0))</f>
        <v>57</v>
      </c>
      <c r="E74" s="24" cm="1">
        <f t="array" ref="E74">INDEX('2023-2032 Demand'!$D$5:$O$76,MATCH(1,(Assumptions!$C$15='2023-2032 Demand'!$C$5:$C$76)*('Demand growth'!$C74='2023-2032 Demand'!$B$5:$B$76)*('2023-2032 Demand'!$A$5:$A$76='Demand growth'!$B74),0),MATCH('Demand growth'!E$71,'2023-2032 Demand'!$D$4:$O$4,0))</f>
        <v>59</v>
      </c>
      <c r="F74" s="24" cm="1">
        <f t="array" ref="F74">INDEX('2023-2032 Demand'!$D$5:$O$76,MATCH(1,(Assumptions!$C$15='2023-2032 Demand'!$C$5:$C$76)*('Demand growth'!$C74='2023-2032 Demand'!$B$5:$B$76)*('2023-2032 Demand'!$A$5:$A$76='Demand growth'!$B74),0),MATCH('Demand growth'!F$71,'2023-2032 Demand'!$D$4:$O$4,0))</f>
        <v>61</v>
      </c>
      <c r="G74" s="24" cm="1">
        <f t="array" ref="G74">INDEX('2023-2032 Demand'!$D$5:$O$76,MATCH(1,(Assumptions!$C$15='2023-2032 Demand'!$C$5:$C$76)*('Demand growth'!$C74='2023-2032 Demand'!$B$5:$B$76)*('2023-2032 Demand'!$A$5:$A$76='Demand growth'!$B74),0),MATCH('Demand growth'!G$71,'2023-2032 Demand'!$D$4:$O$4,0))</f>
        <v>63</v>
      </c>
      <c r="H74" s="24" cm="1">
        <f t="array" ref="H74">INDEX('2023-2032 Demand'!$D$5:$O$76,MATCH(1,(Assumptions!$C$15='2023-2032 Demand'!$C$5:$C$76)*('Demand growth'!$C74='2023-2032 Demand'!$B$5:$B$76)*('2023-2032 Demand'!$A$5:$A$76='Demand growth'!$B74),0),MATCH('Demand growth'!H$71,'2023-2032 Demand'!$D$4:$O$4,0))</f>
        <v>66</v>
      </c>
      <c r="I74" s="24" cm="1">
        <f t="array" ref="I74">INDEX('2023-2032 Demand'!$D$5:$O$76,MATCH(1,(Assumptions!$C$15='2023-2032 Demand'!$C$5:$C$76)*('Demand growth'!$C74='2023-2032 Demand'!$B$5:$B$76)*('2023-2032 Demand'!$A$5:$A$76='Demand growth'!$B74),0),MATCH('Demand growth'!I$71,'2023-2032 Demand'!$D$4:$O$4,0))</f>
        <v>68</v>
      </c>
      <c r="J74" s="24" cm="1">
        <f t="array" ref="J74">INDEX('2023-2032 Demand'!$D$5:$O$76,MATCH(1,(Assumptions!$C$15='2023-2032 Demand'!$C$5:$C$76)*('Demand growth'!$C74='2023-2032 Demand'!$B$5:$B$76)*('2023-2032 Demand'!$A$5:$A$76='Demand growth'!$B74),0),MATCH('Demand growth'!J$71,'2023-2032 Demand'!$D$4:$O$4,0))</f>
        <v>70</v>
      </c>
      <c r="K74" s="24" cm="1">
        <f t="array" ref="K74">INDEX('2023-2032 Demand'!$D$5:$O$76,MATCH(1,(Assumptions!$C$15='2023-2032 Demand'!$C$5:$C$76)*('Demand growth'!$C74='2023-2032 Demand'!$B$5:$B$76)*('2023-2032 Demand'!$A$5:$A$76='Demand growth'!$B74),0),MATCH('Demand growth'!K$71,'2023-2032 Demand'!$D$4:$O$4,0))</f>
        <v>72</v>
      </c>
      <c r="L74" s="24" cm="1">
        <f t="array" ref="L74">INDEX('2023-2032 Demand'!$D$5:$O$76,MATCH(1,(Assumptions!$C$15='2023-2032 Demand'!$C$5:$C$76)*('Demand growth'!$C74='2023-2032 Demand'!$B$5:$B$76)*('2023-2032 Demand'!$A$5:$A$76='Demand growth'!$B74),0),MATCH('Demand growth'!L$71,'2023-2032 Demand'!$D$4:$O$4,0))</f>
        <v>74</v>
      </c>
      <c r="M74" s="24" cm="1">
        <f t="array" ref="M74">INDEX('2023-2032 Demand'!$D$5:$O$76,MATCH(1,(Assumptions!$C$15='2023-2032 Demand'!$C$5:$C$76)*('Demand growth'!$C74='2023-2032 Demand'!$B$5:$B$76)*('2023-2032 Demand'!$A$5:$A$76='Demand growth'!$B74),0),MATCH('Demand growth'!M$71,'2023-2032 Demand'!$D$4:$O$4,0))</f>
        <v>76</v>
      </c>
      <c r="N74" s="24" cm="1">
        <f t="array" ref="N74">INDEX('2023-2032 Demand'!$D$5:$O$76,MATCH(1,(Assumptions!$C$15='2023-2032 Demand'!$C$5:$C$76)*('Demand growth'!$C74='2023-2032 Demand'!$B$5:$B$76)*('2023-2032 Demand'!$A$5:$A$76='Demand growth'!$B74),0),MATCH('Demand growth'!N$71,'2023-2032 Demand'!$D$4:$O$4,0))</f>
        <v>78</v>
      </c>
    </row>
    <row r="75" spans="2:15">
      <c r="B75" s="13" t="str">
        <v>East Lake</v>
      </c>
      <c r="C75" s="13" t="s">
        <v>60</v>
      </c>
      <c r="D75" s="24" cm="1">
        <f t="array" ref="D75">INDEX('2023-2032 Demand'!$D$5:$O$76,MATCH(1,(Assumptions!$C$15='2023-2032 Demand'!$C$5:$C$76)*('Demand growth'!$C75='2023-2032 Demand'!$B$5:$B$76)*('2023-2032 Demand'!$A$5:$A$76='Demand growth'!$B75),0),MATCH('Demand growth'!D$71,'2023-2032 Demand'!$D$4:$O$4,0))</f>
        <v>42</v>
      </c>
      <c r="E75" s="24" cm="1">
        <f t="array" ref="E75">INDEX('2023-2032 Demand'!$D$5:$O$76,MATCH(1,(Assumptions!$C$15='2023-2032 Demand'!$C$5:$C$76)*('Demand growth'!$C75='2023-2032 Demand'!$B$5:$B$76)*('2023-2032 Demand'!$A$5:$A$76='Demand growth'!$B75),0),MATCH('Demand growth'!E$71,'2023-2032 Demand'!$D$4:$O$4,0))</f>
        <v>44</v>
      </c>
      <c r="F75" s="24" cm="1">
        <f t="array" ref="F75">INDEX('2023-2032 Demand'!$D$5:$O$76,MATCH(1,(Assumptions!$C$15='2023-2032 Demand'!$C$5:$C$76)*('Demand growth'!$C75='2023-2032 Demand'!$B$5:$B$76)*('2023-2032 Demand'!$A$5:$A$76='Demand growth'!$B75),0),MATCH('Demand growth'!F$71,'2023-2032 Demand'!$D$4:$O$4,0))</f>
        <v>45</v>
      </c>
      <c r="G75" s="24" cm="1">
        <f t="array" ref="G75">INDEX('2023-2032 Demand'!$D$5:$O$76,MATCH(1,(Assumptions!$C$15='2023-2032 Demand'!$C$5:$C$76)*('Demand growth'!$C75='2023-2032 Demand'!$B$5:$B$76)*('2023-2032 Demand'!$A$5:$A$76='Demand growth'!$B75),0),MATCH('Demand growth'!G$71,'2023-2032 Demand'!$D$4:$O$4,0))</f>
        <v>47</v>
      </c>
      <c r="H75" s="24" cm="1">
        <f t="array" ref="H75">INDEX('2023-2032 Demand'!$D$5:$O$76,MATCH(1,(Assumptions!$C$15='2023-2032 Demand'!$C$5:$C$76)*('Demand growth'!$C75='2023-2032 Demand'!$B$5:$B$76)*('2023-2032 Demand'!$A$5:$A$76='Demand growth'!$B75),0),MATCH('Demand growth'!H$71,'2023-2032 Demand'!$D$4:$O$4,0))</f>
        <v>48</v>
      </c>
      <c r="I75" s="24" cm="1">
        <f t="array" ref="I75">INDEX('2023-2032 Demand'!$D$5:$O$76,MATCH(1,(Assumptions!$C$15='2023-2032 Demand'!$C$5:$C$76)*('Demand growth'!$C75='2023-2032 Demand'!$B$5:$B$76)*('2023-2032 Demand'!$A$5:$A$76='Demand growth'!$B75),0),MATCH('Demand growth'!I$71,'2023-2032 Demand'!$D$4:$O$4,0))</f>
        <v>49</v>
      </c>
      <c r="J75" s="24" cm="1">
        <f t="array" ref="J75">INDEX('2023-2032 Demand'!$D$5:$O$76,MATCH(1,(Assumptions!$C$15='2023-2032 Demand'!$C$5:$C$76)*('Demand growth'!$C75='2023-2032 Demand'!$B$5:$B$76)*('2023-2032 Demand'!$A$5:$A$76='Demand growth'!$B75),0),MATCH('Demand growth'!J$71,'2023-2032 Demand'!$D$4:$O$4,0))</f>
        <v>49</v>
      </c>
      <c r="K75" s="24" cm="1">
        <f t="array" ref="K75">INDEX('2023-2032 Demand'!$D$5:$O$76,MATCH(1,(Assumptions!$C$15='2023-2032 Demand'!$C$5:$C$76)*('Demand growth'!$C75='2023-2032 Demand'!$B$5:$B$76)*('2023-2032 Demand'!$A$5:$A$76='Demand growth'!$B75),0),MATCH('Demand growth'!K$71,'2023-2032 Demand'!$D$4:$O$4,0))</f>
        <v>50</v>
      </c>
      <c r="L75" s="24" cm="1">
        <f t="array" ref="L75">INDEX('2023-2032 Demand'!$D$5:$O$76,MATCH(1,(Assumptions!$C$15='2023-2032 Demand'!$C$5:$C$76)*('Demand growth'!$C75='2023-2032 Demand'!$B$5:$B$76)*('2023-2032 Demand'!$A$5:$A$76='Demand growth'!$B75),0),MATCH('Demand growth'!L$71,'2023-2032 Demand'!$D$4:$O$4,0))</f>
        <v>51</v>
      </c>
      <c r="M75" s="24" cm="1">
        <f t="array" ref="M75">INDEX('2023-2032 Demand'!$D$5:$O$76,MATCH(1,(Assumptions!$C$15='2023-2032 Demand'!$C$5:$C$76)*('Demand growth'!$C75='2023-2032 Demand'!$B$5:$B$76)*('2023-2032 Demand'!$A$5:$A$76='Demand growth'!$B75),0),MATCH('Demand growth'!M$71,'2023-2032 Demand'!$D$4:$O$4,0))</f>
        <v>52</v>
      </c>
      <c r="N75" s="24" cm="1">
        <f t="array" ref="N75">INDEX('2023-2032 Demand'!$D$5:$O$76,MATCH(1,(Assumptions!$C$15='2023-2032 Demand'!$C$5:$C$76)*('Demand growth'!$C75='2023-2032 Demand'!$B$5:$B$76)*('2023-2032 Demand'!$A$5:$A$76='Demand growth'!$B75),0),MATCH('Demand growth'!N$71,'2023-2032 Demand'!$D$4:$O$4,0))</f>
        <v>53</v>
      </c>
    </row>
    <row r="76" spans="2:15">
      <c r="B76" s="13" t="str">
        <v>Fyshwick</v>
      </c>
      <c r="C76" s="13" t="s">
        <v>60</v>
      </c>
      <c r="D76" s="24" cm="1">
        <f t="array" ref="D76">INDEX('2023-2032 Demand'!$D$5:$O$76,MATCH(1,(Assumptions!$C$15='2023-2032 Demand'!$C$5:$C$76)*('Demand growth'!$C76='2023-2032 Demand'!$B$5:$B$76)*('2023-2032 Demand'!$A$5:$A$76='Demand growth'!$B76),0),MATCH('Demand growth'!D$71,'2023-2032 Demand'!$D$4:$O$4,0))</f>
        <v>32</v>
      </c>
      <c r="E76" s="24" cm="1">
        <f t="array" ref="E76">INDEX('2023-2032 Demand'!$D$5:$O$76,MATCH(1,(Assumptions!$C$15='2023-2032 Demand'!$C$5:$C$76)*('Demand growth'!$C76='2023-2032 Demand'!$B$5:$B$76)*('2023-2032 Demand'!$A$5:$A$76='Demand growth'!$B76),0),MATCH('Demand growth'!E$71,'2023-2032 Demand'!$D$4:$O$4,0))</f>
        <v>34</v>
      </c>
      <c r="F76" s="24" cm="1">
        <f t="array" ref="F76">INDEX('2023-2032 Demand'!$D$5:$O$76,MATCH(1,(Assumptions!$C$15='2023-2032 Demand'!$C$5:$C$76)*('Demand growth'!$C76='2023-2032 Demand'!$B$5:$B$76)*('2023-2032 Demand'!$A$5:$A$76='Demand growth'!$B76),0),MATCH('Demand growth'!F$71,'2023-2032 Demand'!$D$4:$O$4,0))</f>
        <v>0</v>
      </c>
      <c r="G76" s="24" cm="1">
        <f t="array" ref="G76">INDEX('2023-2032 Demand'!$D$5:$O$76,MATCH(1,(Assumptions!$C$15='2023-2032 Demand'!$C$5:$C$76)*('Demand growth'!$C76='2023-2032 Demand'!$B$5:$B$76)*('2023-2032 Demand'!$A$5:$A$76='Demand growth'!$B76),0),MATCH('Demand growth'!G$71,'2023-2032 Demand'!$D$4:$O$4,0))</f>
        <v>0</v>
      </c>
      <c r="H76" s="24" cm="1">
        <f t="array" ref="H76">INDEX('2023-2032 Demand'!$D$5:$O$76,MATCH(1,(Assumptions!$C$15='2023-2032 Demand'!$C$5:$C$76)*('Demand growth'!$C76='2023-2032 Demand'!$B$5:$B$76)*('2023-2032 Demand'!$A$5:$A$76='Demand growth'!$B76),0),MATCH('Demand growth'!H$71,'2023-2032 Demand'!$D$4:$O$4,0))</f>
        <v>0</v>
      </c>
      <c r="I76" s="24" cm="1">
        <f t="array" ref="I76">INDEX('2023-2032 Demand'!$D$5:$O$76,MATCH(1,(Assumptions!$C$15='2023-2032 Demand'!$C$5:$C$76)*('Demand growth'!$C76='2023-2032 Demand'!$B$5:$B$76)*('2023-2032 Demand'!$A$5:$A$76='Demand growth'!$B76),0),MATCH('Demand growth'!I$71,'2023-2032 Demand'!$D$4:$O$4,0))</f>
        <v>0</v>
      </c>
      <c r="J76" s="24" cm="1">
        <f t="array" ref="J76">INDEX('2023-2032 Demand'!$D$5:$O$76,MATCH(1,(Assumptions!$C$15='2023-2032 Demand'!$C$5:$C$76)*('Demand growth'!$C76='2023-2032 Demand'!$B$5:$B$76)*('2023-2032 Demand'!$A$5:$A$76='Demand growth'!$B76),0),MATCH('Demand growth'!J$71,'2023-2032 Demand'!$D$4:$O$4,0))</f>
        <v>0</v>
      </c>
      <c r="K76" s="24" cm="1">
        <f t="array" ref="K76">INDEX('2023-2032 Demand'!$D$5:$O$76,MATCH(1,(Assumptions!$C$15='2023-2032 Demand'!$C$5:$C$76)*('Demand growth'!$C76='2023-2032 Demand'!$B$5:$B$76)*('2023-2032 Demand'!$A$5:$A$76='Demand growth'!$B76),0),MATCH('Demand growth'!K$71,'2023-2032 Demand'!$D$4:$O$4,0))</f>
        <v>0</v>
      </c>
      <c r="L76" s="24" cm="1">
        <f t="array" ref="L76">INDEX('2023-2032 Demand'!$D$5:$O$76,MATCH(1,(Assumptions!$C$15='2023-2032 Demand'!$C$5:$C$76)*('Demand growth'!$C76='2023-2032 Demand'!$B$5:$B$76)*('2023-2032 Demand'!$A$5:$A$76='Demand growth'!$B76),0),MATCH('Demand growth'!L$71,'2023-2032 Demand'!$D$4:$O$4,0))</f>
        <v>0</v>
      </c>
      <c r="M76" s="24" cm="1">
        <f t="array" ref="M76">INDEX('2023-2032 Demand'!$D$5:$O$76,MATCH(1,(Assumptions!$C$15='2023-2032 Demand'!$C$5:$C$76)*('Demand growth'!$C76='2023-2032 Demand'!$B$5:$B$76)*('2023-2032 Demand'!$A$5:$A$76='Demand growth'!$B76),0),MATCH('Demand growth'!M$71,'2023-2032 Demand'!$D$4:$O$4,0))</f>
        <v>0</v>
      </c>
      <c r="N76" s="24" cm="1">
        <f t="array" ref="N76">INDEX('2023-2032 Demand'!$D$5:$O$76,MATCH(1,(Assumptions!$C$15='2023-2032 Demand'!$C$5:$C$76)*('Demand growth'!$C76='2023-2032 Demand'!$B$5:$B$76)*('2023-2032 Demand'!$A$5:$A$76='Demand growth'!$B76),0),MATCH('Demand growth'!N$71,'2023-2032 Demand'!$D$4:$O$4,0))</f>
        <v>0</v>
      </c>
    </row>
    <row r="77" spans="2:15">
      <c r="B77" s="13" t="str">
        <v>Gilmore</v>
      </c>
      <c r="C77" s="13" t="s">
        <v>60</v>
      </c>
      <c r="D77" s="24" cm="1">
        <f t="array" ref="D77">INDEX('2023-2032 Demand'!$D$5:$O$76,MATCH(1,(Assumptions!$C$15='2023-2032 Demand'!$C$5:$C$76)*('Demand growth'!$C77='2023-2032 Demand'!$B$5:$B$76)*('2023-2032 Demand'!$A$5:$A$76='Demand growth'!$B77),0),MATCH('Demand growth'!D$71,'2023-2032 Demand'!$D$4:$O$4,0))</f>
        <v>35</v>
      </c>
      <c r="E77" s="24" cm="1">
        <f t="array" ref="E77">INDEX('2023-2032 Demand'!$D$5:$O$76,MATCH(1,(Assumptions!$C$15='2023-2032 Demand'!$C$5:$C$76)*('Demand growth'!$C77='2023-2032 Demand'!$B$5:$B$76)*('2023-2032 Demand'!$A$5:$A$76='Demand growth'!$B77),0),MATCH('Demand growth'!E$71,'2023-2032 Demand'!$D$4:$O$4,0))</f>
        <v>36</v>
      </c>
      <c r="F77" s="24" cm="1">
        <f t="array" ref="F77">INDEX('2023-2032 Demand'!$D$5:$O$76,MATCH(1,(Assumptions!$C$15='2023-2032 Demand'!$C$5:$C$76)*('Demand growth'!$C77='2023-2032 Demand'!$B$5:$B$76)*('2023-2032 Demand'!$A$5:$A$76='Demand growth'!$B77),0),MATCH('Demand growth'!F$71,'2023-2032 Demand'!$D$4:$O$4,0))</f>
        <v>38</v>
      </c>
      <c r="G77" s="24" cm="1">
        <f t="array" ref="G77">INDEX('2023-2032 Demand'!$D$5:$O$76,MATCH(1,(Assumptions!$C$15='2023-2032 Demand'!$C$5:$C$76)*('Demand growth'!$C77='2023-2032 Demand'!$B$5:$B$76)*('2023-2032 Demand'!$A$5:$A$76='Demand growth'!$B77),0),MATCH('Demand growth'!G$71,'2023-2032 Demand'!$D$4:$O$4,0))</f>
        <v>40</v>
      </c>
      <c r="H77" s="24" cm="1">
        <f t="array" ref="H77">INDEX('2023-2032 Demand'!$D$5:$O$76,MATCH(1,(Assumptions!$C$15='2023-2032 Demand'!$C$5:$C$76)*('Demand growth'!$C77='2023-2032 Demand'!$B$5:$B$76)*('2023-2032 Demand'!$A$5:$A$76='Demand growth'!$B77),0),MATCH('Demand growth'!H$71,'2023-2032 Demand'!$D$4:$O$4,0))</f>
        <v>42</v>
      </c>
      <c r="I77" s="24" cm="1">
        <f t="array" ref="I77">INDEX('2023-2032 Demand'!$D$5:$O$76,MATCH(1,(Assumptions!$C$15='2023-2032 Demand'!$C$5:$C$76)*('Demand growth'!$C77='2023-2032 Demand'!$B$5:$B$76)*('2023-2032 Demand'!$A$5:$A$76='Demand growth'!$B77),0),MATCH('Demand growth'!I$71,'2023-2032 Demand'!$D$4:$O$4,0))</f>
        <v>44</v>
      </c>
      <c r="J77" s="24" cm="1">
        <f t="array" ref="J77">INDEX('2023-2032 Demand'!$D$5:$O$76,MATCH(1,(Assumptions!$C$15='2023-2032 Demand'!$C$5:$C$76)*('Demand growth'!$C77='2023-2032 Demand'!$B$5:$B$76)*('2023-2032 Demand'!$A$5:$A$76='Demand growth'!$B77),0),MATCH('Demand growth'!J$71,'2023-2032 Demand'!$D$4:$O$4,0))</f>
        <v>46</v>
      </c>
      <c r="K77" s="24" cm="1">
        <f t="array" ref="K77">INDEX('2023-2032 Demand'!$D$5:$O$76,MATCH(1,(Assumptions!$C$15='2023-2032 Demand'!$C$5:$C$76)*('Demand growth'!$C77='2023-2032 Demand'!$B$5:$B$76)*('2023-2032 Demand'!$A$5:$A$76='Demand growth'!$B77),0),MATCH('Demand growth'!K$71,'2023-2032 Demand'!$D$4:$O$4,0))</f>
        <v>48</v>
      </c>
      <c r="L77" s="24" cm="1">
        <f t="array" ref="L77">INDEX('2023-2032 Demand'!$D$5:$O$76,MATCH(1,(Assumptions!$C$15='2023-2032 Demand'!$C$5:$C$76)*('Demand growth'!$C77='2023-2032 Demand'!$B$5:$B$76)*('2023-2032 Demand'!$A$5:$A$76='Demand growth'!$B77),0),MATCH('Demand growth'!L$71,'2023-2032 Demand'!$D$4:$O$4,0))</f>
        <v>50</v>
      </c>
      <c r="M77" s="24" cm="1">
        <f t="array" ref="M77">INDEX('2023-2032 Demand'!$D$5:$O$76,MATCH(1,(Assumptions!$C$15='2023-2032 Demand'!$C$5:$C$76)*('Demand growth'!$C77='2023-2032 Demand'!$B$5:$B$76)*('2023-2032 Demand'!$A$5:$A$76='Demand growth'!$B77),0),MATCH('Demand growth'!M$71,'2023-2032 Demand'!$D$4:$O$4,0))</f>
        <v>52</v>
      </c>
      <c r="N77" s="24" cm="1">
        <f t="array" ref="N77">INDEX('2023-2032 Demand'!$D$5:$O$76,MATCH(1,(Assumptions!$C$15='2023-2032 Demand'!$C$5:$C$76)*('Demand growth'!$C77='2023-2032 Demand'!$B$5:$B$76)*('2023-2032 Demand'!$A$5:$A$76='Demand growth'!$B77),0),MATCH('Demand growth'!N$71,'2023-2032 Demand'!$D$4:$O$4,0))</f>
        <v>53</v>
      </c>
    </row>
    <row r="78" spans="2:15">
      <c r="B78" s="13" t="str">
        <v>Gold Creek</v>
      </c>
      <c r="C78" s="13" t="s">
        <v>60</v>
      </c>
      <c r="D78" s="24" cm="1">
        <f t="array" ref="D78">INDEX('2023-2032 Demand'!$D$5:$O$76,MATCH(1,(Assumptions!$C$15='2023-2032 Demand'!$C$5:$C$76)*('Demand growth'!$C78='2023-2032 Demand'!$B$5:$B$76)*('2023-2032 Demand'!$A$5:$A$76='Demand growth'!$B78),0),MATCH('Demand growth'!D$71,'2023-2032 Demand'!$D$4:$O$4,0))</f>
        <v>79</v>
      </c>
      <c r="E78" s="24" cm="1">
        <f t="array" ref="E78">INDEX('2023-2032 Demand'!$D$5:$O$76,MATCH(1,(Assumptions!$C$15='2023-2032 Demand'!$C$5:$C$76)*('Demand growth'!$C78='2023-2032 Demand'!$B$5:$B$76)*('2023-2032 Demand'!$A$5:$A$76='Demand growth'!$B78),0),MATCH('Demand growth'!E$71,'2023-2032 Demand'!$D$4:$O$4,0))</f>
        <v>82</v>
      </c>
      <c r="F78" s="24" cm="1">
        <f t="array" ref="F78">INDEX('2023-2032 Demand'!$D$5:$O$76,MATCH(1,(Assumptions!$C$15='2023-2032 Demand'!$C$5:$C$76)*('Demand growth'!$C78='2023-2032 Demand'!$B$5:$B$76)*('2023-2032 Demand'!$A$5:$A$76='Demand growth'!$B78),0),MATCH('Demand growth'!F$71,'2023-2032 Demand'!$D$4:$O$4,0))</f>
        <v>85</v>
      </c>
      <c r="G78" s="24" cm="1">
        <f t="array" ref="G78">INDEX('2023-2032 Demand'!$D$5:$O$76,MATCH(1,(Assumptions!$C$15='2023-2032 Demand'!$C$5:$C$76)*('Demand growth'!$C78='2023-2032 Demand'!$B$5:$B$76)*('2023-2032 Demand'!$A$5:$A$76='Demand growth'!$B78),0),MATCH('Demand growth'!G$71,'2023-2032 Demand'!$D$4:$O$4,0))</f>
        <v>89</v>
      </c>
      <c r="H78" s="24" cm="1">
        <f t="array" ref="H78">INDEX('2023-2032 Demand'!$D$5:$O$76,MATCH(1,(Assumptions!$C$15='2023-2032 Demand'!$C$5:$C$76)*('Demand growth'!$C78='2023-2032 Demand'!$B$5:$B$76)*('2023-2032 Demand'!$A$5:$A$76='Demand growth'!$B78),0),MATCH('Demand growth'!H$71,'2023-2032 Demand'!$D$4:$O$4,0))</f>
        <v>92</v>
      </c>
      <c r="I78" s="24" cm="1">
        <f t="array" ref="I78">INDEX('2023-2032 Demand'!$D$5:$O$76,MATCH(1,(Assumptions!$C$15='2023-2032 Demand'!$C$5:$C$76)*('Demand growth'!$C78='2023-2032 Demand'!$B$5:$B$76)*('2023-2032 Demand'!$A$5:$A$76='Demand growth'!$B78),0),MATCH('Demand growth'!I$71,'2023-2032 Demand'!$D$4:$O$4,0))</f>
        <v>96</v>
      </c>
      <c r="J78" s="24" cm="1">
        <f t="array" ref="J78">INDEX('2023-2032 Demand'!$D$5:$O$76,MATCH(1,(Assumptions!$C$15='2023-2032 Demand'!$C$5:$C$76)*('Demand growth'!$C78='2023-2032 Demand'!$B$5:$B$76)*('2023-2032 Demand'!$A$5:$A$76='Demand growth'!$B78),0),MATCH('Demand growth'!J$71,'2023-2032 Demand'!$D$4:$O$4,0))</f>
        <v>100</v>
      </c>
      <c r="K78" s="24" cm="1">
        <f t="array" ref="K78">INDEX('2023-2032 Demand'!$D$5:$O$76,MATCH(1,(Assumptions!$C$15='2023-2032 Demand'!$C$5:$C$76)*('Demand growth'!$C78='2023-2032 Demand'!$B$5:$B$76)*('2023-2032 Demand'!$A$5:$A$76='Demand growth'!$B78),0),MATCH('Demand growth'!K$71,'2023-2032 Demand'!$D$4:$O$4,0))</f>
        <v>105</v>
      </c>
      <c r="L78" s="24" cm="1">
        <f t="array" ref="L78">INDEX('2023-2032 Demand'!$D$5:$O$76,MATCH(1,(Assumptions!$C$15='2023-2032 Demand'!$C$5:$C$76)*('Demand growth'!$C78='2023-2032 Demand'!$B$5:$B$76)*('2023-2032 Demand'!$A$5:$A$76='Demand growth'!$B78),0),MATCH('Demand growth'!L$71,'2023-2032 Demand'!$D$4:$O$4,0))</f>
        <v>110</v>
      </c>
      <c r="M78" s="24" cm="1">
        <f t="array" ref="M78">INDEX('2023-2032 Demand'!$D$5:$O$76,MATCH(1,(Assumptions!$C$15='2023-2032 Demand'!$C$5:$C$76)*('Demand growth'!$C78='2023-2032 Demand'!$B$5:$B$76)*('2023-2032 Demand'!$A$5:$A$76='Demand growth'!$B78),0),MATCH('Demand growth'!M$71,'2023-2032 Demand'!$D$4:$O$4,0))</f>
        <v>115</v>
      </c>
      <c r="N78" s="24" cm="1">
        <f t="array" ref="N78">INDEX('2023-2032 Demand'!$D$5:$O$76,MATCH(1,(Assumptions!$C$15='2023-2032 Demand'!$C$5:$C$76)*('Demand growth'!$C78='2023-2032 Demand'!$B$5:$B$76)*('2023-2032 Demand'!$A$5:$A$76='Demand growth'!$B78),0),MATCH('Demand growth'!N$71,'2023-2032 Demand'!$D$4:$O$4,0))</f>
        <v>120</v>
      </c>
    </row>
    <row r="79" spans="2:15">
      <c r="B79" s="13" t="str">
        <v>Latham</v>
      </c>
      <c r="C79" s="13" t="s">
        <v>60</v>
      </c>
      <c r="D79" s="24" cm="1">
        <f t="array" ref="D79">INDEX('2023-2032 Demand'!$D$5:$O$76,MATCH(1,(Assumptions!$C$15='2023-2032 Demand'!$C$5:$C$76)*('Demand growth'!$C79='2023-2032 Demand'!$B$5:$B$76)*('2023-2032 Demand'!$A$5:$A$76='Demand growth'!$B79),0),MATCH('Demand growth'!D$71,'2023-2032 Demand'!$D$4:$O$4,0))</f>
        <v>56</v>
      </c>
      <c r="E79" s="24" cm="1">
        <f t="array" ref="E79">INDEX('2023-2032 Demand'!$D$5:$O$76,MATCH(1,(Assumptions!$C$15='2023-2032 Demand'!$C$5:$C$76)*('Demand growth'!$C79='2023-2032 Demand'!$B$5:$B$76)*('2023-2032 Demand'!$A$5:$A$76='Demand growth'!$B79),0),MATCH('Demand growth'!E$71,'2023-2032 Demand'!$D$4:$O$4,0))</f>
        <v>57</v>
      </c>
      <c r="F79" s="24" cm="1">
        <f t="array" ref="F79">INDEX('2023-2032 Demand'!$D$5:$O$76,MATCH(1,(Assumptions!$C$15='2023-2032 Demand'!$C$5:$C$76)*('Demand growth'!$C79='2023-2032 Demand'!$B$5:$B$76)*('2023-2032 Demand'!$A$5:$A$76='Demand growth'!$B79),0),MATCH('Demand growth'!F$71,'2023-2032 Demand'!$D$4:$O$4,0))</f>
        <v>59</v>
      </c>
      <c r="G79" s="24" cm="1">
        <f t="array" ref="G79">INDEX('2023-2032 Demand'!$D$5:$O$76,MATCH(1,(Assumptions!$C$15='2023-2032 Demand'!$C$5:$C$76)*('Demand growth'!$C79='2023-2032 Demand'!$B$5:$B$76)*('2023-2032 Demand'!$A$5:$A$76='Demand growth'!$B79),0),MATCH('Demand growth'!G$71,'2023-2032 Demand'!$D$4:$O$4,0))</f>
        <v>61</v>
      </c>
      <c r="H79" s="24" cm="1">
        <f t="array" ref="H79">INDEX('2023-2032 Demand'!$D$5:$O$76,MATCH(1,(Assumptions!$C$15='2023-2032 Demand'!$C$5:$C$76)*('Demand growth'!$C79='2023-2032 Demand'!$B$5:$B$76)*('2023-2032 Demand'!$A$5:$A$76='Demand growth'!$B79),0),MATCH('Demand growth'!H$71,'2023-2032 Demand'!$D$4:$O$4,0))</f>
        <v>62</v>
      </c>
      <c r="I79" s="24" cm="1">
        <f t="array" ref="I79">INDEX('2023-2032 Demand'!$D$5:$O$76,MATCH(1,(Assumptions!$C$15='2023-2032 Demand'!$C$5:$C$76)*('Demand growth'!$C79='2023-2032 Demand'!$B$5:$B$76)*('2023-2032 Demand'!$A$5:$A$76='Demand growth'!$B79),0),MATCH('Demand growth'!I$71,'2023-2032 Demand'!$D$4:$O$4,0))</f>
        <v>64</v>
      </c>
      <c r="J79" s="24" cm="1">
        <f t="array" ref="J79">INDEX('2023-2032 Demand'!$D$5:$O$76,MATCH(1,(Assumptions!$C$15='2023-2032 Demand'!$C$5:$C$76)*('Demand growth'!$C79='2023-2032 Demand'!$B$5:$B$76)*('2023-2032 Demand'!$A$5:$A$76='Demand growth'!$B79),0),MATCH('Demand growth'!J$71,'2023-2032 Demand'!$D$4:$O$4,0))</f>
        <v>67</v>
      </c>
      <c r="K79" s="24" cm="1">
        <f t="array" ref="K79">INDEX('2023-2032 Demand'!$D$5:$O$76,MATCH(1,(Assumptions!$C$15='2023-2032 Demand'!$C$5:$C$76)*('Demand growth'!$C79='2023-2032 Demand'!$B$5:$B$76)*('2023-2032 Demand'!$A$5:$A$76='Demand growth'!$B79),0),MATCH('Demand growth'!K$71,'2023-2032 Demand'!$D$4:$O$4,0))</f>
        <v>69</v>
      </c>
      <c r="L79" s="24" cm="1">
        <f t="array" ref="L79">INDEX('2023-2032 Demand'!$D$5:$O$76,MATCH(1,(Assumptions!$C$15='2023-2032 Demand'!$C$5:$C$76)*('Demand growth'!$C79='2023-2032 Demand'!$B$5:$B$76)*('2023-2032 Demand'!$A$5:$A$76='Demand growth'!$B79),0),MATCH('Demand growth'!L$71,'2023-2032 Demand'!$D$4:$O$4,0))</f>
        <v>72</v>
      </c>
      <c r="M79" s="24" cm="1">
        <f t="array" ref="M79">INDEX('2023-2032 Demand'!$D$5:$O$76,MATCH(1,(Assumptions!$C$15='2023-2032 Demand'!$C$5:$C$76)*('Demand growth'!$C79='2023-2032 Demand'!$B$5:$B$76)*('2023-2032 Demand'!$A$5:$A$76='Demand growth'!$B79),0),MATCH('Demand growth'!M$71,'2023-2032 Demand'!$D$4:$O$4,0))</f>
        <v>74</v>
      </c>
      <c r="N79" s="24" cm="1">
        <f t="array" ref="N79">INDEX('2023-2032 Demand'!$D$5:$O$76,MATCH(1,(Assumptions!$C$15='2023-2032 Demand'!$C$5:$C$76)*('Demand growth'!$C79='2023-2032 Demand'!$B$5:$B$76)*('2023-2032 Demand'!$A$5:$A$76='Demand growth'!$B79),0),MATCH('Demand growth'!N$71,'2023-2032 Demand'!$D$4:$O$4,0))</f>
        <v>77</v>
      </c>
    </row>
    <row r="80" spans="2:15">
      <c r="B80" s="13" t="str">
        <v>Telopea Park</v>
      </c>
      <c r="C80" s="13" t="s">
        <v>60</v>
      </c>
      <c r="D80" s="24" cm="1">
        <f t="array" ref="D80">INDEX('2023-2032 Demand'!$D$5:$O$76,MATCH(1,(Assumptions!$C$15='2023-2032 Demand'!$C$5:$C$76)*('Demand growth'!$C80='2023-2032 Demand'!$B$5:$B$76)*('2023-2032 Demand'!$A$5:$A$76='Demand growth'!$B80),0),MATCH('Demand growth'!D$71,'2023-2032 Demand'!$D$4:$O$4,0))</f>
        <v>79</v>
      </c>
      <c r="E80" s="24" cm="1">
        <f t="array" ref="E80">INDEX('2023-2032 Demand'!$D$5:$O$76,MATCH(1,(Assumptions!$C$15='2023-2032 Demand'!$C$5:$C$76)*('Demand growth'!$C80='2023-2032 Demand'!$B$5:$B$76)*('2023-2032 Demand'!$A$5:$A$76='Demand growth'!$B80),0),MATCH('Demand growth'!E$71,'2023-2032 Demand'!$D$4:$O$4,0))</f>
        <v>81</v>
      </c>
      <c r="F80" s="24" cm="1">
        <f t="array" ref="F80">INDEX('2023-2032 Demand'!$D$5:$O$76,MATCH(1,(Assumptions!$C$15='2023-2032 Demand'!$C$5:$C$76)*('Demand growth'!$C80='2023-2032 Demand'!$B$5:$B$76)*('2023-2032 Demand'!$A$5:$A$76='Demand growth'!$B80),0),MATCH('Demand growth'!F$71,'2023-2032 Demand'!$D$4:$O$4,0))</f>
        <v>82</v>
      </c>
      <c r="G80" s="24" cm="1">
        <f t="array" ref="G80">INDEX('2023-2032 Demand'!$D$5:$O$76,MATCH(1,(Assumptions!$C$15='2023-2032 Demand'!$C$5:$C$76)*('Demand growth'!$C80='2023-2032 Demand'!$B$5:$B$76)*('2023-2032 Demand'!$A$5:$A$76='Demand growth'!$B80),0),MATCH('Demand growth'!G$71,'2023-2032 Demand'!$D$4:$O$4,0))</f>
        <v>82</v>
      </c>
      <c r="H80" s="24" cm="1">
        <f t="array" ref="H80">INDEX('2023-2032 Demand'!$D$5:$O$76,MATCH(1,(Assumptions!$C$15='2023-2032 Demand'!$C$5:$C$76)*('Demand growth'!$C80='2023-2032 Demand'!$B$5:$B$76)*('2023-2032 Demand'!$A$5:$A$76='Demand growth'!$B80),0),MATCH('Demand growth'!H$71,'2023-2032 Demand'!$D$4:$O$4,0))</f>
        <v>83</v>
      </c>
      <c r="I80" s="24" cm="1">
        <f t="array" ref="I80">INDEX('2023-2032 Demand'!$D$5:$O$76,MATCH(1,(Assumptions!$C$15='2023-2032 Demand'!$C$5:$C$76)*('Demand growth'!$C80='2023-2032 Demand'!$B$5:$B$76)*('2023-2032 Demand'!$A$5:$A$76='Demand growth'!$B80),0),MATCH('Demand growth'!I$71,'2023-2032 Demand'!$D$4:$O$4,0))</f>
        <v>85</v>
      </c>
      <c r="J80" s="24" cm="1">
        <f t="array" ref="J80">INDEX('2023-2032 Demand'!$D$5:$O$76,MATCH(1,(Assumptions!$C$15='2023-2032 Demand'!$C$5:$C$76)*('Demand growth'!$C80='2023-2032 Demand'!$B$5:$B$76)*('2023-2032 Demand'!$A$5:$A$76='Demand growth'!$B80),0),MATCH('Demand growth'!J$71,'2023-2032 Demand'!$D$4:$O$4,0))</f>
        <v>86</v>
      </c>
      <c r="K80" s="24" cm="1">
        <f t="array" ref="K80">INDEX('2023-2032 Demand'!$D$5:$O$76,MATCH(1,(Assumptions!$C$15='2023-2032 Demand'!$C$5:$C$76)*('Demand growth'!$C80='2023-2032 Demand'!$B$5:$B$76)*('2023-2032 Demand'!$A$5:$A$76='Demand growth'!$B80),0),MATCH('Demand growth'!K$71,'2023-2032 Demand'!$D$4:$O$4,0))</f>
        <v>88</v>
      </c>
      <c r="L80" s="24" cm="1">
        <f t="array" ref="L80">INDEX('2023-2032 Demand'!$D$5:$O$76,MATCH(1,(Assumptions!$C$15='2023-2032 Demand'!$C$5:$C$76)*('Demand growth'!$C80='2023-2032 Demand'!$B$5:$B$76)*('2023-2032 Demand'!$A$5:$A$76='Demand growth'!$B80),0),MATCH('Demand growth'!L$71,'2023-2032 Demand'!$D$4:$O$4,0))</f>
        <v>90</v>
      </c>
      <c r="M80" s="24" cm="1">
        <f t="array" ref="M80">INDEX('2023-2032 Demand'!$D$5:$O$76,MATCH(1,(Assumptions!$C$15='2023-2032 Demand'!$C$5:$C$76)*('Demand growth'!$C80='2023-2032 Demand'!$B$5:$B$76)*('2023-2032 Demand'!$A$5:$A$76='Demand growth'!$B80),0),MATCH('Demand growth'!M$71,'2023-2032 Demand'!$D$4:$O$4,0))</f>
        <v>92</v>
      </c>
      <c r="N80" s="24" cm="1">
        <f t="array" ref="N80">INDEX('2023-2032 Demand'!$D$5:$O$76,MATCH(1,(Assumptions!$C$15='2023-2032 Demand'!$C$5:$C$76)*('Demand growth'!$C80='2023-2032 Demand'!$B$5:$B$76)*('2023-2032 Demand'!$A$5:$A$76='Demand growth'!$B80),0),MATCH('Demand growth'!N$71,'2023-2032 Demand'!$D$4:$O$4,0))</f>
        <v>95</v>
      </c>
    </row>
    <row r="81" spans="2:15">
      <c r="B81" s="13" t="str">
        <v>Theodore</v>
      </c>
      <c r="C81" s="13" t="s">
        <v>60</v>
      </c>
      <c r="D81" s="24" cm="1">
        <f t="array" ref="D81">INDEX('2023-2032 Demand'!$D$5:$O$76,MATCH(1,(Assumptions!$C$15='2023-2032 Demand'!$C$5:$C$76)*('Demand growth'!$C81='2023-2032 Demand'!$B$5:$B$76)*('2023-2032 Demand'!$A$5:$A$76='Demand growth'!$B81),0),MATCH('Demand growth'!D$71,'2023-2032 Demand'!$D$4:$O$4,0))</f>
        <v>25</v>
      </c>
      <c r="E81" s="24" cm="1">
        <f t="array" ref="E81">INDEX('2023-2032 Demand'!$D$5:$O$76,MATCH(1,(Assumptions!$C$15='2023-2032 Demand'!$C$5:$C$76)*('Demand growth'!$C81='2023-2032 Demand'!$B$5:$B$76)*('2023-2032 Demand'!$A$5:$A$76='Demand growth'!$B81),0),MATCH('Demand growth'!E$71,'2023-2032 Demand'!$D$4:$O$4,0))</f>
        <v>25</v>
      </c>
      <c r="F81" s="24" cm="1">
        <f t="array" ref="F81">INDEX('2023-2032 Demand'!$D$5:$O$76,MATCH(1,(Assumptions!$C$15='2023-2032 Demand'!$C$5:$C$76)*('Demand growth'!$C81='2023-2032 Demand'!$B$5:$B$76)*('2023-2032 Demand'!$A$5:$A$76='Demand growth'!$B81),0),MATCH('Demand growth'!F$71,'2023-2032 Demand'!$D$4:$O$4,0))</f>
        <v>25</v>
      </c>
      <c r="G81" s="24" cm="1">
        <f t="array" ref="G81">INDEX('2023-2032 Demand'!$D$5:$O$76,MATCH(1,(Assumptions!$C$15='2023-2032 Demand'!$C$5:$C$76)*('Demand growth'!$C81='2023-2032 Demand'!$B$5:$B$76)*('2023-2032 Demand'!$A$5:$A$76='Demand growth'!$B81),0),MATCH('Demand growth'!G$71,'2023-2032 Demand'!$D$4:$O$4,0))</f>
        <v>25</v>
      </c>
      <c r="H81" s="24" cm="1">
        <f t="array" ref="H81">INDEX('2023-2032 Demand'!$D$5:$O$76,MATCH(1,(Assumptions!$C$15='2023-2032 Demand'!$C$5:$C$76)*('Demand growth'!$C81='2023-2032 Demand'!$B$5:$B$76)*('2023-2032 Demand'!$A$5:$A$76='Demand growth'!$B81),0),MATCH('Demand growth'!H$71,'2023-2032 Demand'!$D$4:$O$4,0))</f>
        <v>26</v>
      </c>
      <c r="I81" s="24" cm="1">
        <f t="array" ref="I81">INDEX('2023-2032 Demand'!$D$5:$O$76,MATCH(1,(Assumptions!$C$15='2023-2032 Demand'!$C$5:$C$76)*('Demand growth'!$C81='2023-2032 Demand'!$B$5:$B$76)*('2023-2032 Demand'!$A$5:$A$76='Demand growth'!$B81),0),MATCH('Demand growth'!I$71,'2023-2032 Demand'!$D$4:$O$4,0))</f>
        <v>26</v>
      </c>
      <c r="J81" s="24" cm="1">
        <f t="array" ref="J81">INDEX('2023-2032 Demand'!$D$5:$O$76,MATCH(1,(Assumptions!$C$15='2023-2032 Demand'!$C$5:$C$76)*('Demand growth'!$C81='2023-2032 Demand'!$B$5:$B$76)*('2023-2032 Demand'!$A$5:$A$76='Demand growth'!$B81),0),MATCH('Demand growth'!J$71,'2023-2032 Demand'!$D$4:$O$4,0))</f>
        <v>26</v>
      </c>
      <c r="K81" s="24" cm="1">
        <f t="array" ref="K81">INDEX('2023-2032 Demand'!$D$5:$O$76,MATCH(1,(Assumptions!$C$15='2023-2032 Demand'!$C$5:$C$76)*('Demand growth'!$C81='2023-2032 Demand'!$B$5:$B$76)*('2023-2032 Demand'!$A$5:$A$76='Demand growth'!$B81),0),MATCH('Demand growth'!K$71,'2023-2032 Demand'!$D$4:$O$4,0))</f>
        <v>26</v>
      </c>
      <c r="L81" s="24" cm="1">
        <f t="array" ref="L81">INDEX('2023-2032 Demand'!$D$5:$O$76,MATCH(1,(Assumptions!$C$15='2023-2032 Demand'!$C$5:$C$76)*('Demand growth'!$C81='2023-2032 Demand'!$B$5:$B$76)*('2023-2032 Demand'!$A$5:$A$76='Demand growth'!$B81),0),MATCH('Demand growth'!L$71,'2023-2032 Demand'!$D$4:$O$4,0))</f>
        <v>27</v>
      </c>
      <c r="M81" s="24" cm="1">
        <f t="array" ref="M81">INDEX('2023-2032 Demand'!$D$5:$O$76,MATCH(1,(Assumptions!$C$15='2023-2032 Demand'!$C$5:$C$76)*('Demand growth'!$C81='2023-2032 Demand'!$B$5:$B$76)*('2023-2032 Demand'!$A$5:$A$76='Demand growth'!$B81),0),MATCH('Demand growth'!M$71,'2023-2032 Demand'!$D$4:$O$4,0))</f>
        <v>27</v>
      </c>
      <c r="N81" s="24" cm="1">
        <f t="array" ref="N81">INDEX('2023-2032 Demand'!$D$5:$O$76,MATCH(1,(Assumptions!$C$15='2023-2032 Demand'!$C$5:$C$76)*('Demand growth'!$C81='2023-2032 Demand'!$B$5:$B$76)*('2023-2032 Demand'!$A$5:$A$76='Demand growth'!$B81),0),MATCH('Demand growth'!N$71,'2023-2032 Demand'!$D$4:$O$4,0))</f>
        <v>28</v>
      </c>
    </row>
    <row r="82" spans="2:15">
      <c r="B82" s="13" t="str">
        <v>Wanniassa</v>
      </c>
      <c r="C82" s="13" t="s">
        <v>60</v>
      </c>
      <c r="D82" s="24" cm="1">
        <f t="array" ref="D82">INDEX('2023-2032 Demand'!$D$5:$O$76,MATCH(1,(Assumptions!$C$15='2023-2032 Demand'!$C$5:$C$76)*('Demand growth'!$C82='2023-2032 Demand'!$B$5:$B$76)*('2023-2032 Demand'!$A$5:$A$76='Demand growth'!$B82),0),MATCH('Demand growth'!D$71,'2023-2032 Demand'!$D$4:$O$4,0))</f>
        <v>65</v>
      </c>
      <c r="E82" s="24" cm="1">
        <f t="array" ref="E82">INDEX('2023-2032 Demand'!$D$5:$O$76,MATCH(1,(Assumptions!$C$15='2023-2032 Demand'!$C$5:$C$76)*('Demand growth'!$C82='2023-2032 Demand'!$B$5:$B$76)*('2023-2032 Demand'!$A$5:$A$76='Demand growth'!$B82),0),MATCH('Demand growth'!E$71,'2023-2032 Demand'!$D$4:$O$4,0))</f>
        <v>65</v>
      </c>
      <c r="F82" s="24" cm="1">
        <f t="array" ref="F82">INDEX('2023-2032 Demand'!$D$5:$O$76,MATCH(1,(Assumptions!$C$15='2023-2032 Demand'!$C$5:$C$76)*('Demand growth'!$C82='2023-2032 Demand'!$B$5:$B$76)*('2023-2032 Demand'!$A$5:$A$76='Demand growth'!$B82),0),MATCH('Demand growth'!F$71,'2023-2032 Demand'!$D$4:$O$4,0))</f>
        <v>66</v>
      </c>
      <c r="G82" s="24" cm="1">
        <f t="array" ref="G82">INDEX('2023-2032 Demand'!$D$5:$O$76,MATCH(1,(Assumptions!$C$15='2023-2032 Demand'!$C$5:$C$76)*('Demand growth'!$C82='2023-2032 Demand'!$B$5:$B$76)*('2023-2032 Demand'!$A$5:$A$76='Demand growth'!$B82),0),MATCH('Demand growth'!G$71,'2023-2032 Demand'!$D$4:$O$4,0))</f>
        <v>67</v>
      </c>
      <c r="H82" s="24" cm="1">
        <f t="array" ref="H82">INDEX('2023-2032 Demand'!$D$5:$O$76,MATCH(1,(Assumptions!$C$15='2023-2032 Demand'!$C$5:$C$76)*('Demand growth'!$C82='2023-2032 Demand'!$B$5:$B$76)*('2023-2032 Demand'!$A$5:$A$76='Demand growth'!$B82),0),MATCH('Demand growth'!H$71,'2023-2032 Demand'!$D$4:$O$4,0))</f>
        <v>68</v>
      </c>
      <c r="I82" s="24" cm="1">
        <f t="array" ref="I82">INDEX('2023-2032 Demand'!$D$5:$O$76,MATCH(1,(Assumptions!$C$15='2023-2032 Demand'!$C$5:$C$76)*('Demand growth'!$C82='2023-2032 Demand'!$B$5:$B$76)*('2023-2032 Demand'!$A$5:$A$76='Demand growth'!$B82),0),MATCH('Demand growth'!I$71,'2023-2032 Demand'!$D$4:$O$4,0))</f>
        <v>69</v>
      </c>
      <c r="J82" s="24" cm="1">
        <f t="array" ref="J82">INDEX('2023-2032 Demand'!$D$5:$O$76,MATCH(1,(Assumptions!$C$15='2023-2032 Demand'!$C$5:$C$76)*('Demand growth'!$C82='2023-2032 Demand'!$B$5:$B$76)*('2023-2032 Demand'!$A$5:$A$76='Demand growth'!$B82),0),MATCH('Demand growth'!J$71,'2023-2032 Demand'!$D$4:$O$4,0))</f>
        <v>71</v>
      </c>
      <c r="K82" s="24" cm="1">
        <f t="array" ref="K82">INDEX('2023-2032 Demand'!$D$5:$O$76,MATCH(1,(Assumptions!$C$15='2023-2032 Demand'!$C$5:$C$76)*('Demand growth'!$C82='2023-2032 Demand'!$B$5:$B$76)*('2023-2032 Demand'!$A$5:$A$76='Demand growth'!$B82),0),MATCH('Demand growth'!K$71,'2023-2032 Demand'!$D$4:$O$4,0))</f>
        <v>72</v>
      </c>
      <c r="L82" s="24" cm="1">
        <f t="array" ref="L82">INDEX('2023-2032 Demand'!$D$5:$O$76,MATCH(1,(Assumptions!$C$15='2023-2032 Demand'!$C$5:$C$76)*('Demand growth'!$C82='2023-2032 Demand'!$B$5:$B$76)*('2023-2032 Demand'!$A$5:$A$76='Demand growth'!$B82),0),MATCH('Demand growth'!L$71,'2023-2032 Demand'!$D$4:$O$4,0))</f>
        <v>73</v>
      </c>
      <c r="M82" s="24" cm="1">
        <f t="array" ref="M82">INDEX('2023-2032 Demand'!$D$5:$O$76,MATCH(1,(Assumptions!$C$15='2023-2032 Demand'!$C$5:$C$76)*('Demand growth'!$C82='2023-2032 Demand'!$B$5:$B$76)*('2023-2032 Demand'!$A$5:$A$76='Demand growth'!$B82),0),MATCH('Demand growth'!M$71,'2023-2032 Demand'!$D$4:$O$4,0))</f>
        <v>74</v>
      </c>
      <c r="N82" s="24" cm="1">
        <f t="array" ref="N82">INDEX('2023-2032 Demand'!$D$5:$O$76,MATCH(1,(Assumptions!$C$15='2023-2032 Demand'!$C$5:$C$76)*('Demand growth'!$C82='2023-2032 Demand'!$B$5:$B$76)*('2023-2032 Demand'!$A$5:$A$76='Demand growth'!$B82),0),MATCH('Demand growth'!N$71,'2023-2032 Demand'!$D$4:$O$4,0))</f>
        <v>76</v>
      </c>
    </row>
    <row r="83" spans="2:15">
      <c r="B83" s="13" t="str">
        <v>Woden</v>
      </c>
      <c r="C83" s="13" t="s">
        <v>60</v>
      </c>
      <c r="D83" s="24" cm="1">
        <f t="array" ref="D83">INDEX('2023-2032 Demand'!$D$5:$O$76,MATCH(1,(Assumptions!$C$15='2023-2032 Demand'!$C$5:$C$76)*('Demand growth'!$C83='2023-2032 Demand'!$B$5:$B$76)*('2023-2032 Demand'!$A$5:$A$76='Demand growth'!$B83),0),MATCH('Demand growth'!D$71,'2023-2032 Demand'!$D$4:$O$4,0))</f>
        <v>72</v>
      </c>
      <c r="E83" s="24" cm="1">
        <f t="array" ref="E83">INDEX('2023-2032 Demand'!$D$5:$O$76,MATCH(1,(Assumptions!$C$15='2023-2032 Demand'!$C$5:$C$76)*('Demand growth'!$C83='2023-2032 Demand'!$B$5:$B$76)*('2023-2032 Demand'!$A$5:$A$76='Demand growth'!$B83),0),MATCH('Demand growth'!E$71,'2023-2032 Demand'!$D$4:$O$4,0))</f>
        <v>74</v>
      </c>
      <c r="F83" s="24" cm="1">
        <f t="array" ref="F83">INDEX('2023-2032 Demand'!$D$5:$O$76,MATCH(1,(Assumptions!$C$15='2023-2032 Demand'!$C$5:$C$76)*('Demand growth'!$C83='2023-2032 Demand'!$B$5:$B$76)*('2023-2032 Demand'!$A$5:$A$76='Demand growth'!$B83),0),MATCH('Demand growth'!F$71,'2023-2032 Demand'!$D$4:$O$4,0))</f>
        <v>75</v>
      </c>
      <c r="G83" s="24" cm="1">
        <f t="array" ref="G83">INDEX('2023-2032 Demand'!$D$5:$O$76,MATCH(1,(Assumptions!$C$15='2023-2032 Demand'!$C$5:$C$76)*('Demand growth'!$C83='2023-2032 Demand'!$B$5:$B$76)*('2023-2032 Demand'!$A$5:$A$76='Demand growth'!$B83),0),MATCH('Demand growth'!G$71,'2023-2032 Demand'!$D$4:$O$4,0))</f>
        <v>77</v>
      </c>
      <c r="H83" s="24" cm="1">
        <f t="array" ref="H83">INDEX('2023-2032 Demand'!$D$5:$O$76,MATCH(1,(Assumptions!$C$15='2023-2032 Demand'!$C$5:$C$76)*('Demand growth'!$C83='2023-2032 Demand'!$B$5:$B$76)*('2023-2032 Demand'!$A$5:$A$76='Demand growth'!$B83),0),MATCH('Demand growth'!H$71,'2023-2032 Demand'!$D$4:$O$4,0))</f>
        <v>79</v>
      </c>
      <c r="I83" s="24" cm="1">
        <f t="array" ref="I83">INDEX('2023-2032 Demand'!$D$5:$O$76,MATCH(1,(Assumptions!$C$15='2023-2032 Demand'!$C$5:$C$76)*('Demand growth'!$C83='2023-2032 Demand'!$B$5:$B$76)*('2023-2032 Demand'!$A$5:$A$76='Demand growth'!$B83),0),MATCH('Demand growth'!I$71,'2023-2032 Demand'!$D$4:$O$4,0))</f>
        <v>80</v>
      </c>
      <c r="J83" s="24" cm="1">
        <f t="array" ref="J83">INDEX('2023-2032 Demand'!$D$5:$O$76,MATCH(1,(Assumptions!$C$15='2023-2032 Demand'!$C$5:$C$76)*('Demand growth'!$C83='2023-2032 Demand'!$B$5:$B$76)*('2023-2032 Demand'!$A$5:$A$76='Demand growth'!$B83),0),MATCH('Demand growth'!J$71,'2023-2032 Demand'!$D$4:$O$4,0))</f>
        <v>82</v>
      </c>
      <c r="K83" s="24" cm="1">
        <f t="array" ref="K83">INDEX('2023-2032 Demand'!$D$5:$O$76,MATCH(1,(Assumptions!$C$15='2023-2032 Demand'!$C$5:$C$76)*('Demand growth'!$C83='2023-2032 Demand'!$B$5:$B$76)*('2023-2032 Demand'!$A$5:$A$76='Demand growth'!$B83),0),MATCH('Demand growth'!K$71,'2023-2032 Demand'!$D$4:$O$4,0))</f>
        <v>85</v>
      </c>
      <c r="L83" s="24" cm="1">
        <f t="array" ref="L83">INDEX('2023-2032 Demand'!$D$5:$O$76,MATCH(1,(Assumptions!$C$15='2023-2032 Demand'!$C$5:$C$76)*('Demand growth'!$C83='2023-2032 Demand'!$B$5:$B$76)*('2023-2032 Demand'!$A$5:$A$76='Demand growth'!$B83),0),MATCH('Demand growth'!L$71,'2023-2032 Demand'!$D$4:$O$4,0))</f>
        <v>88</v>
      </c>
      <c r="M83" s="24" cm="1">
        <f t="array" ref="M83">INDEX('2023-2032 Demand'!$D$5:$O$76,MATCH(1,(Assumptions!$C$15='2023-2032 Demand'!$C$5:$C$76)*('Demand growth'!$C83='2023-2032 Demand'!$B$5:$B$76)*('2023-2032 Demand'!$A$5:$A$76='Demand growth'!$B83),0),MATCH('Demand growth'!M$71,'2023-2032 Demand'!$D$4:$O$4,0))</f>
        <v>91</v>
      </c>
      <c r="N83" s="24" cm="1">
        <f t="array" ref="N83">INDEX('2023-2032 Demand'!$D$5:$O$76,MATCH(1,(Assumptions!$C$15='2023-2032 Demand'!$C$5:$C$76)*('Demand growth'!$C83='2023-2032 Demand'!$B$5:$B$76)*('2023-2032 Demand'!$A$5:$A$76='Demand growth'!$B83),0),MATCH('Demand growth'!N$71,'2023-2032 Demand'!$D$4:$O$4,0))</f>
        <v>94</v>
      </c>
    </row>
    <row r="84" spans="2:15">
      <c r="B84" s="13" t="s">
        <v>63</v>
      </c>
      <c r="C84" s="13" t="s">
        <v>60</v>
      </c>
      <c r="D84" s="24">
        <f>SUM(D72:D83)</f>
        <v>668</v>
      </c>
      <c r="E84" s="24">
        <f t="shared" ref="E84:L84" si="13">SUM(E72:E83)</f>
        <v>686</v>
      </c>
      <c r="F84" s="24">
        <f t="shared" si="13"/>
        <v>668</v>
      </c>
      <c r="G84" s="24">
        <f t="shared" si="13"/>
        <v>685</v>
      </c>
      <c r="H84" s="24">
        <f t="shared" si="13"/>
        <v>704</v>
      </c>
      <c r="I84" s="24">
        <f t="shared" si="13"/>
        <v>723</v>
      </c>
      <c r="J84" s="24">
        <f t="shared" si="13"/>
        <v>744</v>
      </c>
      <c r="K84" s="24">
        <f t="shared" si="13"/>
        <v>768</v>
      </c>
      <c r="L84" s="24">
        <f t="shared" si="13"/>
        <v>795</v>
      </c>
      <c r="M84" s="24">
        <f t="shared" ref="M84:N84" si="14">SUM(M72:M83)</f>
        <v>820</v>
      </c>
      <c r="N84" s="24">
        <f t="shared" si="14"/>
        <v>850</v>
      </c>
    </row>
    <row r="85" spans="2:15">
      <c r="O85" s="206"/>
    </row>
    <row r="86" spans="2:15">
      <c r="O86" s="207"/>
    </row>
    <row r="87" spans="2:15">
      <c r="B87" s="27" t="s">
        <v>62</v>
      </c>
      <c r="C87" s="27"/>
      <c r="D87" s="27" cm="1">
        <f t="array" ref="D87:N87">TRANSPOSE(Lists!$E$4:$E$14)</f>
        <v>2024</v>
      </c>
      <c r="E87" s="27">
        <v>2025</v>
      </c>
      <c r="F87" s="27">
        <v>2026</v>
      </c>
      <c r="G87" s="27">
        <v>2027</v>
      </c>
      <c r="H87" s="27">
        <v>2028</v>
      </c>
      <c r="I87" s="27">
        <v>2029</v>
      </c>
      <c r="J87" s="27">
        <v>2030</v>
      </c>
      <c r="K87" s="27">
        <v>2031</v>
      </c>
      <c r="L87" s="27">
        <v>2032</v>
      </c>
      <c r="M87" s="27">
        <v>2033</v>
      </c>
      <c r="N87" s="27">
        <v>2034</v>
      </c>
      <c r="O87" s="207"/>
    </row>
    <row r="88" spans="2:15">
      <c r="B88" s="13" t="str" cm="1">
        <f t="array" ref="B88:B99">Lists!$B$3:$B$14</f>
        <v>Belconnen</v>
      </c>
      <c r="C88" s="13" t="s">
        <v>62</v>
      </c>
      <c r="D88" s="24" cm="1">
        <f t="array" ref="D88">INDEX('2023-2032 Demand'!$D$5:$O$76,MATCH(1,(Assumptions!$C$15='2023-2032 Demand'!$C$5:$C$76)*($C88='2023-2032 Demand'!$B$5:$B$76)*('2023-2032 Demand'!$A$5:$A$76='Demand growth'!$B88),0),MATCH('Demand growth'!D$87,'2023-2032 Demand'!$D$4:$O$4,0))</f>
        <v>61</v>
      </c>
      <c r="E88" s="24" cm="1">
        <f t="array" ref="E88">INDEX('2023-2032 Demand'!$D$5:$O$76,MATCH(1,(Assumptions!$C$15='2023-2032 Demand'!$C$5:$C$76)*($C88='2023-2032 Demand'!$B$5:$B$76)*('2023-2032 Demand'!$A$5:$A$76='Demand growth'!$B88),0),MATCH('Demand growth'!E$87,'2023-2032 Demand'!$D$4:$O$4,0))</f>
        <v>62</v>
      </c>
      <c r="F88" s="24" cm="1">
        <f t="array" ref="F88">INDEX('2023-2032 Demand'!$D$5:$O$76,MATCH(1,(Assumptions!$C$15='2023-2032 Demand'!$C$5:$C$76)*($C88='2023-2032 Demand'!$B$5:$B$76)*('2023-2032 Demand'!$A$5:$A$76='Demand growth'!$B88),0),MATCH('Demand growth'!F$87,'2023-2032 Demand'!$D$4:$O$4,0))</f>
        <v>64</v>
      </c>
      <c r="G88" s="24" cm="1">
        <f t="array" ref="G88">INDEX('2023-2032 Demand'!$D$5:$O$76,MATCH(1,(Assumptions!$C$15='2023-2032 Demand'!$C$5:$C$76)*($C88='2023-2032 Demand'!$B$5:$B$76)*('2023-2032 Demand'!$A$5:$A$76='Demand growth'!$B88),0),MATCH('Demand growth'!G$87,'2023-2032 Demand'!$D$4:$O$4,0))</f>
        <v>65</v>
      </c>
      <c r="H88" s="24" cm="1">
        <f t="array" ref="H88">INDEX('2023-2032 Demand'!$D$5:$O$76,MATCH(1,(Assumptions!$C$15='2023-2032 Demand'!$C$5:$C$76)*($C88='2023-2032 Demand'!$B$5:$B$76)*('2023-2032 Demand'!$A$5:$A$76='Demand growth'!$B88),0),MATCH('Demand growth'!H$87,'2023-2032 Demand'!$D$4:$O$4,0))</f>
        <v>67</v>
      </c>
      <c r="I88" s="24" cm="1">
        <f t="array" ref="I88">INDEX('2023-2032 Demand'!$D$5:$O$76,MATCH(1,(Assumptions!$C$15='2023-2032 Demand'!$C$5:$C$76)*($C88='2023-2032 Demand'!$B$5:$B$76)*('2023-2032 Demand'!$A$5:$A$76='Demand growth'!$B88),0),MATCH('Demand growth'!I$87,'2023-2032 Demand'!$D$4:$O$4,0))</f>
        <v>69</v>
      </c>
      <c r="J88" s="24" cm="1">
        <f t="array" ref="J88">INDEX('2023-2032 Demand'!$D$5:$O$76,MATCH(1,(Assumptions!$C$15='2023-2032 Demand'!$C$5:$C$76)*($C88='2023-2032 Demand'!$B$5:$B$76)*('2023-2032 Demand'!$A$5:$A$76='Demand growth'!$B88),0),MATCH('Demand growth'!J$87,'2023-2032 Demand'!$D$4:$O$4,0))</f>
        <v>71</v>
      </c>
      <c r="K88" s="24" cm="1">
        <f t="array" ref="K88">INDEX('2023-2032 Demand'!$D$5:$O$76,MATCH(1,(Assumptions!$C$15='2023-2032 Demand'!$C$5:$C$76)*($C88='2023-2032 Demand'!$B$5:$B$76)*('2023-2032 Demand'!$A$5:$A$76='Demand growth'!$B88),0),MATCH('Demand growth'!K$87,'2023-2032 Demand'!$D$4:$O$4,0))</f>
        <v>73</v>
      </c>
      <c r="L88" s="24" cm="1">
        <f t="array" ref="L88">INDEX('2023-2032 Demand'!$D$5:$O$76,MATCH(1,(Assumptions!$C$15='2023-2032 Demand'!$C$5:$C$76)*($C88='2023-2032 Demand'!$B$5:$B$76)*('2023-2032 Demand'!$A$5:$A$76='Demand growth'!$B88),0),MATCH('Demand growth'!L$87,'2023-2032 Demand'!$D$4:$O$4,0))</f>
        <v>75</v>
      </c>
      <c r="M88" s="24" cm="1">
        <f t="array" ref="M88">INDEX('2023-2032 Demand'!$D$5:$O$76,MATCH(1,(Assumptions!$C$15='2023-2032 Demand'!$C$5:$C$76)*($C88='2023-2032 Demand'!$B$5:$B$76)*('2023-2032 Demand'!$A$5:$A$76='Demand growth'!$B88),0),MATCH('Demand growth'!M$87,'2023-2032 Demand'!$D$4:$O$4,0))</f>
        <v>78</v>
      </c>
      <c r="N88" s="24" cm="1">
        <f t="array" ref="N88">INDEX('2023-2032 Demand'!$D$5:$O$76,MATCH(1,(Assumptions!$C$15='2023-2032 Demand'!$C$5:$C$76)*($C88='2023-2032 Demand'!$B$5:$B$76)*('2023-2032 Demand'!$A$5:$A$76='Demand growth'!$B88),0),MATCH('Demand growth'!N$87,'2023-2032 Demand'!$D$4:$O$4,0))</f>
        <v>80</v>
      </c>
      <c r="O88" s="207"/>
    </row>
    <row r="89" spans="2:15">
      <c r="B89" s="13" t="str">
        <v>City East</v>
      </c>
      <c r="C89" s="13" t="s">
        <v>62</v>
      </c>
      <c r="D89" s="24" cm="1">
        <f t="array" ref="D89">INDEX('2023-2032 Demand'!$D$5:$O$76,MATCH(1,(Assumptions!$C$15='2023-2032 Demand'!$C$5:$C$76)*($C89='2023-2032 Demand'!$B$5:$B$76)*('2023-2032 Demand'!$A$5:$A$76='Demand growth'!$B89),0),MATCH('Demand growth'!D$87,'2023-2032 Demand'!$D$4:$O$4,0))</f>
        <v>79</v>
      </c>
      <c r="E89" s="24" cm="1">
        <f t="array" ref="E89">INDEX('2023-2032 Demand'!$D$5:$O$76,MATCH(1,(Assumptions!$C$15='2023-2032 Demand'!$C$5:$C$76)*($C89='2023-2032 Demand'!$B$5:$B$76)*('2023-2032 Demand'!$A$5:$A$76='Demand growth'!$B89),0),MATCH('Demand growth'!E$87,'2023-2032 Demand'!$D$4:$O$4,0))</f>
        <v>84</v>
      </c>
      <c r="F89" s="24" cm="1">
        <f t="array" ref="F89">INDEX('2023-2032 Demand'!$D$5:$O$76,MATCH(1,(Assumptions!$C$15='2023-2032 Demand'!$C$5:$C$76)*($C89='2023-2032 Demand'!$B$5:$B$76)*('2023-2032 Demand'!$A$5:$A$76='Demand growth'!$B89),0),MATCH('Demand growth'!F$87,'2023-2032 Demand'!$D$4:$O$4,0))</f>
        <v>89</v>
      </c>
      <c r="G89" s="24" cm="1">
        <f t="array" ref="G89">INDEX('2023-2032 Demand'!$D$5:$O$76,MATCH(1,(Assumptions!$C$15='2023-2032 Demand'!$C$5:$C$76)*($C89='2023-2032 Demand'!$B$5:$B$76)*('2023-2032 Demand'!$A$5:$A$76='Demand growth'!$B89),0),MATCH('Demand growth'!G$87,'2023-2032 Demand'!$D$4:$O$4,0))</f>
        <v>94</v>
      </c>
      <c r="H89" s="24" cm="1">
        <f t="array" ref="H89">INDEX('2023-2032 Demand'!$D$5:$O$76,MATCH(1,(Assumptions!$C$15='2023-2032 Demand'!$C$5:$C$76)*($C89='2023-2032 Demand'!$B$5:$B$76)*('2023-2032 Demand'!$A$5:$A$76='Demand growth'!$B89),0),MATCH('Demand growth'!H$87,'2023-2032 Demand'!$D$4:$O$4,0))</f>
        <v>100</v>
      </c>
      <c r="I89" s="24" cm="1">
        <f t="array" ref="I89">INDEX('2023-2032 Demand'!$D$5:$O$76,MATCH(1,(Assumptions!$C$15='2023-2032 Demand'!$C$5:$C$76)*($C89='2023-2032 Demand'!$B$5:$B$76)*('2023-2032 Demand'!$A$5:$A$76='Demand growth'!$B89),0),MATCH('Demand growth'!I$87,'2023-2032 Demand'!$D$4:$O$4,0))</f>
        <v>107</v>
      </c>
      <c r="J89" s="24" cm="1">
        <f t="array" ref="J89">INDEX('2023-2032 Demand'!$D$5:$O$76,MATCH(1,(Assumptions!$C$15='2023-2032 Demand'!$C$5:$C$76)*($C89='2023-2032 Demand'!$B$5:$B$76)*('2023-2032 Demand'!$A$5:$A$76='Demand growth'!$B89),0),MATCH('Demand growth'!J$87,'2023-2032 Demand'!$D$4:$O$4,0))</f>
        <v>115</v>
      </c>
      <c r="K89" s="24" cm="1">
        <f t="array" ref="K89">INDEX('2023-2032 Demand'!$D$5:$O$76,MATCH(1,(Assumptions!$C$15='2023-2032 Demand'!$C$5:$C$76)*($C89='2023-2032 Demand'!$B$5:$B$76)*('2023-2032 Demand'!$A$5:$A$76='Demand growth'!$B89),0),MATCH('Demand growth'!K$87,'2023-2032 Demand'!$D$4:$O$4,0))</f>
        <v>124</v>
      </c>
      <c r="L89" s="24" cm="1">
        <f t="array" ref="L89">INDEX('2023-2032 Demand'!$D$5:$O$76,MATCH(1,(Assumptions!$C$15='2023-2032 Demand'!$C$5:$C$76)*($C89='2023-2032 Demand'!$B$5:$B$76)*('2023-2032 Demand'!$A$5:$A$76='Demand growth'!$B89),0),MATCH('Demand growth'!L$87,'2023-2032 Demand'!$D$4:$O$4,0))</f>
        <v>135</v>
      </c>
      <c r="M89" s="24" cm="1">
        <f t="array" ref="M89">INDEX('2023-2032 Demand'!$D$5:$O$76,MATCH(1,(Assumptions!$C$15='2023-2032 Demand'!$C$5:$C$76)*($C89='2023-2032 Demand'!$B$5:$B$76)*('2023-2032 Demand'!$A$5:$A$76='Demand growth'!$B89),0),MATCH('Demand growth'!M$87,'2023-2032 Demand'!$D$4:$O$4,0))</f>
        <v>146</v>
      </c>
      <c r="N89" s="24" cm="1">
        <f t="array" ref="N89">INDEX('2023-2032 Demand'!$D$5:$O$76,MATCH(1,(Assumptions!$C$15='2023-2032 Demand'!$C$5:$C$76)*($C89='2023-2032 Demand'!$B$5:$B$76)*('2023-2032 Demand'!$A$5:$A$76='Demand growth'!$B89),0),MATCH('Demand growth'!N$87,'2023-2032 Demand'!$D$4:$O$4,0))</f>
        <v>159</v>
      </c>
      <c r="O89" s="207"/>
    </row>
    <row r="90" spans="2:15">
      <c r="B90" s="13" t="str">
        <v>Civic</v>
      </c>
      <c r="C90" s="13" t="s">
        <v>62</v>
      </c>
      <c r="D90" s="24" cm="1">
        <f t="array" ref="D90">INDEX('2023-2032 Demand'!$D$5:$O$76,MATCH(1,(Assumptions!$C$15='2023-2032 Demand'!$C$5:$C$76)*($C90='2023-2032 Demand'!$B$5:$B$76)*('2023-2032 Demand'!$A$5:$A$76='Demand growth'!$B90),0),MATCH('Demand growth'!D$87,'2023-2032 Demand'!$D$4:$O$4,0))</f>
        <v>59</v>
      </c>
      <c r="E90" s="24" cm="1">
        <f t="array" ref="E90">INDEX('2023-2032 Demand'!$D$5:$O$76,MATCH(1,(Assumptions!$C$15='2023-2032 Demand'!$C$5:$C$76)*($C90='2023-2032 Demand'!$B$5:$B$76)*('2023-2032 Demand'!$A$5:$A$76='Demand growth'!$B90),0),MATCH('Demand growth'!E$87,'2023-2032 Demand'!$D$4:$O$4,0))</f>
        <v>62</v>
      </c>
      <c r="F90" s="24" cm="1">
        <f t="array" ref="F90">INDEX('2023-2032 Demand'!$D$5:$O$76,MATCH(1,(Assumptions!$C$15='2023-2032 Demand'!$C$5:$C$76)*($C90='2023-2032 Demand'!$B$5:$B$76)*('2023-2032 Demand'!$A$5:$A$76='Demand growth'!$B90),0),MATCH('Demand growth'!F$87,'2023-2032 Demand'!$D$4:$O$4,0))</f>
        <v>65</v>
      </c>
      <c r="G90" s="24" cm="1">
        <f t="array" ref="G90">INDEX('2023-2032 Demand'!$D$5:$O$76,MATCH(1,(Assumptions!$C$15='2023-2032 Demand'!$C$5:$C$76)*($C90='2023-2032 Demand'!$B$5:$B$76)*('2023-2032 Demand'!$A$5:$A$76='Demand growth'!$B90),0),MATCH('Demand growth'!G$87,'2023-2032 Demand'!$D$4:$O$4,0))</f>
        <v>68</v>
      </c>
      <c r="H90" s="24" cm="1">
        <f t="array" ref="H90">INDEX('2023-2032 Demand'!$D$5:$O$76,MATCH(1,(Assumptions!$C$15='2023-2032 Demand'!$C$5:$C$76)*($C90='2023-2032 Demand'!$B$5:$B$76)*('2023-2032 Demand'!$A$5:$A$76='Demand growth'!$B90),0),MATCH('Demand growth'!H$87,'2023-2032 Demand'!$D$4:$O$4,0))</f>
        <v>71</v>
      </c>
      <c r="I90" s="24" cm="1">
        <f t="array" ref="I90">INDEX('2023-2032 Demand'!$D$5:$O$76,MATCH(1,(Assumptions!$C$15='2023-2032 Demand'!$C$5:$C$76)*($C90='2023-2032 Demand'!$B$5:$B$76)*('2023-2032 Demand'!$A$5:$A$76='Demand growth'!$B90),0),MATCH('Demand growth'!I$87,'2023-2032 Demand'!$D$4:$O$4,0))</f>
        <v>75</v>
      </c>
      <c r="J90" s="24" cm="1">
        <f t="array" ref="J90">INDEX('2023-2032 Demand'!$D$5:$O$76,MATCH(1,(Assumptions!$C$15='2023-2032 Demand'!$C$5:$C$76)*($C90='2023-2032 Demand'!$B$5:$B$76)*('2023-2032 Demand'!$A$5:$A$76='Demand growth'!$B90),0),MATCH('Demand growth'!J$87,'2023-2032 Demand'!$D$4:$O$4,0))</f>
        <v>79</v>
      </c>
      <c r="K90" s="24" cm="1">
        <f t="array" ref="K90">INDEX('2023-2032 Demand'!$D$5:$O$76,MATCH(1,(Assumptions!$C$15='2023-2032 Demand'!$C$5:$C$76)*($C90='2023-2032 Demand'!$B$5:$B$76)*('2023-2032 Demand'!$A$5:$A$76='Demand growth'!$B90),0),MATCH('Demand growth'!K$87,'2023-2032 Demand'!$D$4:$O$4,0))</f>
        <v>82</v>
      </c>
      <c r="L90" s="24" cm="1">
        <f t="array" ref="L90">INDEX('2023-2032 Demand'!$D$5:$O$76,MATCH(1,(Assumptions!$C$15='2023-2032 Demand'!$C$5:$C$76)*($C90='2023-2032 Demand'!$B$5:$B$76)*('2023-2032 Demand'!$A$5:$A$76='Demand growth'!$B90),0),MATCH('Demand growth'!L$87,'2023-2032 Demand'!$D$4:$O$4,0))</f>
        <v>86</v>
      </c>
      <c r="M90" s="24" cm="1">
        <f t="array" ref="M90">INDEX('2023-2032 Demand'!$D$5:$O$76,MATCH(1,(Assumptions!$C$15='2023-2032 Demand'!$C$5:$C$76)*($C90='2023-2032 Demand'!$B$5:$B$76)*('2023-2032 Demand'!$A$5:$A$76='Demand growth'!$B90),0),MATCH('Demand growth'!M$87,'2023-2032 Demand'!$D$4:$O$4,0))</f>
        <v>90</v>
      </c>
      <c r="N90" s="24" cm="1">
        <f t="array" ref="N90">INDEX('2023-2032 Demand'!$D$5:$O$76,MATCH(1,(Assumptions!$C$15='2023-2032 Demand'!$C$5:$C$76)*($C90='2023-2032 Demand'!$B$5:$B$76)*('2023-2032 Demand'!$A$5:$A$76='Demand growth'!$B90),0),MATCH('Demand growth'!N$87,'2023-2032 Demand'!$D$4:$O$4,0))</f>
        <v>94</v>
      </c>
      <c r="O90" s="207"/>
    </row>
    <row r="91" spans="2:15">
      <c r="B91" s="13" t="str">
        <v>East Lake</v>
      </c>
      <c r="C91" s="13" t="s">
        <v>62</v>
      </c>
      <c r="D91" s="24" cm="1">
        <f t="array" ref="D91">INDEX('2023-2032 Demand'!$D$5:$O$76,MATCH(1,(Assumptions!$C$15='2023-2032 Demand'!$C$5:$C$76)*($C91='2023-2032 Demand'!$B$5:$B$76)*('2023-2032 Demand'!$A$5:$A$76='Demand growth'!$B91),0),MATCH('Demand growth'!D$87,'2023-2032 Demand'!$D$4:$O$4,0))</f>
        <v>50</v>
      </c>
      <c r="E91" s="24" cm="1">
        <f t="array" ref="E91">INDEX('2023-2032 Demand'!$D$5:$O$76,MATCH(1,(Assumptions!$C$15='2023-2032 Demand'!$C$5:$C$76)*($C91='2023-2032 Demand'!$B$5:$B$76)*('2023-2032 Demand'!$A$5:$A$76='Demand growth'!$B91),0),MATCH('Demand growth'!E$87,'2023-2032 Demand'!$D$4:$O$4,0))</f>
        <v>51</v>
      </c>
      <c r="F91" s="24" cm="1">
        <f t="array" ref="F91">INDEX('2023-2032 Demand'!$D$5:$O$76,MATCH(1,(Assumptions!$C$15='2023-2032 Demand'!$C$5:$C$76)*($C91='2023-2032 Demand'!$B$5:$B$76)*('2023-2032 Demand'!$A$5:$A$76='Demand growth'!$B91),0),MATCH('Demand growth'!F$87,'2023-2032 Demand'!$D$4:$O$4,0))</f>
        <v>53</v>
      </c>
      <c r="G91" s="24" cm="1">
        <f t="array" ref="G91">INDEX('2023-2032 Demand'!$D$5:$O$76,MATCH(1,(Assumptions!$C$15='2023-2032 Demand'!$C$5:$C$76)*($C91='2023-2032 Demand'!$B$5:$B$76)*('2023-2032 Demand'!$A$5:$A$76='Demand growth'!$B91),0),MATCH('Demand growth'!G$87,'2023-2032 Demand'!$D$4:$O$4,0))</f>
        <v>55</v>
      </c>
      <c r="H91" s="24" cm="1">
        <f t="array" ref="H91">INDEX('2023-2032 Demand'!$D$5:$O$76,MATCH(1,(Assumptions!$C$15='2023-2032 Demand'!$C$5:$C$76)*($C91='2023-2032 Demand'!$B$5:$B$76)*('2023-2032 Demand'!$A$5:$A$76='Demand growth'!$B91),0),MATCH('Demand growth'!H$87,'2023-2032 Demand'!$D$4:$O$4,0))</f>
        <v>57</v>
      </c>
      <c r="I91" s="24" cm="1">
        <f t="array" ref="I91">INDEX('2023-2032 Demand'!$D$5:$O$76,MATCH(1,(Assumptions!$C$15='2023-2032 Demand'!$C$5:$C$76)*($C91='2023-2032 Demand'!$B$5:$B$76)*('2023-2032 Demand'!$A$5:$A$76='Demand growth'!$B91),0),MATCH('Demand growth'!I$87,'2023-2032 Demand'!$D$4:$O$4,0))</f>
        <v>58</v>
      </c>
      <c r="J91" s="24" cm="1">
        <f t="array" ref="J91">INDEX('2023-2032 Demand'!$D$5:$O$76,MATCH(1,(Assumptions!$C$15='2023-2032 Demand'!$C$5:$C$76)*($C91='2023-2032 Demand'!$B$5:$B$76)*('2023-2032 Demand'!$A$5:$A$76='Demand growth'!$B91),0),MATCH('Demand growth'!J$87,'2023-2032 Demand'!$D$4:$O$4,0))</f>
        <v>58</v>
      </c>
      <c r="K91" s="24" cm="1">
        <f t="array" ref="K91">INDEX('2023-2032 Demand'!$D$5:$O$76,MATCH(1,(Assumptions!$C$15='2023-2032 Demand'!$C$5:$C$76)*($C91='2023-2032 Demand'!$B$5:$B$76)*('2023-2032 Demand'!$A$5:$A$76='Demand growth'!$B91),0),MATCH('Demand growth'!K$87,'2023-2032 Demand'!$D$4:$O$4,0))</f>
        <v>59</v>
      </c>
      <c r="L91" s="24" cm="1">
        <f t="array" ref="L91">INDEX('2023-2032 Demand'!$D$5:$O$76,MATCH(1,(Assumptions!$C$15='2023-2032 Demand'!$C$5:$C$76)*($C91='2023-2032 Demand'!$B$5:$B$76)*('2023-2032 Demand'!$A$5:$A$76='Demand growth'!$B91),0),MATCH('Demand growth'!L$87,'2023-2032 Demand'!$D$4:$O$4,0))</f>
        <v>60</v>
      </c>
      <c r="M91" s="24" cm="1">
        <f t="array" ref="M91">INDEX('2023-2032 Demand'!$D$5:$O$76,MATCH(1,(Assumptions!$C$15='2023-2032 Demand'!$C$5:$C$76)*($C91='2023-2032 Demand'!$B$5:$B$76)*('2023-2032 Demand'!$A$5:$A$76='Demand growth'!$B91),0),MATCH('Demand growth'!M$87,'2023-2032 Demand'!$D$4:$O$4,0))</f>
        <v>62</v>
      </c>
      <c r="N91" s="24" cm="1">
        <f t="array" ref="N91">INDEX('2023-2032 Demand'!$D$5:$O$76,MATCH(1,(Assumptions!$C$15='2023-2032 Demand'!$C$5:$C$76)*($C91='2023-2032 Demand'!$B$5:$B$76)*('2023-2032 Demand'!$A$5:$A$76='Demand growth'!$B91),0),MATCH('Demand growth'!N$87,'2023-2032 Demand'!$D$4:$O$4,0))</f>
        <v>64</v>
      </c>
      <c r="O91" s="207"/>
    </row>
    <row r="92" spans="2:15">
      <c r="B92" s="13" t="str">
        <v>Fyshwick</v>
      </c>
      <c r="C92" s="13" t="s">
        <v>62</v>
      </c>
      <c r="D92" s="24" cm="1">
        <f t="array" ref="D92">INDEX('2023-2032 Demand'!$D$5:$O$76,MATCH(1,(Assumptions!$C$15='2023-2032 Demand'!$C$5:$C$76)*($C92='2023-2032 Demand'!$B$5:$B$76)*('2023-2032 Demand'!$A$5:$A$76='Demand growth'!$B92),0),MATCH('Demand growth'!D$87,'2023-2032 Demand'!$D$4:$O$4,0))</f>
        <v>29</v>
      </c>
      <c r="E92" s="24" cm="1">
        <f t="array" ref="E92">INDEX('2023-2032 Demand'!$D$5:$O$76,MATCH(1,(Assumptions!$C$15='2023-2032 Demand'!$C$5:$C$76)*($C92='2023-2032 Demand'!$B$5:$B$76)*('2023-2032 Demand'!$A$5:$A$76='Demand growth'!$B92),0),MATCH('Demand growth'!E$87,'2023-2032 Demand'!$D$4:$O$4,0))</f>
        <v>31</v>
      </c>
      <c r="F92" s="24" cm="1">
        <f t="array" ref="F92">INDEX('2023-2032 Demand'!$D$5:$O$76,MATCH(1,(Assumptions!$C$15='2023-2032 Demand'!$C$5:$C$76)*($C92='2023-2032 Demand'!$B$5:$B$76)*('2023-2032 Demand'!$A$5:$A$76='Demand growth'!$B92),0),MATCH('Demand growth'!F$87,'2023-2032 Demand'!$D$4:$O$4,0))</f>
        <v>0</v>
      </c>
      <c r="G92" s="24" cm="1">
        <f t="array" ref="G92">INDEX('2023-2032 Demand'!$D$5:$O$76,MATCH(1,(Assumptions!$C$15='2023-2032 Demand'!$C$5:$C$76)*($C92='2023-2032 Demand'!$B$5:$B$76)*('2023-2032 Demand'!$A$5:$A$76='Demand growth'!$B92),0),MATCH('Demand growth'!G$87,'2023-2032 Demand'!$D$4:$O$4,0))</f>
        <v>0</v>
      </c>
      <c r="H92" s="24" cm="1">
        <f t="array" ref="H92">INDEX('2023-2032 Demand'!$D$5:$O$76,MATCH(1,(Assumptions!$C$15='2023-2032 Demand'!$C$5:$C$76)*($C92='2023-2032 Demand'!$B$5:$B$76)*('2023-2032 Demand'!$A$5:$A$76='Demand growth'!$B92),0),MATCH('Demand growth'!H$87,'2023-2032 Demand'!$D$4:$O$4,0))</f>
        <v>0</v>
      </c>
      <c r="I92" s="24" cm="1">
        <f t="array" ref="I92">INDEX('2023-2032 Demand'!$D$5:$O$76,MATCH(1,(Assumptions!$C$15='2023-2032 Demand'!$C$5:$C$76)*($C92='2023-2032 Demand'!$B$5:$B$76)*('2023-2032 Demand'!$A$5:$A$76='Demand growth'!$B92),0),MATCH('Demand growth'!I$87,'2023-2032 Demand'!$D$4:$O$4,0))</f>
        <v>0</v>
      </c>
      <c r="J92" s="24" cm="1">
        <f t="array" ref="J92">INDEX('2023-2032 Demand'!$D$5:$O$76,MATCH(1,(Assumptions!$C$15='2023-2032 Demand'!$C$5:$C$76)*($C92='2023-2032 Demand'!$B$5:$B$76)*('2023-2032 Demand'!$A$5:$A$76='Demand growth'!$B92),0),MATCH('Demand growth'!J$87,'2023-2032 Demand'!$D$4:$O$4,0))</f>
        <v>0</v>
      </c>
      <c r="K92" s="24" cm="1">
        <f t="array" ref="K92">INDEX('2023-2032 Demand'!$D$5:$O$76,MATCH(1,(Assumptions!$C$15='2023-2032 Demand'!$C$5:$C$76)*($C92='2023-2032 Demand'!$B$5:$B$76)*('2023-2032 Demand'!$A$5:$A$76='Demand growth'!$B92),0),MATCH('Demand growth'!K$87,'2023-2032 Demand'!$D$4:$O$4,0))</f>
        <v>0</v>
      </c>
      <c r="L92" s="24" cm="1">
        <f t="array" ref="L92">INDEX('2023-2032 Demand'!$D$5:$O$76,MATCH(1,(Assumptions!$C$15='2023-2032 Demand'!$C$5:$C$76)*($C92='2023-2032 Demand'!$B$5:$B$76)*('2023-2032 Demand'!$A$5:$A$76='Demand growth'!$B92),0),MATCH('Demand growth'!L$87,'2023-2032 Demand'!$D$4:$O$4,0))</f>
        <v>0</v>
      </c>
      <c r="M92" s="24" cm="1">
        <f t="array" ref="M92">INDEX('2023-2032 Demand'!$D$5:$O$76,MATCH(1,(Assumptions!$C$15='2023-2032 Demand'!$C$5:$C$76)*($C92='2023-2032 Demand'!$B$5:$B$76)*('2023-2032 Demand'!$A$5:$A$76='Demand growth'!$B92),0),MATCH('Demand growth'!M$87,'2023-2032 Demand'!$D$4:$O$4,0))</f>
        <v>0</v>
      </c>
      <c r="N92" s="24" cm="1">
        <f t="array" ref="N92">INDEX('2023-2032 Demand'!$D$5:$O$76,MATCH(1,(Assumptions!$C$15='2023-2032 Demand'!$C$5:$C$76)*($C92='2023-2032 Demand'!$B$5:$B$76)*('2023-2032 Demand'!$A$5:$A$76='Demand growth'!$B92),0),MATCH('Demand growth'!N$87,'2023-2032 Demand'!$D$4:$O$4,0))</f>
        <v>0</v>
      </c>
      <c r="O92" s="207"/>
    </row>
    <row r="93" spans="2:15">
      <c r="B93" s="13" t="str">
        <v>Gilmore</v>
      </c>
      <c r="C93" s="13" t="s">
        <v>62</v>
      </c>
      <c r="D93" s="24" cm="1">
        <f t="array" ref="D93">INDEX('2023-2032 Demand'!$D$5:$O$76,MATCH(1,(Assumptions!$C$15='2023-2032 Demand'!$C$5:$C$76)*($C93='2023-2032 Demand'!$B$5:$B$76)*('2023-2032 Demand'!$A$5:$A$76='Demand growth'!$B93),0),MATCH('Demand growth'!D$87,'2023-2032 Demand'!$D$4:$O$4,0))</f>
        <v>38</v>
      </c>
      <c r="E93" s="24" cm="1">
        <f t="array" ref="E93">INDEX('2023-2032 Demand'!$D$5:$O$76,MATCH(1,(Assumptions!$C$15='2023-2032 Demand'!$C$5:$C$76)*($C93='2023-2032 Demand'!$B$5:$B$76)*('2023-2032 Demand'!$A$5:$A$76='Demand growth'!$B93),0),MATCH('Demand growth'!E$87,'2023-2032 Demand'!$D$4:$O$4,0))</f>
        <v>40</v>
      </c>
      <c r="F93" s="24" cm="1">
        <f t="array" ref="F93">INDEX('2023-2032 Demand'!$D$5:$O$76,MATCH(1,(Assumptions!$C$15='2023-2032 Demand'!$C$5:$C$76)*($C93='2023-2032 Demand'!$B$5:$B$76)*('2023-2032 Demand'!$A$5:$A$76='Demand growth'!$B93),0),MATCH('Demand growth'!F$87,'2023-2032 Demand'!$D$4:$O$4,0))</f>
        <v>41</v>
      </c>
      <c r="G93" s="24" cm="1">
        <f t="array" ref="G93">INDEX('2023-2032 Demand'!$D$5:$O$76,MATCH(1,(Assumptions!$C$15='2023-2032 Demand'!$C$5:$C$76)*($C93='2023-2032 Demand'!$B$5:$B$76)*('2023-2032 Demand'!$A$5:$A$76='Demand growth'!$B93),0),MATCH('Demand growth'!G$87,'2023-2032 Demand'!$D$4:$O$4,0))</f>
        <v>43</v>
      </c>
      <c r="H93" s="24" cm="1">
        <f t="array" ref="H93">INDEX('2023-2032 Demand'!$D$5:$O$76,MATCH(1,(Assumptions!$C$15='2023-2032 Demand'!$C$5:$C$76)*($C93='2023-2032 Demand'!$B$5:$B$76)*('2023-2032 Demand'!$A$5:$A$76='Demand growth'!$B93),0),MATCH('Demand growth'!H$87,'2023-2032 Demand'!$D$4:$O$4,0))</f>
        <v>45</v>
      </c>
      <c r="I93" s="24" cm="1">
        <f t="array" ref="I93">INDEX('2023-2032 Demand'!$D$5:$O$76,MATCH(1,(Assumptions!$C$15='2023-2032 Demand'!$C$5:$C$76)*($C93='2023-2032 Demand'!$B$5:$B$76)*('2023-2032 Demand'!$A$5:$A$76='Demand growth'!$B93),0),MATCH('Demand growth'!I$87,'2023-2032 Demand'!$D$4:$O$4,0))</f>
        <v>47</v>
      </c>
      <c r="J93" s="24" cm="1">
        <f t="array" ref="J93">INDEX('2023-2032 Demand'!$D$5:$O$76,MATCH(1,(Assumptions!$C$15='2023-2032 Demand'!$C$5:$C$76)*($C93='2023-2032 Demand'!$B$5:$B$76)*('2023-2032 Demand'!$A$5:$A$76='Demand growth'!$B93),0),MATCH('Demand growth'!J$87,'2023-2032 Demand'!$D$4:$O$4,0))</f>
        <v>50</v>
      </c>
      <c r="K93" s="24" cm="1">
        <f t="array" ref="K93">INDEX('2023-2032 Demand'!$D$5:$O$76,MATCH(1,(Assumptions!$C$15='2023-2032 Demand'!$C$5:$C$76)*($C93='2023-2032 Demand'!$B$5:$B$76)*('2023-2032 Demand'!$A$5:$A$76='Demand growth'!$B93),0),MATCH('Demand growth'!K$87,'2023-2032 Demand'!$D$4:$O$4,0))</f>
        <v>52</v>
      </c>
      <c r="L93" s="24" cm="1">
        <f t="array" ref="L93">INDEX('2023-2032 Demand'!$D$5:$O$76,MATCH(1,(Assumptions!$C$15='2023-2032 Demand'!$C$5:$C$76)*($C93='2023-2032 Demand'!$B$5:$B$76)*('2023-2032 Demand'!$A$5:$A$76='Demand growth'!$B93),0),MATCH('Demand growth'!L$87,'2023-2032 Demand'!$D$4:$O$4,0))</f>
        <v>54</v>
      </c>
      <c r="M93" s="24" cm="1">
        <f t="array" ref="M93">INDEX('2023-2032 Demand'!$D$5:$O$76,MATCH(1,(Assumptions!$C$15='2023-2032 Demand'!$C$5:$C$76)*($C93='2023-2032 Demand'!$B$5:$B$76)*('2023-2032 Demand'!$A$5:$A$76='Demand growth'!$B93),0),MATCH('Demand growth'!M$87,'2023-2032 Demand'!$D$4:$O$4,0))</f>
        <v>56</v>
      </c>
      <c r="N93" s="24" cm="1">
        <f t="array" ref="N93">INDEX('2023-2032 Demand'!$D$5:$O$76,MATCH(1,(Assumptions!$C$15='2023-2032 Demand'!$C$5:$C$76)*($C93='2023-2032 Demand'!$B$5:$B$76)*('2023-2032 Demand'!$A$5:$A$76='Demand growth'!$B93),0),MATCH('Demand growth'!N$87,'2023-2032 Demand'!$D$4:$O$4,0))</f>
        <v>58</v>
      </c>
      <c r="O93" s="207"/>
    </row>
    <row r="94" spans="2:15">
      <c r="B94" s="13" t="str">
        <v>Gold Creek</v>
      </c>
      <c r="C94" s="13" t="s">
        <v>62</v>
      </c>
      <c r="D94" s="24" cm="1">
        <f t="array" ref="D94">INDEX('2023-2032 Demand'!$D$5:$O$76,MATCH(1,(Assumptions!$C$15='2023-2032 Demand'!$C$5:$C$76)*($C94='2023-2032 Demand'!$B$5:$B$76)*('2023-2032 Demand'!$A$5:$A$76='Demand growth'!$B94),0),MATCH('Demand growth'!D$87,'2023-2032 Demand'!$D$4:$O$4,0))</f>
        <v>92</v>
      </c>
      <c r="E94" s="24" cm="1">
        <f t="array" ref="E94">INDEX('2023-2032 Demand'!$D$5:$O$76,MATCH(1,(Assumptions!$C$15='2023-2032 Demand'!$C$5:$C$76)*($C94='2023-2032 Demand'!$B$5:$B$76)*('2023-2032 Demand'!$A$5:$A$76='Demand growth'!$B94),0),MATCH('Demand growth'!E$87,'2023-2032 Demand'!$D$4:$O$4,0))</f>
        <v>96</v>
      </c>
      <c r="F94" s="24" cm="1">
        <f t="array" ref="F94">INDEX('2023-2032 Demand'!$D$5:$O$76,MATCH(1,(Assumptions!$C$15='2023-2032 Demand'!$C$5:$C$76)*($C94='2023-2032 Demand'!$B$5:$B$76)*('2023-2032 Demand'!$A$5:$A$76='Demand growth'!$B94),0),MATCH('Demand growth'!F$87,'2023-2032 Demand'!$D$4:$O$4,0))</f>
        <v>100</v>
      </c>
      <c r="G94" s="24" cm="1">
        <f t="array" ref="G94">INDEX('2023-2032 Demand'!$D$5:$O$76,MATCH(1,(Assumptions!$C$15='2023-2032 Demand'!$C$5:$C$76)*($C94='2023-2032 Demand'!$B$5:$B$76)*('2023-2032 Demand'!$A$5:$A$76='Demand growth'!$B94),0),MATCH('Demand growth'!G$87,'2023-2032 Demand'!$D$4:$O$4,0))</f>
        <v>105</v>
      </c>
      <c r="H94" s="24" cm="1">
        <f t="array" ref="H94">INDEX('2023-2032 Demand'!$D$5:$O$76,MATCH(1,(Assumptions!$C$15='2023-2032 Demand'!$C$5:$C$76)*($C94='2023-2032 Demand'!$B$5:$B$76)*('2023-2032 Demand'!$A$5:$A$76='Demand growth'!$B94),0),MATCH('Demand growth'!H$87,'2023-2032 Demand'!$D$4:$O$4,0))</f>
        <v>109</v>
      </c>
      <c r="I94" s="24" cm="1">
        <f t="array" ref="I94">INDEX('2023-2032 Demand'!$D$5:$O$76,MATCH(1,(Assumptions!$C$15='2023-2032 Demand'!$C$5:$C$76)*($C94='2023-2032 Demand'!$B$5:$B$76)*('2023-2032 Demand'!$A$5:$A$76='Demand growth'!$B94),0),MATCH('Demand growth'!I$87,'2023-2032 Demand'!$D$4:$O$4,0))</f>
        <v>114</v>
      </c>
      <c r="J94" s="24" cm="1">
        <f t="array" ref="J94">INDEX('2023-2032 Demand'!$D$5:$O$76,MATCH(1,(Assumptions!$C$15='2023-2032 Demand'!$C$5:$C$76)*($C94='2023-2032 Demand'!$B$5:$B$76)*('2023-2032 Demand'!$A$5:$A$76='Demand growth'!$B94),0),MATCH('Demand growth'!J$87,'2023-2032 Demand'!$D$4:$O$4,0))</f>
        <v>120</v>
      </c>
      <c r="K94" s="24" cm="1">
        <f t="array" ref="K94">INDEX('2023-2032 Demand'!$D$5:$O$76,MATCH(1,(Assumptions!$C$15='2023-2032 Demand'!$C$5:$C$76)*($C94='2023-2032 Demand'!$B$5:$B$76)*('2023-2032 Demand'!$A$5:$A$76='Demand growth'!$B94),0),MATCH('Demand growth'!K$87,'2023-2032 Demand'!$D$4:$O$4,0))</f>
        <v>125</v>
      </c>
      <c r="L94" s="24" cm="1">
        <f t="array" ref="L94">INDEX('2023-2032 Demand'!$D$5:$O$76,MATCH(1,(Assumptions!$C$15='2023-2032 Demand'!$C$5:$C$76)*($C94='2023-2032 Demand'!$B$5:$B$76)*('2023-2032 Demand'!$A$5:$A$76='Demand growth'!$B94),0),MATCH('Demand growth'!L$87,'2023-2032 Demand'!$D$4:$O$4,0))</f>
        <v>132</v>
      </c>
      <c r="M94" s="24" cm="1">
        <f t="array" ref="M94">INDEX('2023-2032 Demand'!$D$5:$O$76,MATCH(1,(Assumptions!$C$15='2023-2032 Demand'!$C$5:$C$76)*($C94='2023-2032 Demand'!$B$5:$B$76)*('2023-2032 Demand'!$A$5:$A$76='Demand growth'!$B94),0),MATCH('Demand growth'!M$87,'2023-2032 Demand'!$D$4:$O$4,0))</f>
        <v>139</v>
      </c>
      <c r="N94" s="24" cm="1">
        <f t="array" ref="N94">INDEX('2023-2032 Demand'!$D$5:$O$76,MATCH(1,(Assumptions!$C$15='2023-2032 Demand'!$C$5:$C$76)*($C94='2023-2032 Demand'!$B$5:$B$76)*('2023-2032 Demand'!$A$5:$A$76='Demand growth'!$B94),0),MATCH('Demand growth'!N$87,'2023-2032 Demand'!$D$4:$O$4,0))</f>
        <v>146</v>
      </c>
      <c r="O94" s="207"/>
    </row>
    <row r="95" spans="2:15">
      <c r="B95" s="13" t="str">
        <v>Latham</v>
      </c>
      <c r="C95" s="13" t="s">
        <v>62</v>
      </c>
      <c r="D95" s="24" cm="1">
        <f t="array" ref="D95">INDEX('2023-2032 Demand'!$D$5:$O$76,MATCH(1,(Assumptions!$C$15='2023-2032 Demand'!$C$5:$C$76)*($C95='2023-2032 Demand'!$B$5:$B$76)*('2023-2032 Demand'!$A$5:$A$76='Demand growth'!$B95),0),MATCH('Demand growth'!D$87,'2023-2032 Demand'!$D$4:$O$4,0))</f>
        <v>73</v>
      </c>
      <c r="E95" s="24" cm="1">
        <f t="array" ref="E95">INDEX('2023-2032 Demand'!$D$5:$O$76,MATCH(1,(Assumptions!$C$15='2023-2032 Demand'!$C$5:$C$76)*($C95='2023-2032 Demand'!$B$5:$B$76)*('2023-2032 Demand'!$A$5:$A$76='Demand growth'!$B95),0),MATCH('Demand growth'!E$87,'2023-2032 Demand'!$D$4:$O$4,0))</f>
        <v>75</v>
      </c>
      <c r="F95" s="24" cm="1">
        <f t="array" ref="F95">INDEX('2023-2032 Demand'!$D$5:$O$76,MATCH(1,(Assumptions!$C$15='2023-2032 Demand'!$C$5:$C$76)*($C95='2023-2032 Demand'!$B$5:$B$76)*('2023-2032 Demand'!$A$5:$A$76='Demand growth'!$B95),0),MATCH('Demand growth'!F$87,'2023-2032 Demand'!$D$4:$O$4,0))</f>
        <v>76</v>
      </c>
      <c r="G95" s="24" cm="1">
        <f t="array" ref="G95">INDEX('2023-2032 Demand'!$D$5:$O$76,MATCH(1,(Assumptions!$C$15='2023-2032 Demand'!$C$5:$C$76)*($C95='2023-2032 Demand'!$B$5:$B$76)*('2023-2032 Demand'!$A$5:$A$76='Demand growth'!$B95),0),MATCH('Demand growth'!G$87,'2023-2032 Demand'!$D$4:$O$4,0))</f>
        <v>78</v>
      </c>
      <c r="H95" s="24" cm="1">
        <f t="array" ref="H95">INDEX('2023-2032 Demand'!$D$5:$O$76,MATCH(1,(Assumptions!$C$15='2023-2032 Demand'!$C$5:$C$76)*($C95='2023-2032 Demand'!$B$5:$B$76)*('2023-2032 Demand'!$A$5:$A$76='Demand growth'!$B95),0),MATCH('Demand growth'!H$87,'2023-2032 Demand'!$D$4:$O$4,0))</f>
        <v>81</v>
      </c>
      <c r="I95" s="24" cm="1">
        <f t="array" ref="I95">INDEX('2023-2032 Demand'!$D$5:$O$76,MATCH(1,(Assumptions!$C$15='2023-2032 Demand'!$C$5:$C$76)*($C95='2023-2032 Demand'!$B$5:$B$76)*('2023-2032 Demand'!$A$5:$A$76='Demand growth'!$B95),0),MATCH('Demand growth'!I$87,'2023-2032 Demand'!$D$4:$O$4,0))</f>
        <v>83</v>
      </c>
      <c r="J95" s="24" cm="1">
        <f t="array" ref="J95">INDEX('2023-2032 Demand'!$D$5:$O$76,MATCH(1,(Assumptions!$C$15='2023-2032 Demand'!$C$5:$C$76)*($C95='2023-2032 Demand'!$B$5:$B$76)*('2023-2032 Demand'!$A$5:$A$76='Demand growth'!$B95),0),MATCH('Demand growth'!J$87,'2023-2032 Demand'!$D$4:$O$4,0))</f>
        <v>87</v>
      </c>
      <c r="K95" s="24" cm="1">
        <f t="array" ref="K95">INDEX('2023-2032 Demand'!$D$5:$O$76,MATCH(1,(Assumptions!$C$15='2023-2032 Demand'!$C$5:$C$76)*($C95='2023-2032 Demand'!$B$5:$B$76)*('2023-2032 Demand'!$A$5:$A$76='Demand growth'!$B95),0),MATCH('Demand growth'!K$87,'2023-2032 Demand'!$D$4:$O$4,0))</f>
        <v>90</v>
      </c>
      <c r="L95" s="24" cm="1">
        <f t="array" ref="L95">INDEX('2023-2032 Demand'!$D$5:$O$76,MATCH(1,(Assumptions!$C$15='2023-2032 Demand'!$C$5:$C$76)*($C95='2023-2032 Demand'!$B$5:$B$76)*('2023-2032 Demand'!$A$5:$A$76='Demand growth'!$B95),0),MATCH('Demand growth'!L$87,'2023-2032 Demand'!$D$4:$O$4,0))</f>
        <v>93</v>
      </c>
      <c r="M95" s="24" cm="1">
        <f t="array" ref="M95">INDEX('2023-2032 Demand'!$D$5:$O$76,MATCH(1,(Assumptions!$C$15='2023-2032 Demand'!$C$5:$C$76)*($C95='2023-2032 Demand'!$B$5:$B$76)*('2023-2032 Demand'!$A$5:$A$76='Demand growth'!$B95),0),MATCH('Demand growth'!M$87,'2023-2032 Demand'!$D$4:$O$4,0))</f>
        <v>97</v>
      </c>
      <c r="N95" s="24" cm="1">
        <f t="array" ref="N95">INDEX('2023-2032 Demand'!$D$5:$O$76,MATCH(1,(Assumptions!$C$15='2023-2032 Demand'!$C$5:$C$76)*($C95='2023-2032 Demand'!$B$5:$B$76)*('2023-2032 Demand'!$A$5:$A$76='Demand growth'!$B95),0),MATCH('Demand growth'!N$87,'2023-2032 Demand'!$D$4:$O$4,0))</f>
        <v>101</v>
      </c>
      <c r="O95" s="207"/>
    </row>
    <row r="96" spans="2:15">
      <c r="B96" s="13" t="str">
        <v>Telopea Park</v>
      </c>
      <c r="C96" s="13" t="s">
        <v>62</v>
      </c>
      <c r="D96" s="24" cm="1">
        <f t="array" ref="D96">INDEX('2023-2032 Demand'!$D$5:$O$76,MATCH(1,(Assumptions!$C$15='2023-2032 Demand'!$C$5:$C$76)*($C96='2023-2032 Demand'!$B$5:$B$76)*('2023-2032 Demand'!$A$5:$A$76='Demand growth'!$B96),0),MATCH('Demand growth'!D$87,'2023-2032 Demand'!$D$4:$O$4,0))</f>
        <v>83</v>
      </c>
      <c r="E96" s="24" cm="1">
        <f t="array" ref="E96">INDEX('2023-2032 Demand'!$D$5:$O$76,MATCH(1,(Assumptions!$C$15='2023-2032 Demand'!$C$5:$C$76)*($C96='2023-2032 Demand'!$B$5:$B$76)*('2023-2032 Demand'!$A$5:$A$76='Demand growth'!$B96),0),MATCH('Demand growth'!E$87,'2023-2032 Demand'!$D$4:$O$4,0))</f>
        <v>86</v>
      </c>
      <c r="F96" s="24" cm="1">
        <f t="array" ref="F96">INDEX('2023-2032 Demand'!$D$5:$O$76,MATCH(1,(Assumptions!$C$15='2023-2032 Demand'!$C$5:$C$76)*($C96='2023-2032 Demand'!$B$5:$B$76)*('2023-2032 Demand'!$A$5:$A$76='Demand growth'!$B96),0),MATCH('Demand growth'!F$87,'2023-2032 Demand'!$D$4:$O$4,0))</f>
        <v>88</v>
      </c>
      <c r="G96" s="24" cm="1">
        <f t="array" ref="G96">INDEX('2023-2032 Demand'!$D$5:$O$76,MATCH(1,(Assumptions!$C$15='2023-2032 Demand'!$C$5:$C$76)*($C96='2023-2032 Demand'!$B$5:$B$76)*('2023-2032 Demand'!$A$5:$A$76='Demand growth'!$B96),0),MATCH('Demand growth'!G$87,'2023-2032 Demand'!$D$4:$O$4,0))</f>
        <v>90</v>
      </c>
      <c r="H96" s="24" cm="1">
        <f t="array" ref="H96">INDEX('2023-2032 Demand'!$D$5:$O$76,MATCH(1,(Assumptions!$C$15='2023-2032 Demand'!$C$5:$C$76)*($C96='2023-2032 Demand'!$B$5:$B$76)*('2023-2032 Demand'!$A$5:$A$76='Demand growth'!$B96),0),MATCH('Demand growth'!H$87,'2023-2032 Demand'!$D$4:$O$4,0))</f>
        <v>92</v>
      </c>
      <c r="I96" s="24" cm="1">
        <f t="array" ref="I96">INDEX('2023-2032 Demand'!$D$5:$O$76,MATCH(1,(Assumptions!$C$15='2023-2032 Demand'!$C$5:$C$76)*($C96='2023-2032 Demand'!$B$5:$B$76)*('2023-2032 Demand'!$A$5:$A$76='Demand growth'!$B96),0),MATCH('Demand growth'!I$87,'2023-2032 Demand'!$D$4:$O$4,0))</f>
        <v>95</v>
      </c>
      <c r="J96" s="24" cm="1">
        <f t="array" ref="J96">INDEX('2023-2032 Demand'!$D$5:$O$76,MATCH(1,(Assumptions!$C$15='2023-2032 Demand'!$C$5:$C$76)*($C96='2023-2032 Demand'!$B$5:$B$76)*('2023-2032 Demand'!$A$5:$A$76='Demand growth'!$B96),0),MATCH('Demand growth'!J$87,'2023-2032 Demand'!$D$4:$O$4,0))</f>
        <v>99</v>
      </c>
      <c r="K96" s="24" cm="1">
        <f t="array" ref="K96">INDEX('2023-2032 Demand'!$D$5:$O$76,MATCH(1,(Assumptions!$C$15='2023-2032 Demand'!$C$5:$C$76)*($C96='2023-2032 Demand'!$B$5:$B$76)*('2023-2032 Demand'!$A$5:$A$76='Demand growth'!$B96),0),MATCH('Demand growth'!K$87,'2023-2032 Demand'!$D$4:$O$4,0))</f>
        <v>103</v>
      </c>
      <c r="L96" s="24" cm="1">
        <f t="array" ref="L96">INDEX('2023-2032 Demand'!$D$5:$O$76,MATCH(1,(Assumptions!$C$15='2023-2032 Demand'!$C$5:$C$76)*($C96='2023-2032 Demand'!$B$5:$B$76)*('2023-2032 Demand'!$A$5:$A$76='Demand growth'!$B96),0),MATCH('Demand growth'!L$87,'2023-2032 Demand'!$D$4:$O$4,0))</f>
        <v>108</v>
      </c>
      <c r="M96" s="24" cm="1">
        <f t="array" ref="M96">INDEX('2023-2032 Demand'!$D$5:$O$76,MATCH(1,(Assumptions!$C$15='2023-2032 Demand'!$C$5:$C$76)*($C96='2023-2032 Demand'!$B$5:$B$76)*('2023-2032 Demand'!$A$5:$A$76='Demand growth'!$B96),0),MATCH('Demand growth'!M$87,'2023-2032 Demand'!$D$4:$O$4,0))</f>
        <v>112</v>
      </c>
      <c r="N96" s="24" cm="1">
        <f t="array" ref="N96">INDEX('2023-2032 Demand'!$D$5:$O$76,MATCH(1,(Assumptions!$C$15='2023-2032 Demand'!$C$5:$C$76)*($C96='2023-2032 Demand'!$B$5:$B$76)*('2023-2032 Demand'!$A$5:$A$76='Demand growth'!$B96),0),MATCH('Demand growth'!N$87,'2023-2032 Demand'!$D$4:$O$4,0))</f>
        <v>117</v>
      </c>
      <c r="O96" s="207"/>
    </row>
    <row r="97" spans="2:15">
      <c r="B97" s="13" t="str">
        <v>Theodore</v>
      </c>
      <c r="C97" s="13" t="s">
        <v>62</v>
      </c>
      <c r="D97" s="24" cm="1">
        <f t="array" ref="D97">INDEX('2023-2032 Demand'!$D$5:$O$76,MATCH(1,(Assumptions!$C$15='2023-2032 Demand'!$C$5:$C$76)*($C97='2023-2032 Demand'!$B$5:$B$76)*('2023-2032 Demand'!$A$5:$A$76='Demand growth'!$B97),0),MATCH('Demand growth'!D$87,'2023-2032 Demand'!$D$4:$O$4,0))</f>
        <v>28</v>
      </c>
      <c r="E97" s="24" cm="1">
        <f t="array" ref="E97">INDEX('2023-2032 Demand'!$D$5:$O$76,MATCH(1,(Assumptions!$C$15='2023-2032 Demand'!$C$5:$C$76)*($C97='2023-2032 Demand'!$B$5:$B$76)*('2023-2032 Demand'!$A$5:$A$76='Demand growth'!$B97),0),MATCH('Demand growth'!E$87,'2023-2032 Demand'!$D$4:$O$4,0))</f>
        <v>28</v>
      </c>
      <c r="F97" s="24" cm="1">
        <f t="array" ref="F97">INDEX('2023-2032 Demand'!$D$5:$O$76,MATCH(1,(Assumptions!$C$15='2023-2032 Demand'!$C$5:$C$76)*($C97='2023-2032 Demand'!$B$5:$B$76)*('2023-2032 Demand'!$A$5:$A$76='Demand growth'!$B97),0),MATCH('Demand growth'!F$87,'2023-2032 Demand'!$D$4:$O$4,0))</f>
        <v>28</v>
      </c>
      <c r="G97" s="24" cm="1">
        <f t="array" ref="G97">INDEX('2023-2032 Demand'!$D$5:$O$76,MATCH(1,(Assumptions!$C$15='2023-2032 Demand'!$C$5:$C$76)*($C97='2023-2032 Demand'!$B$5:$B$76)*('2023-2032 Demand'!$A$5:$A$76='Demand growth'!$B97),0),MATCH('Demand growth'!G$87,'2023-2032 Demand'!$D$4:$O$4,0))</f>
        <v>28</v>
      </c>
      <c r="H97" s="24" cm="1">
        <f t="array" ref="H97">INDEX('2023-2032 Demand'!$D$5:$O$76,MATCH(1,(Assumptions!$C$15='2023-2032 Demand'!$C$5:$C$76)*($C97='2023-2032 Demand'!$B$5:$B$76)*('2023-2032 Demand'!$A$5:$A$76='Demand growth'!$B97),0),MATCH('Demand growth'!H$87,'2023-2032 Demand'!$D$4:$O$4,0))</f>
        <v>29</v>
      </c>
      <c r="I97" s="24" cm="1">
        <f t="array" ref="I97">INDEX('2023-2032 Demand'!$D$5:$O$76,MATCH(1,(Assumptions!$C$15='2023-2032 Demand'!$C$5:$C$76)*($C97='2023-2032 Demand'!$B$5:$B$76)*('2023-2032 Demand'!$A$5:$A$76='Demand growth'!$B97),0),MATCH('Demand growth'!I$87,'2023-2032 Demand'!$D$4:$O$4,0))</f>
        <v>29</v>
      </c>
      <c r="J97" s="24" cm="1">
        <f t="array" ref="J97">INDEX('2023-2032 Demand'!$D$5:$O$76,MATCH(1,(Assumptions!$C$15='2023-2032 Demand'!$C$5:$C$76)*($C97='2023-2032 Demand'!$B$5:$B$76)*('2023-2032 Demand'!$A$5:$A$76='Demand growth'!$B97),0),MATCH('Demand growth'!J$87,'2023-2032 Demand'!$D$4:$O$4,0))</f>
        <v>29</v>
      </c>
      <c r="K97" s="24" cm="1">
        <f t="array" ref="K97">INDEX('2023-2032 Demand'!$D$5:$O$76,MATCH(1,(Assumptions!$C$15='2023-2032 Demand'!$C$5:$C$76)*($C97='2023-2032 Demand'!$B$5:$B$76)*('2023-2032 Demand'!$A$5:$A$76='Demand growth'!$B97),0),MATCH('Demand growth'!K$87,'2023-2032 Demand'!$D$4:$O$4,0))</f>
        <v>30</v>
      </c>
      <c r="L97" s="24" cm="1">
        <f t="array" ref="L97">INDEX('2023-2032 Demand'!$D$5:$O$76,MATCH(1,(Assumptions!$C$15='2023-2032 Demand'!$C$5:$C$76)*($C97='2023-2032 Demand'!$B$5:$B$76)*('2023-2032 Demand'!$A$5:$A$76='Demand growth'!$B97),0),MATCH('Demand growth'!L$87,'2023-2032 Demand'!$D$4:$O$4,0))</f>
        <v>31</v>
      </c>
      <c r="M97" s="24" cm="1">
        <f t="array" ref="M97">INDEX('2023-2032 Demand'!$D$5:$O$76,MATCH(1,(Assumptions!$C$15='2023-2032 Demand'!$C$5:$C$76)*($C97='2023-2032 Demand'!$B$5:$B$76)*('2023-2032 Demand'!$A$5:$A$76='Demand growth'!$B97),0),MATCH('Demand growth'!M$87,'2023-2032 Demand'!$D$4:$O$4,0))</f>
        <v>31</v>
      </c>
      <c r="N97" s="24" cm="1">
        <f t="array" ref="N97">INDEX('2023-2032 Demand'!$D$5:$O$76,MATCH(1,(Assumptions!$C$15='2023-2032 Demand'!$C$5:$C$76)*($C97='2023-2032 Demand'!$B$5:$B$76)*('2023-2032 Demand'!$A$5:$A$76='Demand growth'!$B97),0),MATCH('Demand growth'!N$87,'2023-2032 Demand'!$D$4:$O$4,0))</f>
        <v>32</v>
      </c>
      <c r="O97" s="207"/>
    </row>
    <row r="98" spans="2:15">
      <c r="B98" s="13" t="str">
        <v>Wanniassa</v>
      </c>
      <c r="C98" s="13" t="s">
        <v>62</v>
      </c>
      <c r="D98" s="24" cm="1">
        <f t="array" ref="D98">INDEX('2023-2032 Demand'!$D$5:$O$76,MATCH(1,(Assumptions!$C$15='2023-2032 Demand'!$C$5:$C$76)*($C98='2023-2032 Demand'!$B$5:$B$76)*('2023-2032 Demand'!$A$5:$A$76='Demand growth'!$B98),0),MATCH('Demand growth'!D$87,'2023-2032 Demand'!$D$4:$O$4,0))</f>
        <v>79</v>
      </c>
      <c r="E98" s="24" cm="1">
        <f t="array" ref="E98">INDEX('2023-2032 Demand'!$D$5:$O$76,MATCH(1,(Assumptions!$C$15='2023-2032 Demand'!$C$5:$C$76)*($C98='2023-2032 Demand'!$B$5:$B$76)*('2023-2032 Demand'!$A$5:$A$76='Demand growth'!$B98),0),MATCH('Demand growth'!E$87,'2023-2032 Demand'!$D$4:$O$4,0))</f>
        <v>80</v>
      </c>
      <c r="F98" s="24" cm="1">
        <f t="array" ref="F98">INDEX('2023-2032 Demand'!$D$5:$O$76,MATCH(1,(Assumptions!$C$15='2023-2032 Demand'!$C$5:$C$76)*($C98='2023-2032 Demand'!$B$5:$B$76)*('2023-2032 Demand'!$A$5:$A$76='Demand growth'!$B98),0),MATCH('Demand growth'!F$87,'2023-2032 Demand'!$D$4:$O$4,0))</f>
        <v>82</v>
      </c>
      <c r="G98" s="24" cm="1">
        <f t="array" ref="G98">INDEX('2023-2032 Demand'!$D$5:$O$76,MATCH(1,(Assumptions!$C$15='2023-2032 Demand'!$C$5:$C$76)*($C98='2023-2032 Demand'!$B$5:$B$76)*('2023-2032 Demand'!$A$5:$A$76='Demand growth'!$B98),0),MATCH('Demand growth'!G$87,'2023-2032 Demand'!$D$4:$O$4,0))</f>
        <v>84</v>
      </c>
      <c r="H98" s="24" cm="1">
        <f t="array" ref="H98">INDEX('2023-2032 Demand'!$D$5:$O$76,MATCH(1,(Assumptions!$C$15='2023-2032 Demand'!$C$5:$C$76)*($C98='2023-2032 Demand'!$B$5:$B$76)*('2023-2032 Demand'!$A$5:$A$76='Demand growth'!$B98),0),MATCH('Demand growth'!H$87,'2023-2032 Demand'!$D$4:$O$4,0))</f>
        <v>85</v>
      </c>
      <c r="I98" s="24" cm="1">
        <f t="array" ref="I98">INDEX('2023-2032 Demand'!$D$5:$O$76,MATCH(1,(Assumptions!$C$15='2023-2032 Demand'!$C$5:$C$76)*($C98='2023-2032 Demand'!$B$5:$B$76)*('2023-2032 Demand'!$A$5:$A$76='Demand growth'!$B98),0),MATCH('Demand growth'!I$87,'2023-2032 Demand'!$D$4:$O$4,0))</f>
        <v>87</v>
      </c>
      <c r="J98" s="24" cm="1">
        <f t="array" ref="J98">INDEX('2023-2032 Demand'!$D$5:$O$76,MATCH(1,(Assumptions!$C$15='2023-2032 Demand'!$C$5:$C$76)*($C98='2023-2032 Demand'!$B$5:$B$76)*('2023-2032 Demand'!$A$5:$A$76='Demand growth'!$B98),0),MATCH('Demand growth'!J$87,'2023-2032 Demand'!$D$4:$O$4,0))</f>
        <v>89</v>
      </c>
      <c r="K98" s="24" cm="1">
        <f t="array" ref="K98">INDEX('2023-2032 Demand'!$D$5:$O$76,MATCH(1,(Assumptions!$C$15='2023-2032 Demand'!$C$5:$C$76)*($C98='2023-2032 Demand'!$B$5:$B$76)*('2023-2032 Demand'!$A$5:$A$76='Demand growth'!$B98),0),MATCH('Demand growth'!K$87,'2023-2032 Demand'!$D$4:$O$4,0))</f>
        <v>92</v>
      </c>
      <c r="L98" s="24" cm="1">
        <f t="array" ref="L98">INDEX('2023-2032 Demand'!$D$5:$O$76,MATCH(1,(Assumptions!$C$15='2023-2032 Demand'!$C$5:$C$76)*($C98='2023-2032 Demand'!$B$5:$B$76)*('2023-2032 Demand'!$A$5:$A$76='Demand growth'!$B98),0),MATCH('Demand growth'!L$87,'2023-2032 Demand'!$D$4:$O$4,0))</f>
        <v>94</v>
      </c>
      <c r="M98" s="24" cm="1">
        <f t="array" ref="M98">INDEX('2023-2032 Demand'!$D$5:$O$76,MATCH(1,(Assumptions!$C$15='2023-2032 Demand'!$C$5:$C$76)*($C98='2023-2032 Demand'!$B$5:$B$76)*('2023-2032 Demand'!$A$5:$A$76='Demand growth'!$B98),0),MATCH('Demand growth'!M$87,'2023-2032 Demand'!$D$4:$O$4,0))</f>
        <v>96</v>
      </c>
      <c r="N98" s="24" cm="1">
        <f t="array" ref="N98">INDEX('2023-2032 Demand'!$D$5:$O$76,MATCH(1,(Assumptions!$C$15='2023-2032 Demand'!$C$5:$C$76)*($C98='2023-2032 Demand'!$B$5:$B$76)*('2023-2032 Demand'!$A$5:$A$76='Demand growth'!$B98),0),MATCH('Demand growth'!N$87,'2023-2032 Demand'!$D$4:$O$4,0))</f>
        <v>99</v>
      </c>
      <c r="O98" s="207"/>
    </row>
    <row r="99" spans="2:15">
      <c r="B99" s="13" t="str">
        <v>Woden</v>
      </c>
      <c r="C99" s="13" t="s">
        <v>62</v>
      </c>
      <c r="D99" s="24" cm="1">
        <f t="array" ref="D99">INDEX('2023-2032 Demand'!$D$5:$O$76,MATCH(1,(Assumptions!$C$15='2023-2032 Demand'!$C$5:$C$76)*($C99='2023-2032 Demand'!$B$5:$B$76)*('2023-2032 Demand'!$A$5:$A$76='Demand growth'!$B99),0),MATCH('Demand growth'!D$87,'2023-2032 Demand'!$D$4:$O$4,0))</f>
        <v>86</v>
      </c>
      <c r="E99" s="24" cm="1">
        <f t="array" ref="E99">INDEX('2023-2032 Demand'!$D$5:$O$76,MATCH(1,(Assumptions!$C$15='2023-2032 Demand'!$C$5:$C$76)*($C99='2023-2032 Demand'!$B$5:$B$76)*('2023-2032 Demand'!$A$5:$A$76='Demand growth'!$B99),0),MATCH('Demand growth'!E$87,'2023-2032 Demand'!$D$4:$O$4,0))</f>
        <v>90</v>
      </c>
      <c r="F99" s="24" cm="1">
        <f t="array" ref="F99">INDEX('2023-2032 Demand'!$D$5:$O$76,MATCH(1,(Assumptions!$C$15='2023-2032 Demand'!$C$5:$C$76)*($C99='2023-2032 Demand'!$B$5:$B$76)*('2023-2032 Demand'!$A$5:$A$76='Demand growth'!$B99),0),MATCH('Demand growth'!F$87,'2023-2032 Demand'!$D$4:$O$4,0))</f>
        <v>93</v>
      </c>
      <c r="G99" s="24" cm="1">
        <f t="array" ref="G99">INDEX('2023-2032 Demand'!$D$5:$O$76,MATCH(1,(Assumptions!$C$15='2023-2032 Demand'!$C$5:$C$76)*($C99='2023-2032 Demand'!$B$5:$B$76)*('2023-2032 Demand'!$A$5:$A$76='Demand growth'!$B99),0),MATCH('Demand growth'!G$87,'2023-2032 Demand'!$D$4:$O$4,0))</f>
        <v>97</v>
      </c>
      <c r="H99" s="24" cm="1">
        <f t="array" ref="H99">INDEX('2023-2032 Demand'!$D$5:$O$76,MATCH(1,(Assumptions!$C$15='2023-2032 Demand'!$C$5:$C$76)*($C99='2023-2032 Demand'!$B$5:$B$76)*('2023-2032 Demand'!$A$5:$A$76='Demand growth'!$B99),0),MATCH('Demand growth'!H$87,'2023-2032 Demand'!$D$4:$O$4,0))</f>
        <v>100</v>
      </c>
      <c r="I99" s="24" cm="1">
        <f t="array" ref="I99">INDEX('2023-2032 Demand'!$D$5:$O$76,MATCH(1,(Assumptions!$C$15='2023-2032 Demand'!$C$5:$C$76)*($C99='2023-2032 Demand'!$B$5:$B$76)*('2023-2032 Demand'!$A$5:$A$76='Demand growth'!$B99),0),MATCH('Demand growth'!I$87,'2023-2032 Demand'!$D$4:$O$4,0))</f>
        <v>104</v>
      </c>
      <c r="J99" s="24" cm="1">
        <f t="array" ref="J99">INDEX('2023-2032 Demand'!$D$5:$O$76,MATCH(1,(Assumptions!$C$15='2023-2032 Demand'!$C$5:$C$76)*($C99='2023-2032 Demand'!$B$5:$B$76)*('2023-2032 Demand'!$A$5:$A$76='Demand growth'!$B99),0),MATCH('Demand growth'!J$87,'2023-2032 Demand'!$D$4:$O$4,0))</f>
        <v>109</v>
      </c>
      <c r="K99" s="24" cm="1">
        <f t="array" ref="K99">INDEX('2023-2032 Demand'!$D$5:$O$76,MATCH(1,(Assumptions!$C$15='2023-2032 Demand'!$C$5:$C$76)*($C99='2023-2032 Demand'!$B$5:$B$76)*('2023-2032 Demand'!$A$5:$A$76='Demand growth'!$B99),0),MATCH('Demand growth'!K$87,'2023-2032 Demand'!$D$4:$O$4,0))</f>
        <v>114</v>
      </c>
      <c r="L99" s="24" cm="1">
        <f t="array" ref="L99">INDEX('2023-2032 Demand'!$D$5:$O$76,MATCH(1,(Assumptions!$C$15='2023-2032 Demand'!$C$5:$C$76)*($C99='2023-2032 Demand'!$B$5:$B$76)*('2023-2032 Demand'!$A$5:$A$76='Demand growth'!$B99),0),MATCH('Demand growth'!L$87,'2023-2032 Demand'!$D$4:$O$4,0))</f>
        <v>119</v>
      </c>
      <c r="M99" s="24" cm="1">
        <f t="array" ref="M99">INDEX('2023-2032 Demand'!$D$5:$O$76,MATCH(1,(Assumptions!$C$15='2023-2032 Demand'!$C$5:$C$76)*($C99='2023-2032 Demand'!$B$5:$B$76)*('2023-2032 Demand'!$A$5:$A$76='Demand growth'!$B99),0),MATCH('Demand growth'!M$87,'2023-2032 Demand'!$D$4:$O$4,0))</f>
        <v>125</v>
      </c>
      <c r="N99" s="24" cm="1">
        <f t="array" ref="N99">INDEX('2023-2032 Demand'!$D$5:$O$76,MATCH(1,(Assumptions!$C$15='2023-2032 Demand'!$C$5:$C$76)*($C99='2023-2032 Demand'!$B$5:$B$76)*('2023-2032 Demand'!$A$5:$A$76='Demand growth'!$B99),0),MATCH('Demand growth'!N$87,'2023-2032 Demand'!$D$4:$O$4,0))</f>
        <v>131</v>
      </c>
      <c r="O99" s="207"/>
    </row>
    <row r="100" spans="2:15">
      <c r="B100" s="13" t="s">
        <v>63</v>
      </c>
      <c r="C100" s="13" t="s">
        <v>62</v>
      </c>
      <c r="D100" s="24">
        <f>SUM(D88:D99)</f>
        <v>757</v>
      </c>
      <c r="E100" s="24">
        <f t="shared" ref="E100" si="15">SUM(E88:E99)</f>
        <v>785</v>
      </c>
      <c r="F100" s="24">
        <f t="shared" ref="F100" si="16">SUM(F88:F99)</f>
        <v>779</v>
      </c>
      <c r="G100" s="24">
        <f t="shared" ref="G100" si="17">SUM(G88:G99)</f>
        <v>807</v>
      </c>
      <c r="H100" s="24">
        <f t="shared" ref="H100" si="18">SUM(H88:H99)</f>
        <v>836</v>
      </c>
      <c r="I100" s="24">
        <f t="shared" ref="I100" si="19">SUM(I88:I99)</f>
        <v>868</v>
      </c>
      <c r="J100" s="24">
        <f t="shared" ref="J100" si="20">SUM(J88:J99)</f>
        <v>906</v>
      </c>
      <c r="K100" s="24">
        <f t="shared" ref="K100" si="21">SUM(K88:K99)</f>
        <v>944</v>
      </c>
      <c r="L100" s="24">
        <f t="shared" ref="L100:N100" si="22">SUM(L88:L99)</f>
        <v>987</v>
      </c>
      <c r="M100" s="24">
        <f t="shared" si="22"/>
        <v>1032</v>
      </c>
      <c r="N100" s="24">
        <f t="shared" si="22"/>
        <v>1081</v>
      </c>
      <c r="O100" s="207"/>
    </row>
    <row r="101" spans="2:15">
      <c r="O101" s="206"/>
    </row>
    <row r="102" spans="2:15">
      <c r="O102" s="206"/>
    </row>
    <row r="103" spans="2:15">
      <c r="O103" s="207"/>
    </row>
    <row r="104" spans="2:15">
      <c r="O104" s="207"/>
    </row>
    <row r="105" spans="2:15">
      <c r="O105" s="207"/>
    </row>
    <row r="106" spans="2:15">
      <c r="O106" s="207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1C7342A-1C22-490F-9C14-19A72F5419FA}">
          <x14:formula1>
            <xm:f>Lists!$C$3:$C$5</xm:f>
          </x14:formula1>
          <xm:sqref>C20 C2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55D5-16BF-4FF9-87DF-AD87D19945B7}">
  <sheetPr>
    <tabColor theme="8"/>
  </sheetPr>
  <dimension ref="B2:N33"/>
  <sheetViews>
    <sheetView showGridLines="0" zoomScale="70" zoomScaleNormal="70" workbookViewId="0"/>
  </sheetViews>
  <sheetFormatPr defaultRowHeight="15"/>
  <cols>
    <col min="1" max="1" width="9.140625" customWidth="1"/>
    <col min="2" max="2" width="20.42578125" customWidth="1"/>
    <col min="3" max="3" width="21.7109375" customWidth="1"/>
    <col min="4" max="4" width="12.5703125" customWidth="1"/>
    <col min="5" max="5" width="14.85546875" bestFit="1" customWidth="1"/>
    <col min="6" max="6" width="14" bestFit="1" customWidth="1"/>
    <col min="7" max="7" width="14.42578125" bestFit="1" customWidth="1"/>
    <col min="8" max="9" width="14" bestFit="1" customWidth="1"/>
    <col min="10" max="10" width="13.5703125" bestFit="1" customWidth="1"/>
    <col min="11" max="11" width="14.42578125" bestFit="1" customWidth="1"/>
    <col min="12" max="14" width="14" bestFit="1" customWidth="1"/>
  </cols>
  <sheetData>
    <row r="2" spans="2:14">
      <c r="B2" s="13" t="s">
        <v>299</v>
      </c>
      <c r="C2" s="60" t="s">
        <v>233</v>
      </c>
      <c r="D2" s="12" t="s">
        <v>3</v>
      </c>
    </row>
    <row r="4" spans="2:14">
      <c r="B4" s="27" t="s">
        <v>64</v>
      </c>
      <c r="C4" s="27"/>
      <c r="D4" s="27"/>
      <c r="E4" s="27" cm="1">
        <f t="array" ref="E4:N4">TRANSPOSE(Lists!$E$5:$E$14)</f>
        <v>2025</v>
      </c>
      <c r="F4" s="6">
        <v>2026</v>
      </c>
      <c r="G4" s="6">
        <v>2027</v>
      </c>
      <c r="H4" s="6">
        <v>2028</v>
      </c>
      <c r="I4" s="6">
        <v>2029</v>
      </c>
      <c r="J4" s="6">
        <v>2030</v>
      </c>
      <c r="K4" s="6">
        <v>2031</v>
      </c>
      <c r="L4" s="6">
        <v>2032</v>
      </c>
      <c r="M4" s="6">
        <v>2033</v>
      </c>
      <c r="N4" s="6">
        <v>2034</v>
      </c>
    </row>
    <row r="5" spans="2:14">
      <c r="B5" s="13" t="s">
        <v>21</v>
      </c>
      <c r="C5" s="13" t="s">
        <v>65</v>
      </c>
      <c r="D5" s="13" t="str">
        <f>IF(Assumptions!$C$6&lt;&gt;"Nominal",_xlfn.CONCAT("Real $",Assumptions!$C$6), "Nominal")</f>
        <v>Real $2024</v>
      </c>
      <c r="E5" s="25">
        <f>SUMPRODUCT('2023-32 Capex'!C$20:C$29,'2023-32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tables'!$A$23:$A$33,0),MATCH(E$4,'Index tables'!$I$2:$U$2,0)))</f>
        <v>17848947.530989353</v>
      </c>
      <c r="F5" s="25">
        <f>SUMPRODUCT('2023-32 Capex'!D$20:D$29,'2023-32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tables'!$A$23:$A$33,0),MATCH(F$4,'Index tables'!$I$2:$U$2,0)))</f>
        <v>16815438.049129002</v>
      </c>
      <c r="G5" s="25">
        <f>SUMPRODUCT('2023-32 Capex'!E$20:E$29,'2023-32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tables'!$A$23:$A$33,0),MATCH(G$4,'Index tables'!$I$2:$U$2,0)))</f>
        <v>17745436.723300759</v>
      </c>
      <c r="H5" s="25">
        <f>SUMPRODUCT('2023-32 Capex'!F$20:F$29,'2023-32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tables'!$A$23:$A$33,0),MATCH(H$4,'Index tables'!$I$2:$U$2,0)))</f>
        <v>17508604.432460893</v>
      </c>
      <c r="I5" s="25">
        <f>SUMPRODUCT('2023-32 Capex'!G$20:G$29,'2023-32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tables'!$A$23:$A$33,0),MATCH(I$4,'Index tables'!$I$2:$U$2,0)))</f>
        <v>19997642.44820172</v>
      </c>
      <c r="J5" s="25">
        <f>SUMPRODUCT('2023-32 Capex'!H$20:H$29,'2023-32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tables'!$A$23:$A$33,0),MATCH(J$4,'Index tables'!$I$2:$U$2,0)))</f>
        <v>19997642.44820172</v>
      </c>
      <c r="K5" s="25">
        <f>SUMPRODUCT('2023-32 Capex'!I$20:I$29,'2023-32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tables'!$A$23:$A$33,0),MATCH(K$4,'Index tables'!$I$2:$U$2,0)))</f>
        <v>15711776.72645122</v>
      </c>
      <c r="L5" s="25">
        <f>SUMPRODUCT('2023-32 Capex'!J$20:J$29,'2023-32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tables'!$A$23:$A$33,0),MATCH(L$4,'Index tables'!$I$2:$U$2,0)))</f>
        <v>15711776.726451218</v>
      </c>
      <c r="M5" s="25">
        <f>SUMPRODUCT('2023-32 Capex'!K$20:K$29,'2023-32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tables'!$A$23:$A$33,0),MATCH(M$4,'Index tables'!$I$2:$U$2,0)))</f>
        <v>15711776.726451222</v>
      </c>
      <c r="N5" s="25">
        <f>SUMPRODUCT('2023-32 Capex'!L$20:L$29,'2023-32 Capex'!$S$20:$S$29,'2023-32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tables'!$A$23:$A$33,0),MATCH(N$4,'Index tables'!$I$2:$U$2,0)))</f>
        <v>15711776.72645122</v>
      </c>
    </row>
    <row r="6" spans="2:14">
      <c r="B6" s="13" t="s">
        <v>19</v>
      </c>
      <c r="C6" s="13" t="s">
        <v>65</v>
      </c>
      <c r="D6" s="13" t="str">
        <f>IF(Assumptions!$C$6&lt;&gt;"Nominal",_xlfn.CONCAT("Real $",Assumptions!$C$6), "Nominal")</f>
        <v>Real $2024</v>
      </c>
      <c r="E6" s="25">
        <f>SUMPRODUCT('2023-32 Capex'!C$20:C$29,'2023-32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tables'!$A$23:$A$33,0),MATCH(E$4,'Index tables'!$I$2:$U$2,0)))</f>
        <v>9419608.7591403536</v>
      </c>
      <c r="F6" s="25">
        <f>SUMPRODUCT('2023-32 Capex'!D$20:D$29,'2023-32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tables'!$A$23:$A$33,0),MATCH(F$4,'Index tables'!$I$2:$U$2,0)))</f>
        <v>9307195.7335255612</v>
      </c>
      <c r="G6" s="25">
        <f>SUMPRODUCT('2023-32 Capex'!E$20:E$29,'2023-32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tables'!$A$23:$A$33,0),MATCH(G$4,'Index tables'!$I$2:$U$2,0)))</f>
        <v>9275985.4300455749</v>
      </c>
      <c r="H6" s="25">
        <f>SUMPRODUCT('2023-32 Capex'!F$20:F$29,'2023-32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tables'!$A$23:$A$33,0),MATCH(H$4,'Index tables'!$I$2:$U$2,0)))</f>
        <v>9264862.1225532312</v>
      </c>
      <c r="I6" s="25">
        <f>SUMPRODUCT('2023-32 Capex'!G$20:G$29,'2023-32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tables'!$A$23:$A$33,0),MATCH(I$4,'Index tables'!$I$2:$U$2,0)))</f>
        <v>9162587.6573428288</v>
      </c>
      <c r="J6" s="25">
        <f>SUMPRODUCT('2023-32 Capex'!H$20:H$29,'2023-32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tables'!$A$23:$A$33,0),MATCH(J$4,'Index tables'!$I$2:$U$2,0)))</f>
        <v>9162587.6573428288</v>
      </c>
      <c r="K6" s="25">
        <f>SUMPRODUCT('2023-32 Capex'!I$20:I$29,'2023-32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tables'!$A$23:$A$33,0),MATCH(K$4,'Index tables'!$I$2:$U$2,0)))</f>
        <v>8467845.2806609496</v>
      </c>
      <c r="L6" s="25">
        <f>SUMPRODUCT('2023-32 Capex'!J$20:J$29,'2023-32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tables'!$A$23:$A$33,0),MATCH(L$4,'Index tables'!$I$2:$U$2,0)))</f>
        <v>8467845.2806609534</v>
      </c>
      <c r="M6" s="25">
        <f>SUMPRODUCT('2023-32 Capex'!K$20:K$29,'2023-32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tables'!$A$23:$A$33,0),MATCH(M$4,'Index tables'!$I$2:$U$2,0)))</f>
        <v>8467845.2806609515</v>
      </c>
      <c r="N6" s="25">
        <f>SUMPRODUCT('2023-32 Capex'!L$20:L$29,'2023-32 Capex'!$T$20:$T$29,'2023-32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tables'!$A$23:$A$33,0),MATCH(N$4,'Index tables'!$I$2:$U$2,0)))</f>
        <v>8467845.2806609515</v>
      </c>
    </row>
    <row r="7" spans="2:14">
      <c r="B7" s="13" t="s">
        <v>33</v>
      </c>
      <c r="C7" s="13" t="s">
        <v>65</v>
      </c>
      <c r="D7" s="13" t="str">
        <f>IF(Assumptions!$C$6&lt;&gt;"Nominal",_xlfn.CONCAT("Real $",Assumptions!$C$6), "Nominal")</f>
        <v>Real $2024</v>
      </c>
      <c r="E7" s="25">
        <f>SUMPRODUCT('2023-32 Capex'!C$20:C$29,'2023-32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tables'!$A$23:$A$33,0),MATCH(E$4,'Index tables'!$I$2:$U$2,0)))</f>
        <v>0</v>
      </c>
      <c r="F7" s="25">
        <f>SUMPRODUCT('2023-32 Capex'!D$20:D$29,'2023-32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tables'!$A$23:$A$33,0),MATCH(F$4,'Index tables'!$I$2:$U$2,0)))</f>
        <v>0</v>
      </c>
      <c r="G7" s="25">
        <f>SUMPRODUCT('2023-32 Capex'!E$20:E$29,'2023-32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tables'!$A$23:$A$33,0),MATCH(G$4,'Index tables'!$I$2:$U$2,0)))</f>
        <v>0</v>
      </c>
      <c r="H7" s="25">
        <f>SUMPRODUCT('2023-32 Capex'!F$20:F$29,'2023-32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tables'!$A$23:$A$33,0),MATCH(H$4,'Index tables'!$I$2:$U$2,0)))</f>
        <v>0</v>
      </c>
      <c r="I7" s="25">
        <f>SUMPRODUCT('2023-32 Capex'!G$20:G$29,'2023-32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tables'!$A$23:$A$33,0),MATCH(I$4,'Index tables'!$I$2:$U$2,0)))</f>
        <v>0</v>
      </c>
      <c r="J7" s="25">
        <f>SUMPRODUCT('2023-32 Capex'!H$20:H$29,'2023-32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tables'!$A$23:$A$33,0),MATCH(J$4,'Index tables'!$I$2:$U$2,0)))</f>
        <v>0</v>
      </c>
      <c r="K7" s="25">
        <f>SUMPRODUCT('2023-32 Capex'!I$20:I$29,'2023-32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tables'!$A$23:$A$33,0),MATCH(K$4,'Index tables'!$I$2:$U$2,0)))</f>
        <v>0</v>
      </c>
      <c r="L7" s="25">
        <f>SUMPRODUCT('2023-32 Capex'!J$20:J$29,'2023-32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tables'!$A$23:$A$33,0),MATCH(L$4,'Index tables'!$I$2:$U$2,0)))</f>
        <v>0</v>
      </c>
      <c r="M7" s="25">
        <f>SUMPRODUCT('2023-32 Capex'!K$20:K$29,'2023-32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tables'!$A$23:$A$33,0),MATCH(M$4,'Index tables'!$I$2:$U$2,0)))</f>
        <v>0</v>
      </c>
      <c r="N7" s="25">
        <f>SUMPRODUCT('2023-32 Capex'!L$20:L$29,'2023-32 Capex'!$U$20:$U$29,'2023-32 Capex'!$P$20:$P$29, '2023-32 Capex'!$N$20:$N$29)*
IF($C$2&lt;&gt;"Nominal",INDEX('Index tables'!$B$9:$U$18,MATCH($C$2,'Index tables'!$A$9:$A$18,0),MATCH(Assumptions!$C$6,'Index tables'!$B$2:$U$2,0)),INDEX('Index tables'!$I$23:$U$33,MATCH("Real "&amp;Assumptions!$C$6,'Index tables'!$A$23:$A$33,0),MATCH(N$4,'Index tables'!$I$2:$U$2,0)))</f>
        <v>0</v>
      </c>
    </row>
    <row r="8" spans="2:14">
      <c r="B8" s="26"/>
      <c r="C8" s="26"/>
      <c r="D8" s="26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4">
      <c r="B9" s="27" t="s">
        <v>66</v>
      </c>
      <c r="C9" s="27"/>
      <c r="D9" s="27"/>
      <c r="E9" s="27" cm="1">
        <f t="array" ref="E9:N9">TRANSPOSE(Lists!$E$5:$E$14)</f>
        <v>2025</v>
      </c>
      <c r="F9" s="6">
        <v>2026</v>
      </c>
      <c r="G9" s="6">
        <v>2027</v>
      </c>
      <c r="H9" s="6">
        <v>2028</v>
      </c>
      <c r="I9" s="6">
        <v>2029</v>
      </c>
      <c r="J9" s="6">
        <v>2030</v>
      </c>
      <c r="K9" s="6">
        <v>2031</v>
      </c>
      <c r="L9" s="6">
        <v>2032</v>
      </c>
      <c r="M9" s="6">
        <v>2033</v>
      </c>
      <c r="N9" s="6">
        <v>2034</v>
      </c>
    </row>
    <row r="10" spans="2:14">
      <c r="B10" s="13" t="s">
        <v>21</v>
      </c>
      <c r="C10" s="13" t="s">
        <v>67</v>
      </c>
      <c r="D10" s="13" t="str">
        <f>IF(Assumptions!$C$6&lt;&gt;"Nominal",_xlfn.CONCAT("Real $",Assumptions!$C$6), "Nominal")</f>
        <v>Real $2024</v>
      </c>
      <c r="E10" s="25">
        <f>SUMPRODUCT('2023-32 Capex'!C$250:C$259,'2023-32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tables'!$A$23:$A$33,0),MATCH(E$4,'Index tables'!$I$2:$U$2,0)))</f>
        <v>4621554.1967200125</v>
      </c>
      <c r="F10" s="25">
        <f>SUMPRODUCT('2023-32 Capex'!D$250:D$259,'2023-32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tables'!$A$23:$A$33,0),MATCH(F$4,'Index tables'!$I$2:$U$2,0)))</f>
        <v>4307634.0218376666</v>
      </c>
      <c r="G10" s="25">
        <f>SUMPRODUCT('2023-32 Capex'!E$250:E$259,'2023-32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tables'!$A$23:$A$33,0),MATCH(G$4,'Index tables'!$I$2:$U$2,0)))</f>
        <v>4610794.7680282462</v>
      </c>
      <c r="H10" s="25">
        <f>SUMPRODUCT('2023-32 Capex'!F$250:F$259,'2023-32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tables'!$A$23:$A$33,0),MATCH(H$4,'Index tables'!$I$2:$U$2,0)))</f>
        <v>4537553.9812530559</v>
      </c>
      <c r="I10" s="25">
        <f>SUMPRODUCT('2023-32 Capex'!G$250:G$259,'2023-32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tables'!$A$23:$A$33,0),MATCH(I$4,'Index tables'!$I$2:$U$2,0)))</f>
        <v>5349638.5257425504</v>
      </c>
      <c r="J10" s="25">
        <f>SUMPRODUCT('2023-32 Capex'!H$250:H$259,'2023-32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tables'!$A$23:$A$33,0),MATCH(J$4,'Index tables'!$I$2:$U$2,0)))</f>
        <v>5349638.5257425504</v>
      </c>
      <c r="K10" s="25">
        <f>SUMPRODUCT('2023-32 Capex'!I$250:I$259,'2023-32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tables'!$A$23:$A$33,0),MATCH(K$4,'Index tables'!$I$2:$U$2,0)))</f>
        <v>3977981.7863485361</v>
      </c>
      <c r="L10" s="25">
        <f>SUMPRODUCT('2023-32 Capex'!J$250:J$259,'2023-32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tables'!$A$23:$A$33,0),MATCH(L$4,'Index tables'!$I$2:$U$2,0)))</f>
        <v>3977981.7863485357</v>
      </c>
      <c r="M10" s="25">
        <f>SUMPRODUCT('2023-32 Capex'!K$250:K$259,'2023-32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tables'!$A$23:$A$33,0),MATCH(M$4,'Index tables'!$I$2:$U$2,0)))</f>
        <v>3977981.7863485371</v>
      </c>
      <c r="N10" s="25">
        <f>SUMPRODUCT('2023-32 Capex'!L$250:L$259,'2023-32 Capex'!$S$250:$S$259,'2023-32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tables'!$A$23:$A$33,0),MATCH(N$4,'Index tables'!$I$2:$U$2,0)))</f>
        <v>3977981.7863485371</v>
      </c>
    </row>
    <row r="11" spans="2:14">
      <c r="B11" s="13" t="s">
        <v>19</v>
      </c>
      <c r="C11" s="13" t="s">
        <v>67</v>
      </c>
      <c r="D11" s="13" t="str">
        <f>IF(Assumptions!$C$6&lt;&gt;"Nominal",_xlfn.CONCAT("Real $",Assumptions!$C$6), "Nominal")</f>
        <v>Real $2024</v>
      </c>
      <c r="E11" s="25">
        <f>SUMPRODUCT('2023-32 Capex'!C$250:C$259,'2023-32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tables'!$A$23:$A$33,0),MATCH(E$4,'Index tables'!$I$2:$U$2,0)))</f>
        <v>5565145.1649449645</v>
      </c>
      <c r="F11" s="25">
        <f>SUMPRODUCT('2023-32 Capex'!D$250:D$259,'2023-32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tables'!$A$23:$A$33,0),MATCH(F$4,'Index tables'!$I$2:$U$2,0)))</f>
        <v>5555831.5145515595</v>
      </c>
      <c r="G11" s="25">
        <f>SUMPRODUCT('2023-32 Capex'!E$250:E$259,'2023-32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tables'!$A$23:$A$33,0),MATCH(G$4,'Index tables'!$I$2:$U$2,0)))</f>
        <v>5566789.90847407</v>
      </c>
      <c r="H11" s="25">
        <f>SUMPRODUCT('2023-32 Capex'!F$250:F$259,'2023-32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tables'!$A$23:$A$33,0),MATCH(H$4,'Index tables'!$I$2:$U$2,0)))</f>
        <v>5577595.3275786266</v>
      </c>
      <c r="I11" s="25">
        <f>SUMPRODUCT('2023-32 Capex'!G$250:G$259,'2023-32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tables'!$A$23:$A$33,0),MATCH(I$4,'Index tables'!$I$2:$U$2,0)))</f>
        <v>5567587.5285997903</v>
      </c>
      <c r="J11" s="25">
        <f>SUMPRODUCT('2023-32 Capex'!H$250:H$259,'2023-32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tables'!$A$23:$A$33,0),MATCH(J$4,'Index tables'!$I$2:$U$2,0)))</f>
        <v>5567587.5285997903</v>
      </c>
      <c r="K11" s="25">
        <f>SUMPRODUCT('2023-32 Capex'!I$250:I$259,'2023-32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tables'!$A$23:$A$33,0),MATCH(K$4,'Index tables'!$I$2:$U$2,0)))</f>
        <v>5098476.7287270129</v>
      </c>
      <c r="L11" s="25">
        <f>SUMPRODUCT('2023-32 Capex'!J$250:J$259,'2023-32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tables'!$A$23:$A$33,0),MATCH(L$4,'Index tables'!$I$2:$U$2,0)))</f>
        <v>5098476.7287270119</v>
      </c>
      <c r="M11" s="25">
        <f>SUMPRODUCT('2023-32 Capex'!K$250:K$259,'2023-32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tables'!$A$23:$A$33,0),MATCH(M$4,'Index tables'!$I$2:$U$2,0)))</f>
        <v>5098476.7287270119</v>
      </c>
      <c r="N11" s="25">
        <f>SUMPRODUCT('2023-32 Capex'!L$250:L$259,'2023-32 Capex'!$T$250:$T$259,'2023-32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tables'!$A$23:$A$33,0),MATCH(N$4,'Index tables'!$I$2:$U$2,0)))</f>
        <v>5098476.7287270119</v>
      </c>
    </row>
    <row r="12" spans="2:14">
      <c r="B12" s="13" t="s">
        <v>33</v>
      </c>
      <c r="C12" s="13" t="s">
        <v>67</v>
      </c>
      <c r="D12" s="13" t="str">
        <f>IF(Assumptions!$C$6&lt;&gt;"Nominal",_xlfn.CONCAT("Real $",Assumptions!$C$6), "Nominal")</f>
        <v>Real $2024</v>
      </c>
      <c r="E12" s="25">
        <f>SUMPRODUCT('2023-32 Capex'!C$250:C$259,'2023-32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tables'!$A$23:$A$33,0),MATCH(E$4,'Index tables'!$I$2:$U$2,0)))</f>
        <v>0</v>
      </c>
      <c r="F12" s="25">
        <f>SUMPRODUCT('2023-32 Capex'!D$250:D$259,'2023-32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tables'!$A$23:$A$33,0),MATCH(F$4,'Index tables'!$I$2:$U$2,0)))</f>
        <v>0</v>
      </c>
      <c r="G12" s="25">
        <f>SUMPRODUCT('2023-32 Capex'!E$250:E$259,'2023-32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tables'!$A$23:$A$33,0),MATCH(G$4,'Index tables'!$I$2:$U$2,0)))</f>
        <v>0</v>
      </c>
      <c r="H12" s="25">
        <f>SUMPRODUCT('2023-32 Capex'!F$250:F$259,'2023-32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tables'!$A$23:$A$33,0),MATCH(H$4,'Index tables'!$I$2:$U$2,0)))</f>
        <v>0</v>
      </c>
      <c r="I12" s="25">
        <f>SUMPRODUCT('2023-32 Capex'!G$250:G$259,'2023-32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tables'!$A$23:$A$33,0),MATCH(I$4,'Index tables'!$I$2:$U$2,0)))</f>
        <v>0</v>
      </c>
      <c r="J12" s="25">
        <f>SUMPRODUCT('2023-32 Capex'!H$250:H$259,'2023-32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tables'!$A$23:$A$33,0),MATCH(J$4,'Index tables'!$I$2:$U$2,0)))</f>
        <v>0</v>
      </c>
      <c r="K12" s="25">
        <f>SUMPRODUCT('2023-32 Capex'!I$250:I$259,'2023-32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tables'!$A$23:$A$33,0),MATCH(K$4,'Index tables'!$I$2:$U$2,0)))</f>
        <v>0</v>
      </c>
      <c r="L12" s="25">
        <f>SUMPRODUCT('2023-32 Capex'!J$250:J$259,'2023-32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tables'!$A$23:$A$33,0),MATCH(L$4,'Index tables'!$I$2:$U$2,0)))</f>
        <v>0</v>
      </c>
      <c r="M12" s="25">
        <f>SUMPRODUCT('2023-32 Capex'!K$250:K$259,'2023-32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tables'!$A$23:$A$33,0),MATCH(M$4,'Index tables'!$I$2:$U$2,0)))</f>
        <v>0</v>
      </c>
      <c r="N12" s="25">
        <f>SUMPRODUCT('2023-32 Capex'!L$250:L$259,'2023-32 Capex'!$U$250:$U$259,'2023-32 Capex'!$P$250:$P$259, '2023-32 Capex'!$N$250:$N$259)*
IF($C$2&lt;&gt;"Nominal",INDEX('Index tables'!$B$9:$U$18,MATCH($C$2,'Index tables'!$A$9:$A$18,0),MATCH(Assumptions!$C$6,'Index tables'!$B$2:$U$2,0)),INDEX('Index tables'!$I$23:$U$33,MATCH("Real "&amp;Assumptions!$C$6,'Index tables'!$A$23:$A$33,0),MATCH(N$4,'Index tables'!$I$2:$U$2,0)))</f>
        <v>0</v>
      </c>
    </row>
    <row r="13" spans="2:14">
      <c r="B13" s="26"/>
      <c r="C13" s="26"/>
      <c r="D13" s="26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2:14">
      <c r="B14" s="27" t="s">
        <v>68</v>
      </c>
      <c r="C14" s="27"/>
      <c r="D14" s="27"/>
      <c r="E14" s="27" cm="1">
        <f t="array" ref="E14:N14">TRANSPOSE(Lists!$E$5:$E$14)</f>
        <v>2025</v>
      </c>
      <c r="F14" s="6">
        <v>2026</v>
      </c>
      <c r="G14" s="6">
        <v>2027</v>
      </c>
      <c r="H14" s="6">
        <v>2028</v>
      </c>
      <c r="I14" s="6">
        <v>2029</v>
      </c>
      <c r="J14" s="6">
        <v>2030</v>
      </c>
      <c r="K14" s="6">
        <v>2031</v>
      </c>
      <c r="L14" s="6">
        <v>2032</v>
      </c>
      <c r="M14" s="6">
        <v>2033</v>
      </c>
      <c r="N14" s="6">
        <v>2034</v>
      </c>
    </row>
    <row r="15" spans="2:14">
      <c r="B15" s="13" t="s">
        <v>21</v>
      </c>
      <c r="C15" s="13" t="s">
        <v>69</v>
      </c>
      <c r="D15" s="13" t="str">
        <f>IF(Assumptions!$C$6&lt;&gt;"Nominal",_xlfn.CONCAT("Real $",Assumptions!$C$6), "Nominal")</f>
        <v>Real $2024</v>
      </c>
      <c r="E15" s="25">
        <f>SUMPRODUCT('2023-32 Capex'!C$75:C$199,'2023-32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tables'!$A$23:$A$33,0),MATCH(E$4,'Index tables'!$I$2:$U$2,0)))</f>
        <v>18514917.732757028</v>
      </c>
      <c r="F15" s="25">
        <f>SUMPRODUCT('2023-32 Capex'!D$75:D$199,'2023-32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tables'!$A$23:$A$33,0),MATCH(F$4,'Index tables'!$I$2:$U$2,0)))</f>
        <v>20464010.794373568</v>
      </c>
      <c r="G15" s="25">
        <f>SUMPRODUCT('2023-32 Capex'!E$75:E$199,'2023-32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tables'!$A$23:$A$33,0),MATCH(G$4,'Index tables'!$I$2:$U$2,0)))</f>
        <v>23189849.735859457</v>
      </c>
      <c r="H15" s="25">
        <f>SUMPRODUCT('2023-32 Capex'!F$75:F$199,'2023-32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tables'!$A$23:$A$33,0),MATCH(H$4,'Index tables'!$I$2:$U$2,0)))</f>
        <v>24215344.193430677</v>
      </c>
      <c r="I15" s="25">
        <f>SUMPRODUCT('2023-32 Capex'!G$75:G$199,'2023-32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tables'!$A$23:$A$33,0),MATCH(I$4,'Index tables'!$I$2:$U$2,0)))</f>
        <v>23041588.463965833</v>
      </c>
      <c r="J15" s="25">
        <f>SUMPRODUCT('2023-32 Capex'!H$75:H$199,'2023-32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tables'!$A$23:$A$33,0),MATCH(J$4,'Index tables'!$I$2:$U$2,0)))</f>
        <v>20868682.4695355</v>
      </c>
      <c r="K15" s="25">
        <f>SUMPRODUCT('2023-32 Capex'!I$75:I$199,'2023-32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tables'!$A$23:$A$33,0),MATCH(K$4,'Index tables'!$I$2:$U$2,0)))</f>
        <v>19593626.672437247</v>
      </c>
      <c r="L15" s="25">
        <f>SUMPRODUCT('2023-32 Capex'!J$75:J$199,'2023-32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tables'!$A$23:$A$33,0),MATCH(L$4,'Index tables'!$I$2:$U$2,0)))</f>
        <v>23209651.323107202</v>
      </c>
      <c r="M15" s="25">
        <f>SUMPRODUCT('2023-32 Capex'!K$75:K$199,'2023-32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tables'!$A$23:$A$33,0),MATCH(M$4,'Index tables'!$I$2:$U$2,0)))</f>
        <v>25659849.376069669</v>
      </c>
      <c r="N15" s="25">
        <f>SUMPRODUCT('2023-32 Capex'!L$75:L$199,'2023-32 Capex'!$S$75:$S$199,'2023-32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tables'!$A$23:$A$33,0),MATCH(N$4,'Index tables'!$I$2:$U$2,0)))</f>
        <v>25659849.376069665</v>
      </c>
    </row>
    <row r="16" spans="2:14">
      <c r="B16" s="13" t="s">
        <v>19</v>
      </c>
      <c r="C16" s="13" t="s">
        <v>69</v>
      </c>
      <c r="D16" s="13" t="str">
        <f>IF(Assumptions!$C$6&lt;&gt;"Nominal",_xlfn.CONCAT("Real $",Assumptions!$C$6), "Nominal")</f>
        <v>Real $2024</v>
      </c>
      <c r="E16" s="25">
        <f>SUMPRODUCT('2023-32 Capex'!C$75:C$199,'2023-32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tables'!$A$23:$A$33,0),MATCH(E$4,'Index tables'!$I$2:$U$2,0)))</f>
        <v>8041135.0888326764</v>
      </c>
      <c r="F16" s="25">
        <f>SUMPRODUCT('2023-32 Capex'!D$75:D$199,'2023-32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tables'!$A$23:$A$33,0),MATCH(F$4,'Index tables'!$I$2:$U$2,0)))</f>
        <v>6615035.361894099</v>
      </c>
      <c r="G16" s="25">
        <f>SUMPRODUCT('2023-32 Capex'!E$75:E$199,'2023-32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tables'!$A$23:$A$33,0),MATCH(G$4,'Index tables'!$I$2:$U$2,0)))</f>
        <v>13126979.830468602</v>
      </c>
      <c r="H16" s="25">
        <f>SUMPRODUCT('2023-32 Capex'!F$75:F$199,'2023-32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tables'!$A$23:$A$33,0),MATCH(H$4,'Index tables'!$I$2:$U$2,0)))</f>
        <v>18704855.993189033</v>
      </c>
      <c r="I16" s="25">
        <f>SUMPRODUCT('2023-32 Capex'!G$75:G$199,'2023-32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tables'!$A$23:$A$33,0),MATCH(I$4,'Index tables'!$I$2:$U$2,0)))</f>
        <v>16429736.050568832</v>
      </c>
      <c r="J16" s="25">
        <f>SUMPRODUCT('2023-32 Capex'!H$75:H$199,'2023-32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tables'!$A$23:$A$33,0),MATCH(J$4,'Index tables'!$I$2:$U$2,0)))</f>
        <v>24249524.268438131</v>
      </c>
      <c r="K16" s="25">
        <f>SUMPRODUCT('2023-32 Capex'!I$75:I$199,'2023-32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tables'!$A$23:$A$33,0),MATCH(K$4,'Index tables'!$I$2:$U$2,0)))</f>
        <v>29444832.21249228</v>
      </c>
      <c r="L16" s="25">
        <f>SUMPRODUCT('2023-32 Capex'!J$75:J$199,'2023-32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tables'!$A$23:$A$33,0),MATCH(L$4,'Index tables'!$I$2:$U$2,0)))</f>
        <v>25992233.439098131</v>
      </c>
      <c r="M16" s="25">
        <f>SUMPRODUCT('2023-32 Capex'!K$75:K$199,'2023-32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tables'!$A$23:$A$33,0),MATCH(M$4,'Index tables'!$I$2:$U$2,0)))</f>
        <v>21841899.73730024</v>
      </c>
      <c r="N16" s="25">
        <f>SUMPRODUCT('2023-32 Capex'!L$75:L$199,'2023-32 Capex'!$T$75:$T$199,'2023-32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tables'!$A$23:$A$33,0),MATCH(N$4,'Index tables'!$I$2:$U$2,0)))</f>
        <v>21841899.737300236</v>
      </c>
    </row>
    <row r="17" spans="2:14">
      <c r="B17" s="13" t="s">
        <v>33</v>
      </c>
      <c r="C17" s="13" t="s">
        <v>69</v>
      </c>
      <c r="D17" s="13" t="str">
        <f>IF(Assumptions!$C$6&lt;&gt;"Nominal",_xlfn.CONCAT("Real $",Assumptions!$C$6), "Nominal")</f>
        <v>Real $2024</v>
      </c>
      <c r="E17" s="25">
        <f>SUMPRODUCT('2023-32 Capex'!C$75:C$199,'2023-32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tables'!$A$23:$A$33,0),MATCH(E$4,'Index tables'!$I$2:$U$2,0)))</f>
        <v>1885771.4793311104</v>
      </c>
      <c r="F17" s="25">
        <f>SUMPRODUCT('2023-32 Capex'!D$75:D$199,'2023-32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tables'!$A$23:$A$33,0),MATCH(F$4,'Index tables'!$I$2:$U$2,0)))</f>
        <v>1436505.1012304036</v>
      </c>
      <c r="G17" s="25">
        <f>SUMPRODUCT('2023-32 Capex'!E$75:E$199,'2023-32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tables'!$A$23:$A$33,0),MATCH(G$4,'Index tables'!$I$2:$U$2,0)))</f>
        <v>3282330.5044391672</v>
      </c>
      <c r="H17" s="25">
        <f>SUMPRODUCT('2023-32 Capex'!F$75:F$199,'2023-32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tables'!$A$23:$A$33,0),MATCH(H$4,'Index tables'!$I$2:$U$2,0)))</f>
        <v>5285534.8631568477</v>
      </c>
      <c r="I17" s="25">
        <f>SUMPRODUCT('2023-32 Capex'!G$75:G$199,'2023-32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tables'!$A$23:$A$33,0),MATCH(I$4,'Index tables'!$I$2:$U$2,0)))</f>
        <v>4578220.3503856203</v>
      </c>
      <c r="J17" s="25">
        <f>SUMPRODUCT('2023-32 Capex'!H$75:H$199,'2023-32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tables'!$A$23:$A$33,0),MATCH(J$4,'Index tables'!$I$2:$U$2,0)))</f>
        <v>7022918.966302651</v>
      </c>
      <c r="K17" s="25">
        <f>SUMPRODUCT('2023-32 Capex'!I$75:I$199,'2023-32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tables'!$A$23:$A$33,0),MATCH(K$4,'Index tables'!$I$2:$U$2,0)))</f>
        <v>8601123.9295903295</v>
      </c>
      <c r="L17" s="25">
        <f>SUMPRODUCT('2023-32 Capex'!J$75:J$199,'2023-32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tables'!$A$23:$A$33,0),MATCH(L$4,'Index tables'!$I$2:$U$2,0)))</f>
        <v>7187392.5884216242</v>
      </c>
      <c r="M17" s="25">
        <f>SUMPRODUCT('2023-32 Capex'!K$75:K$199,'2023-32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tables'!$A$23:$A$33,0),MATCH(M$4,'Index tables'!$I$2:$U$2,0)))</f>
        <v>6071525.8587171417</v>
      </c>
      <c r="N17" s="25">
        <f>SUMPRODUCT('2023-32 Capex'!L$75:L$199,'2023-32 Capex'!$U$75:$U$199,'2023-32 Capex'!$P$75:$P$199, '2023-32 Capex'!$N$75:$N$199)*
IF($C$2&lt;&gt;"Nominal",INDEX('Index tables'!$B$9:$U$18,MATCH($C$2,'Index tables'!$A$9:$A$18,0),MATCH(Assumptions!$C$6,'Index tables'!$B$2:$U$2,0)),INDEX('Index tables'!$I$23:$U$33,MATCH("Real "&amp;Assumptions!$C$6,'Index tables'!$A$23:$A$33,0),MATCH(N$4,'Index tables'!$I$2:$U$2,0)))</f>
        <v>6071525.8587171407</v>
      </c>
    </row>
    <row r="20" spans="2:14">
      <c r="B20" s="27" t="s">
        <v>70</v>
      </c>
      <c r="C20" s="27"/>
      <c r="D20" s="27"/>
      <c r="E20" s="27" cm="1">
        <f t="array" ref="E20:N20">TRANSPOSE(Lists!$E$5:$E$14)</f>
        <v>2025</v>
      </c>
      <c r="F20" s="6">
        <v>2026</v>
      </c>
      <c r="G20" s="6">
        <v>2027</v>
      </c>
      <c r="H20" s="6">
        <v>2028</v>
      </c>
      <c r="I20" s="6">
        <v>2029</v>
      </c>
      <c r="J20" s="6">
        <v>2030</v>
      </c>
      <c r="K20" s="6">
        <v>2031</v>
      </c>
      <c r="L20" s="6">
        <v>2032</v>
      </c>
      <c r="M20" s="6">
        <v>2033</v>
      </c>
      <c r="N20" s="6">
        <v>2034</v>
      </c>
    </row>
    <row r="21" spans="2:14">
      <c r="B21" s="13" t="s">
        <v>21</v>
      </c>
      <c r="C21" s="13" t="s">
        <v>70</v>
      </c>
      <c r="D21" s="13" t="str">
        <f>IF(Assumptions!$C$6&lt;&gt;"Nominal",_xlfn.CONCAT("Real $",Assumptions!$C$6), "Nominal")</f>
        <v>Real $2024</v>
      </c>
      <c r="E21" s="25">
        <f t="shared" ref="E21:M21" si="0">E5+E15-E10</f>
        <v>31742311.067026369</v>
      </c>
      <c r="F21" s="25">
        <f t="shared" si="0"/>
        <v>32971814.8216649</v>
      </c>
      <c r="G21" s="25">
        <f t="shared" si="0"/>
        <v>36324491.691131972</v>
      </c>
      <c r="H21" s="25">
        <f t="shared" si="0"/>
        <v>37186394.644638509</v>
      </c>
      <c r="I21" s="25">
        <f t="shared" si="0"/>
        <v>37689592.386424996</v>
      </c>
      <c r="J21" s="25">
        <f t="shared" si="0"/>
        <v>35516686.391994663</v>
      </c>
      <c r="K21" s="25">
        <f t="shared" si="0"/>
        <v>31327421.612539932</v>
      </c>
      <c r="L21" s="25">
        <f t="shared" si="0"/>
        <v>34943446.263209879</v>
      </c>
      <c r="M21" s="25">
        <f t="shared" si="0"/>
        <v>37393644.316172354</v>
      </c>
      <c r="N21" s="25">
        <f t="shared" ref="N21" si="1">N5+N15-N10</f>
        <v>37393644.316172346</v>
      </c>
    </row>
    <row r="22" spans="2:14">
      <c r="B22" s="13" t="s">
        <v>19</v>
      </c>
      <c r="C22" s="13" t="s">
        <v>70</v>
      </c>
      <c r="D22" s="13" t="str">
        <f>IF(Assumptions!$C$6&lt;&gt;"Nominal",_xlfn.CONCAT("Real $",Assumptions!$C$6), "Nominal")</f>
        <v>Real $2024</v>
      </c>
      <c r="E22" s="25">
        <f t="shared" ref="E22:M23" si="2">E6+E16-E11</f>
        <v>11895598.683028065</v>
      </c>
      <c r="F22" s="25">
        <f t="shared" si="2"/>
        <v>10366399.580868101</v>
      </c>
      <c r="G22" s="25">
        <f t="shared" si="2"/>
        <v>16836175.352040108</v>
      </c>
      <c r="H22" s="25">
        <f t="shared" si="2"/>
        <v>22392122.78816364</v>
      </c>
      <c r="I22" s="25">
        <f t="shared" si="2"/>
        <v>20024736.179311872</v>
      </c>
      <c r="J22" s="25">
        <f t="shared" si="2"/>
        <v>27844524.397181168</v>
      </c>
      <c r="K22" s="25">
        <f t="shared" si="2"/>
        <v>32814200.764426216</v>
      </c>
      <c r="L22" s="25">
        <f t="shared" si="2"/>
        <v>29361601.991032071</v>
      </c>
      <c r="M22" s="25">
        <f t="shared" si="2"/>
        <v>25211268.289234176</v>
      </c>
      <c r="N22" s="25">
        <f t="shared" ref="N22" si="3">N6+N16-N11</f>
        <v>25211268.289234176</v>
      </c>
    </row>
    <row r="23" spans="2:14">
      <c r="B23" s="13" t="s">
        <v>33</v>
      </c>
      <c r="C23" s="13" t="s">
        <v>70</v>
      </c>
      <c r="D23" s="13" t="str">
        <f>IF(Assumptions!$C$6&lt;&gt;"Nominal",_xlfn.CONCAT("Real $",Assumptions!$C$6), "Nominal")</f>
        <v>Real $2024</v>
      </c>
      <c r="E23" s="25">
        <f t="shared" si="2"/>
        <v>1885771.4793311104</v>
      </c>
      <c r="F23" s="25">
        <f t="shared" si="2"/>
        <v>1436505.1012304036</v>
      </c>
      <c r="G23" s="25">
        <f t="shared" si="2"/>
        <v>3282330.5044391672</v>
      </c>
      <c r="H23" s="25">
        <f t="shared" si="2"/>
        <v>5285534.8631568477</v>
      </c>
      <c r="I23" s="25">
        <f t="shared" si="2"/>
        <v>4578220.3503856203</v>
      </c>
      <c r="J23" s="25">
        <f t="shared" si="2"/>
        <v>7022918.966302651</v>
      </c>
      <c r="K23" s="25">
        <f t="shared" si="2"/>
        <v>8601123.9295903295</v>
      </c>
      <c r="L23" s="25">
        <f t="shared" si="2"/>
        <v>7187392.5884216242</v>
      </c>
      <c r="M23" s="25">
        <f t="shared" si="2"/>
        <v>6071525.8587171417</v>
      </c>
      <c r="N23" s="25">
        <f t="shared" ref="N23" si="4">N7+N17-N12</f>
        <v>6071525.8587171407</v>
      </c>
    </row>
    <row r="24" spans="2:14">
      <c r="E24" s="202">
        <f>SUM(E21:E23)</f>
        <v>45523681.229385547</v>
      </c>
      <c r="F24" s="202">
        <f t="shared" ref="F24:M24" si="5">SUM(F21:F23)</f>
        <v>44774719.503763407</v>
      </c>
      <c r="G24" s="202">
        <f t="shared" si="5"/>
        <v>56442997.547611244</v>
      </c>
      <c r="H24" s="202">
        <f t="shared" si="5"/>
        <v>64864052.295958996</v>
      </c>
      <c r="I24" s="202">
        <f t="shared" si="5"/>
        <v>62292548.916122489</v>
      </c>
      <c r="J24" s="202">
        <f t="shared" si="5"/>
        <v>70384129.755478486</v>
      </c>
      <c r="K24" s="202">
        <f t="shared" si="5"/>
        <v>72742746.306556478</v>
      </c>
      <c r="L24" s="202">
        <f t="shared" si="5"/>
        <v>71492440.842663571</v>
      </c>
      <c r="M24" s="202">
        <f t="shared" si="5"/>
        <v>68676438.464123666</v>
      </c>
      <c r="N24" s="202">
        <f t="shared" ref="N24" si="6">SUM(N21:N23)</f>
        <v>68676438.464123666</v>
      </c>
    </row>
    <row r="26" spans="2:14">
      <c r="E26" s="66" t="s">
        <v>71</v>
      </c>
    </row>
    <row r="31" spans="2:14">
      <c r="E31" s="205"/>
      <c r="F31" s="205"/>
      <c r="G31" s="205"/>
      <c r="H31" s="205"/>
      <c r="I31" s="205"/>
      <c r="J31" s="205"/>
      <c r="K31" s="205"/>
      <c r="L31" s="205"/>
      <c r="M31" s="205"/>
      <c r="N31" s="205"/>
    </row>
    <row r="32" spans="2:14">
      <c r="E32" s="205"/>
      <c r="F32" s="205"/>
      <c r="G32" s="205"/>
      <c r="H32" s="205"/>
      <c r="I32" s="205"/>
      <c r="J32" s="205"/>
      <c r="K32" s="205"/>
      <c r="L32" s="205"/>
      <c r="M32" s="205"/>
      <c r="N32" s="205"/>
    </row>
    <row r="33" spans="5:14">
      <c r="E33" s="205"/>
      <c r="F33" s="205"/>
      <c r="G33" s="205"/>
      <c r="H33" s="205"/>
      <c r="I33" s="205"/>
      <c r="J33" s="205"/>
      <c r="K33" s="205"/>
      <c r="L33" s="205"/>
      <c r="M33" s="205"/>
      <c r="N33" s="205"/>
    </row>
  </sheetData>
  <phoneticPr fontId="3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B9D22D-784E-4FF8-BBC7-CFE2CF45CD81}">
          <x14:formula1>
            <xm:f>'Index tables'!$A$9:$A$19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A196-F9E8-43EE-A987-6E5C1041AA5F}">
  <sheetPr>
    <tabColor theme="1"/>
  </sheetPr>
  <dimension ref="A1"/>
  <sheetViews>
    <sheetView showGridLines="0" zoomScale="70" zoomScaleNormal="7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F192-1599-467B-992B-6FAE977E4C9B}">
  <sheetPr>
    <tabColor theme="5"/>
  </sheetPr>
  <dimension ref="A1:AF360"/>
  <sheetViews>
    <sheetView showGridLines="0" topLeftCell="A9" zoomScale="70" zoomScaleNormal="70" workbookViewId="0">
      <pane ySplit="11" topLeftCell="A20" activePane="bottomLeft" state="frozen"/>
      <selection activeCell="B9" sqref="B9"/>
      <selection pane="bottomLeft" activeCell="B10" sqref="B10"/>
    </sheetView>
  </sheetViews>
  <sheetFormatPr defaultColWidth="9.28515625" defaultRowHeight="12.75" outlineLevelRow="1" outlineLevelCol="1"/>
  <cols>
    <col min="1" max="1" width="52.7109375" style="14" hidden="1" customWidth="1" outlineLevel="1"/>
    <col min="2" max="2" width="87.28515625" style="14" bestFit="1" customWidth="1" collapsed="1"/>
    <col min="3" max="12" width="18.7109375" style="15" customWidth="1"/>
    <col min="13" max="13" width="4.5703125" style="15" customWidth="1"/>
    <col min="14" max="14" width="34.7109375" style="14" customWidth="1"/>
    <col min="15" max="15" width="6.140625" style="14" customWidth="1"/>
    <col min="16" max="17" width="9.28515625" style="14"/>
    <col min="18" max="18" width="6.140625" style="14" customWidth="1"/>
    <col min="19" max="19" width="13.7109375" style="14" bestFit="1" customWidth="1"/>
    <col min="20" max="20" width="14.28515625" style="14" bestFit="1" customWidth="1"/>
    <col min="21" max="21" width="8.85546875" style="14" bestFit="1" customWidth="1"/>
    <col min="22" max="22" width="9.28515625" style="14"/>
    <col min="23" max="23" width="24.28515625" style="14" bestFit="1" customWidth="1"/>
    <col min="24" max="16384" width="9.28515625" style="14"/>
  </cols>
  <sheetData>
    <row r="1" spans="1:32" ht="12.75" customHeight="1" outlineLevel="1">
      <c r="A1"/>
      <c r="B1" t="s">
        <v>72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V1"/>
      <c r="W1"/>
      <c r="X1"/>
      <c r="Y1"/>
      <c r="Z1"/>
      <c r="AA1"/>
      <c r="AB1"/>
      <c r="AC1"/>
      <c r="AD1"/>
      <c r="AE1"/>
      <c r="AF1"/>
    </row>
    <row r="2" spans="1:32" ht="15" customHeight="1" outlineLevel="1">
      <c r="A2" s="72"/>
      <c r="B2" t="s">
        <v>73</v>
      </c>
      <c r="M2"/>
      <c r="V2"/>
      <c r="W2"/>
      <c r="X2"/>
      <c r="Y2"/>
      <c r="Z2"/>
      <c r="AA2"/>
      <c r="AB2"/>
      <c r="AC2"/>
      <c r="AD2"/>
      <c r="AE2"/>
      <c r="AF2"/>
    </row>
    <row r="3" spans="1:32" ht="15" customHeight="1" outlineLevel="1">
      <c r="A3" s="72"/>
      <c r="B3" t="s">
        <v>74</v>
      </c>
      <c r="C3" s="187" t="b">
        <f>SUM(C20:C29,C32:C37,C39:C43,C46:C47,C49:C51,C53:C54,C56,C58,C62:C64,C60,C66:C72,C76,C78:C85,C87:C121,C123:C171,C174,C176:C184,C186:C199,C200,C201,C203:C211,C215:C217,C219,C220,C222:C223)+SUM(C229:C241,C243:C244)=C225</f>
        <v>1</v>
      </c>
      <c r="D3" s="187" t="b">
        <f t="shared" ref="D3:K3" si="0">SUM(D20:D29,D32:D37,D39:D43,D46:D47,D49:D51,D53:D54,D56,D58,D62:D64,D60,D66:D72,D76,D78:D85,D87:D121,D123:D171,D174,D176:D184,D186:D199,D200,D201,D203:D211,D215:D217,D219,D220,D222:D223)+SUM(D229:D241,D243:D244)=D225</f>
        <v>1</v>
      </c>
      <c r="E3" s="187" t="b">
        <f t="shared" si="0"/>
        <v>1</v>
      </c>
      <c r="F3" s="187" t="b">
        <f t="shared" si="0"/>
        <v>1</v>
      </c>
      <c r="G3" s="187" t="b">
        <f t="shared" si="0"/>
        <v>1</v>
      </c>
      <c r="H3" s="187" t="b">
        <f t="shared" si="0"/>
        <v>1</v>
      </c>
      <c r="I3" s="187" t="b">
        <f t="shared" si="0"/>
        <v>1</v>
      </c>
      <c r="J3" s="187" t="b">
        <f t="shared" si="0"/>
        <v>1</v>
      </c>
      <c r="K3" s="187" t="b">
        <f t="shared" si="0"/>
        <v>1</v>
      </c>
      <c r="L3" s="187" t="b">
        <f t="shared" ref="L3" si="1">SUM(L20:L29,L32:L37,L39:L43,L46:L47,L49:L51,L53:L54,L56,L58,L62:L64,L60,L66:L72,L76,L78:L85,L87:L121,L123:L171,L174,L176:L184,L186:L199,L200,L201,L203:L211,L215:L217,L219,L220,L222:L223)+SUM(L229:L241,L243:L244)=L225</f>
        <v>1</v>
      </c>
      <c r="M3"/>
      <c r="V3"/>
      <c r="W3"/>
      <c r="X3"/>
      <c r="Y3"/>
      <c r="Z3"/>
      <c r="AA3"/>
      <c r="AB3"/>
      <c r="AC3"/>
      <c r="AD3"/>
      <c r="AE3"/>
      <c r="AF3"/>
    </row>
    <row r="4" spans="1:32" ht="15" customHeight="1" outlineLevel="1">
      <c r="A4" s="72"/>
      <c r="B4" t="s">
        <v>75</v>
      </c>
      <c r="M4"/>
      <c r="V4"/>
      <c r="W4"/>
      <c r="X4"/>
      <c r="Y4"/>
      <c r="Z4"/>
      <c r="AA4"/>
      <c r="AB4"/>
      <c r="AC4"/>
      <c r="AD4"/>
      <c r="AE4"/>
      <c r="AF4"/>
    </row>
    <row r="5" spans="1:32" ht="15" customHeight="1" outlineLevel="1">
      <c r="A5" s="72"/>
      <c r="B5" t="s">
        <v>76</v>
      </c>
      <c r="M5"/>
      <c r="V5"/>
      <c r="W5"/>
      <c r="X5"/>
      <c r="Y5"/>
      <c r="Z5"/>
      <c r="AA5"/>
      <c r="AB5"/>
      <c r="AC5"/>
      <c r="AD5"/>
      <c r="AE5"/>
      <c r="AF5"/>
    </row>
    <row r="6" spans="1:32" ht="15" customHeight="1" outlineLevel="1">
      <c r="A6" s="72"/>
      <c r="B6" t="s">
        <v>77</v>
      </c>
      <c r="M6"/>
      <c r="V6"/>
      <c r="W6"/>
      <c r="X6"/>
      <c r="Y6"/>
      <c r="Z6"/>
      <c r="AA6"/>
      <c r="AB6"/>
      <c r="AC6"/>
      <c r="AD6"/>
      <c r="AE6"/>
      <c r="AF6"/>
    </row>
    <row r="7" spans="1:32" ht="15" customHeight="1" outlineLevel="1">
      <c r="A7" s="72"/>
      <c r="B7" t="s">
        <v>78</v>
      </c>
      <c r="M7"/>
      <c r="V7"/>
      <c r="W7"/>
      <c r="X7"/>
      <c r="Y7"/>
      <c r="Z7"/>
      <c r="AA7"/>
      <c r="AB7"/>
      <c r="AC7"/>
      <c r="AD7"/>
      <c r="AE7"/>
      <c r="AF7" s="73"/>
    </row>
    <row r="8" spans="1:32" ht="15" customHeight="1" outlineLevel="1">
      <c r="A8"/>
      <c r="B8" s="72" t="s">
        <v>79</v>
      </c>
      <c r="C8" s="15" t="s">
        <v>80</v>
      </c>
      <c r="D8" s="15" t="s">
        <v>80</v>
      </c>
      <c r="E8" s="15" t="s">
        <v>80</v>
      </c>
      <c r="F8" s="15" t="s">
        <v>80</v>
      </c>
      <c r="G8" s="15" t="s">
        <v>80</v>
      </c>
      <c r="H8" s="15" t="s">
        <v>80</v>
      </c>
      <c r="I8" s="15" t="s">
        <v>80</v>
      </c>
      <c r="J8" s="15" t="s">
        <v>80</v>
      </c>
      <c r="K8" s="15" t="s">
        <v>80</v>
      </c>
      <c r="L8" s="15" t="s">
        <v>80</v>
      </c>
      <c r="M8"/>
      <c r="V8"/>
      <c r="W8" s="74"/>
      <c r="X8"/>
      <c r="Y8"/>
      <c r="Z8"/>
      <c r="AA8"/>
      <c r="AB8"/>
      <c r="AC8"/>
      <c r="AD8"/>
      <c r="AE8"/>
      <c r="AF8"/>
    </row>
    <row r="9" spans="1:32" ht="15" outlineLevel="1">
      <c r="A9"/>
      <c r="B9" s="75"/>
      <c r="C9" s="121" t="s">
        <v>81</v>
      </c>
      <c r="D9" s="121" t="s">
        <v>81</v>
      </c>
      <c r="E9" s="121" t="s">
        <v>81</v>
      </c>
      <c r="F9" s="121" t="s">
        <v>81</v>
      </c>
      <c r="G9" s="121" t="s">
        <v>81</v>
      </c>
      <c r="H9" s="121" t="s">
        <v>81</v>
      </c>
      <c r="I9" s="121" t="s">
        <v>81</v>
      </c>
      <c r="J9" s="121" t="s">
        <v>81</v>
      </c>
      <c r="K9" s="121" t="s">
        <v>81</v>
      </c>
      <c r="L9" s="121" t="s">
        <v>81</v>
      </c>
      <c r="M9" s="76"/>
      <c r="V9"/>
      <c r="W9" s="74"/>
      <c r="X9"/>
      <c r="Y9"/>
      <c r="Z9"/>
      <c r="AA9"/>
      <c r="AB9"/>
      <c r="AC9"/>
      <c r="AD9"/>
      <c r="AE9"/>
      <c r="AF9"/>
    </row>
    <row r="10" spans="1:32" ht="15" outlineLevel="1">
      <c r="A10"/>
      <c r="B10" s="75" t="s">
        <v>82</v>
      </c>
      <c r="C10" s="121" t="s">
        <v>83</v>
      </c>
      <c r="D10" s="121" t="s">
        <v>83</v>
      </c>
      <c r="E10" s="121" t="s">
        <v>83</v>
      </c>
      <c r="F10" s="121" t="s">
        <v>83</v>
      </c>
      <c r="G10" s="121" t="s">
        <v>83</v>
      </c>
      <c r="H10" s="121" t="s">
        <v>83</v>
      </c>
      <c r="I10" s="121" t="s">
        <v>83</v>
      </c>
      <c r="J10" s="121" t="s">
        <v>83</v>
      </c>
      <c r="K10" s="121" t="s">
        <v>83</v>
      </c>
      <c r="L10" s="121" t="s">
        <v>83</v>
      </c>
      <c r="M10" s="76"/>
      <c r="V10"/>
      <c r="W10" s="74"/>
      <c r="X10"/>
      <c r="Y10"/>
      <c r="Z10"/>
      <c r="AA10"/>
      <c r="AB10"/>
      <c r="AC10"/>
      <c r="AD10"/>
      <c r="AE10"/>
      <c r="AF10"/>
    </row>
    <row r="11" spans="1:32" ht="18.75">
      <c r="A11"/>
      <c r="B11" s="77" t="s">
        <v>84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  <c r="V11"/>
      <c r="W11" s="74"/>
      <c r="X11"/>
      <c r="Y11"/>
      <c r="Z11"/>
      <c r="AA11"/>
      <c r="AB11"/>
      <c r="AC11"/>
      <c r="AD11"/>
      <c r="AE11"/>
      <c r="AF11"/>
    </row>
    <row r="12" spans="1:32" ht="18.75">
      <c r="A12"/>
      <c r="B12" s="80" t="s">
        <v>85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79"/>
      <c r="V12"/>
      <c r="W12"/>
      <c r="X12"/>
      <c r="Y12"/>
      <c r="Z12"/>
      <c r="AA12"/>
      <c r="AB12"/>
      <c r="AC12"/>
      <c r="AD12"/>
      <c r="AE12"/>
      <c r="AF12"/>
    </row>
    <row r="13" spans="1:32" ht="15">
      <c r="A13"/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>
      <c r="A14"/>
      <c r="B14" s="84"/>
      <c r="C14" s="85" t="s">
        <v>86</v>
      </c>
      <c r="D14" s="85" t="s">
        <v>87</v>
      </c>
      <c r="E14" s="85" t="s">
        <v>88</v>
      </c>
      <c r="F14" s="85" t="s">
        <v>89</v>
      </c>
      <c r="G14" s="85" t="s">
        <v>90</v>
      </c>
      <c r="H14" s="85" t="s">
        <v>91</v>
      </c>
      <c r="I14" s="85" t="s">
        <v>92</v>
      </c>
      <c r="J14" s="85" t="s">
        <v>93</v>
      </c>
      <c r="K14" s="85" t="s">
        <v>94</v>
      </c>
      <c r="L14" s="85" t="s">
        <v>238</v>
      </c>
      <c r="M14" s="86"/>
      <c r="N14" s="237" t="s">
        <v>95</v>
      </c>
      <c r="O14" s="122"/>
      <c r="P14" s="237" t="s">
        <v>96</v>
      </c>
      <c r="Q14" s="237"/>
      <c r="R14" s="122"/>
      <c r="S14" s="237" t="s">
        <v>97</v>
      </c>
      <c r="T14" s="237"/>
      <c r="U14" s="237"/>
      <c r="V14"/>
      <c r="W14"/>
      <c r="X14"/>
      <c r="Y14"/>
      <c r="Z14"/>
      <c r="AA14"/>
      <c r="AB14"/>
      <c r="AC14"/>
      <c r="AD14"/>
      <c r="AE14"/>
      <c r="AF14"/>
    </row>
    <row r="15" spans="1:32" ht="15">
      <c r="A15"/>
      <c r="B15" s="75"/>
      <c r="C15" s="121" t="s">
        <v>98</v>
      </c>
      <c r="D15" s="121" t="s">
        <v>98</v>
      </c>
      <c r="E15" s="121" t="s">
        <v>98</v>
      </c>
      <c r="F15" s="121" t="s">
        <v>98</v>
      </c>
      <c r="G15" s="121" t="s">
        <v>98</v>
      </c>
      <c r="H15" s="121" t="s">
        <v>98</v>
      </c>
      <c r="I15" s="121" t="s">
        <v>98</v>
      </c>
      <c r="J15" s="121" t="s">
        <v>98</v>
      </c>
      <c r="K15" s="121" t="s">
        <v>98</v>
      </c>
      <c r="L15" s="121" t="s">
        <v>98</v>
      </c>
      <c r="M15" s="76"/>
      <c r="N15" s="237"/>
      <c r="O15" s="122"/>
      <c r="P15" s="237"/>
      <c r="Q15" s="237"/>
      <c r="R15" s="122"/>
      <c r="S15" s="237"/>
      <c r="T15" s="237"/>
      <c r="U15" s="237"/>
      <c r="V15"/>
      <c r="W15"/>
      <c r="X15"/>
      <c r="Y15"/>
      <c r="Z15"/>
      <c r="AA15"/>
      <c r="AB15"/>
      <c r="AC15"/>
      <c r="AD15"/>
      <c r="AE15"/>
      <c r="AF15"/>
    </row>
    <row r="16" spans="1:32" ht="15">
      <c r="A16"/>
      <c r="B16" s="75"/>
      <c r="C16" s="123" t="s">
        <v>99</v>
      </c>
      <c r="D16" s="123" t="s">
        <v>99</v>
      </c>
      <c r="E16" s="123" t="s">
        <v>99</v>
      </c>
      <c r="F16" s="123" t="s">
        <v>99</v>
      </c>
      <c r="G16" s="123" t="s">
        <v>99</v>
      </c>
      <c r="H16" s="123" t="s">
        <v>99</v>
      </c>
      <c r="I16" s="123" t="s">
        <v>99</v>
      </c>
      <c r="J16" s="123" t="s">
        <v>99</v>
      </c>
      <c r="K16" s="123" t="s">
        <v>99</v>
      </c>
      <c r="L16" s="123" t="s">
        <v>99</v>
      </c>
      <c r="M16" s="87"/>
      <c r="N16" s="237"/>
      <c r="O16" s="122"/>
      <c r="P16" s="237"/>
      <c r="Q16" s="237"/>
      <c r="R16" s="122"/>
      <c r="S16" s="237"/>
      <c r="T16" s="237"/>
      <c r="U16" s="237"/>
      <c r="V16"/>
      <c r="W16"/>
      <c r="X16"/>
      <c r="Y16"/>
      <c r="Z16"/>
      <c r="AA16"/>
      <c r="AB16"/>
      <c r="AC16"/>
      <c r="AD16"/>
      <c r="AE16"/>
      <c r="AF16"/>
    </row>
    <row r="17" spans="1:23" ht="15">
      <c r="A17"/>
      <c r="B17" s="88"/>
      <c r="C17" s="124" t="s">
        <v>100</v>
      </c>
      <c r="D17" s="124" t="s">
        <v>100</v>
      </c>
      <c r="E17" s="124" t="s">
        <v>100</v>
      </c>
      <c r="F17" s="124" t="s">
        <v>100</v>
      </c>
      <c r="G17" s="124" t="s">
        <v>100</v>
      </c>
      <c r="H17" s="124" t="s">
        <v>100</v>
      </c>
      <c r="I17" s="124" t="s">
        <v>100</v>
      </c>
      <c r="J17" s="124" t="s">
        <v>100</v>
      </c>
      <c r="K17" s="124" t="s">
        <v>100</v>
      </c>
      <c r="L17" s="124" t="s">
        <v>100</v>
      </c>
      <c r="M17" s="87"/>
      <c r="N17" s="237"/>
      <c r="O17" s="122"/>
      <c r="P17" s="237"/>
      <c r="Q17" s="237"/>
      <c r="R17" s="122"/>
      <c r="S17" s="237"/>
      <c r="T17" s="237"/>
      <c r="U17" s="237"/>
      <c r="V17"/>
      <c r="W17"/>
    </row>
    <row r="18" spans="1:23" ht="15">
      <c r="B18" s="89" t="s">
        <v>101</v>
      </c>
      <c r="C18" s="196">
        <v>110655180.97123675</v>
      </c>
      <c r="D18" s="188">
        <v>115548890.53125554</v>
      </c>
      <c r="E18" s="188">
        <v>130671239.43516405</v>
      </c>
      <c r="F18" s="188">
        <v>150552425.13307062</v>
      </c>
      <c r="G18" s="188">
        <v>169580390.59665149</v>
      </c>
      <c r="H18" s="188">
        <v>180333490.66110733</v>
      </c>
      <c r="I18" s="188">
        <v>177585584.26158768</v>
      </c>
      <c r="J18" s="188">
        <v>191315979.99533376</v>
      </c>
      <c r="K18" s="188">
        <v>199092746.11940575</v>
      </c>
      <c r="L18" s="188">
        <v>204070064.77239087</v>
      </c>
      <c r="M18" s="90"/>
      <c r="N18" s="237"/>
      <c r="O18" s="125"/>
      <c r="P18" s="237"/>
      <c r="Q18" s="237"/>
      <c r="R18" s="122"/>
      <c r="S18" s="237"/>
      <c r="T18" s="237"/>
      <c r="U18" s="237"/>
      <c r="V18"/>
      <c r="W18"/>
    </row>
    <row r="19" spans="1:23" ht="15">
      <c r="B19" s="91" t="s">
        <v>102</v>
      </c>
      <c r="C19" s="197">
        <v>34277458.306337804</v>
      </c>
      <c r="D19" s="189">
        <v>33957527.449288353</v>
      </c>
      <c r="E19" s="189">
        <v>36197423.622243486</v>
      </c>
      <c r="F19" s="189">
        <v>36862975.412640631</v>
      </c>
      <c r="G19" s="189">
        <v>41494722.950679377</v>
      </c>
      <c r="H19" s="189">
        <v>42532091.024446353</v>
      </c>
      <c r="I19" s="189">
        <v>36369377.600783266</v>
      </c>
      <c r="J19" s="189">
        <v>37278612.040802844</v>
      </c>
      <c r="K19" s="189">
        <v>38210577.341822907</v>
      </c>
      <c r="L19" s="189">
        <v>39165841.775368474</v>
      </c>
      <c r="M19" s="90"/>
      <c r="N19" s="126"/>
      <c r="P19" s="126" t="s">
        <v>103</v>
      </c>
      <c r="Q19" s="126" t="s">
        <v>104</v>
      </c>
      <c r="S19" s="126" t="s">
        <v>18</v>
      </c>
      <c r="T19" s="126" t="s">
        <v>19</v>
      </c>
      <c r="U19" s="126" t="s">
        <v>105</v>
      </c>
      <c r="V19"/>
      <c r="W19" s="126" t="s">
        <v>410</v>
      </c>
    </row>
    <row r="20" spans="1:23" ht="15">
      <c r="B20" s="92" t="s">
        <v>106</v>
      </c>
      <c r="C20" s="198">
        <v>7653526.8405975178</v>
      </c>
      <c r="D20" s="190">
        <v>7912490.4269270496</v>
      </c>
      <c r="E20" s="190">
        <v>8168763.2916172259</v>
      </c>
      <c r="F20" s="190">
        <v>8414784.8741165344</v>
      </c>
      <c r="G20" s="190">
        <v>8686692.9725491032</v>
      </c>
      <c r="H20" s="190">
        <v>8903860.2968628295</v>
      </c>
      <c r="I20" s="190">
        <v>8300626.4386530565</v>
      </c>
      <c r="J20" s="190">
        <v>8508142.099619383</v>
      </c>
      <c r="K20" s="190">
        <v>8720845.6521098651</v>
      </c>
      <c r="L20" s="190">
        <v>8938866.7934126109</v>
      </c>
      <c r="M20" s="93"/>
      <c r="N20" s="127">
        <v>1</v>
      </c>
      <c r="O20" s="128"/>
      <c r="P20" s="127">
        <v>1</v>
      </c>
      <c r="Q20" s="127">
        <v>0</v>
      </c>
      <c r="R20" s="128"/>
      <c r="S20" s="127">
        <v>0</v>
      </c>
      <c r="T20" s="127">
        <v>1</v>
      </c>
      <c r="U20" s="127">
        <v>0</v>
      </c>
      <c r="V20" s="94"/>
      <c r="W20" s="95" t="str">
        <f>IF(AND(ISBLANK(P20)=FALSE(),N20&lt;&gt;0),IF((SUM(P20:Q20)*SUM(S20:U20))=1,"OK","ERROR"),"")</f>
        <v>OK</v>
      </c>
    </row>
    <row r="21" spans="1:23" ht="15">
      <c r="B21" s="92" t="s">
        <v>107</v>
      </c>
      <c r="C21" s="198">
        <v>289846.64643239434</v>
      </c>
      <c r="D21" s="190">
        <v>299800.86614823405</v>
      </c>
      <c r="E21" s="190">
        <v>309610.87859552965</v>
      </c>
      <c r="F21" s="190">
        <v>318942.19381252391</v>
      </c>
      <c r="G21" s="190">
        <v>329282.78654939105</v>
      </c>
      <c r="H21" s="190">
        <v>337514.85621312575</v>
      </c>
      <c r="I21" s="190">
        <v>345952.72761845391</v>
      </c>
      <c r="J21" s="190">
        <v>354601.54580891522</v>
      </c>
      <c r="K21" s="190">
        <v>363466.58445413806</v>
      </c>
      <c r="L21" s="190">
        <v>372553.24906549149</v>
      </c>
      <c r="M21" s="93"/>
      <c r="N21" s="127">
        <v>1</v>
      </c>
      <c r="O21" s="128"/>
      <c r="P21" s="127">
        <v>1</v>
      </c>
      <c r="Q21" s="127">
        <v>0</v>
      </c>
      <c r="R21" s="128"/>
      <c r="S21" s="127">
        <v>0</v>
      </c>
      <c r="T21" s="127">
        <v>1</v>
      </c>
      <c r="U21" s="127">
        <v>0</v>
      </c>
      <c r="V21" s="94"/>
      <c r="W21" s="95" t="str">
        <f t="shared" ref="W21:W84" si="2">IF(AND(ISBLANK(P21)=FALSE(),N21&lt;&gt;0),IF((SUM(P21:Q21)*SUM(S21:U21))=1,"OK","ERROR"),"")</f>
        <v>OK</v>
      </c>
    </row>
    <row r="22" spans="1:23" ht="15">
      <c r="B22" s="92" t="s">
        <v>108</v>
      </c>
      <c r="C22" s="198">
        <v>0</v>
      </c>
      <c r="D22" s="190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93"/>
      <c r="N22" s="127">
        <v>0</v>
      </c>
      <c r="O22" s="128"/>
      <c r="P22" s="127">
        <v>0</v>
      </c>
      <c r="Q22" s="127">
        <v>0</v>
      </c>
      <c r="R22" s="128"/>
      <c r="S22" s="127">
        <v>0</v>
      </c>
      <c r="T22" s="127">
        <v>0</v>
      </c>
      <c r="U22" s="127">
        <v>0</v>
      </c>
      <c r="V22" s="94"/>
      <c r="W22" s="95" t="str">
        <f t="shared" si="2"/>
        <v/>
      </c>
    </row>
    <row r="23" spans="1:23" ht="15">
      <c r="B23" s="92" t="s">
        <v>109</v>
      </c>
      <c r="C23" s="198">
        <v>3043468.4909907971</v>
      </c>
      <c r="D23" s="190">
        <v>3147990.500924156</v>
      </c>
      <c r="E23" s="190">
        <v>3250998.2953805104</v>
      </c>
      <c r="F23" s="190">
        <v>3348979.6389357448</v>
      </c>
      <c r="G23" s="190">
        <v>3457558.6705036117</v>
      </c>
      <c r="H23" s="190">
        <v>3543997.6372662014</v>
      </c>
      <c r="I23" s="190">
        <v>3632597.5781978564</v>
      </c>
      <c r="J23" s="190">
        <v>3723412.5176528022</v>
      </c>
      <c r="K23" s="190">
        <v>3816497.8305941219</v>
      </c>
      <c r="L23" s="190">
        <v>3911910.2763589746</v>
      </c>
      <c r="M23" s="93"/>
      <c r="N23" s="127">
        <v>0</v>
      </c>
      <c r="O23" s="128"/>
      <c r="P23" s="127">
        <v>0</v>
      </c>
      <c r="Q23" s="127">
        <v>0</v>
      </c>
      <c r="R23" s="128"/>
      <c r="S23" s="127">
        <v>0</v>
      </c>
      <c r="T23" s="127">
        <v>0</v>
      </c>
      <c r="U23" s="127">
        <v>0</v>
      </c>
      <c r="V23" s="94"/>
      <c r="W23" s="95" t="str">
        <f t="shared" si="2"/>
        <v/>
      </c>
    </row>
    <row r="24" spans="1:23" ht="15">
      <c r="B24" s="92" t="s">
        <v>110</v>
      </c>
      <c r="C24" s="198">
        <v>167838.42387138703</v>
      </c>
      <c r="D24" s="190">
        <v>173602.50832273398</v>
      </c>
      <c r="E24" s="190">
        <v>179283.08820033082</v>
      </c>
      <c r="F24" s="190">
        <v>184686.47394912093</v>
      </c>
      <c r="G24" s="190">
        <v>190674.29132846225</v>
      </c>
      <c r="H24" s="190">
        <v>195441.14861167377</v>
      </c>
      <c r="I24" s="190">
        <v>200327.17732696561</v>
      </c>
      <c r="J24" s="190">
        <v>205335.35676013972</v>
      </c>
      <c r="K24" s="190">
        <v>210468.74067914317</v>
      </c>
      <c r="L24" s="190">
        <v>215730.45919612172</v>
      </c>
      <c r="M24" s="93"/>
      <c r="N24" s="127">
        <v>0</v>
      </c>
      <c r="O24" s="128"/>
      <c r="P24" s="127">
        <v>0</v>
      </c>
      <c r="Q24" s="127">
        <v>0</v>
      </c>
      <c r="R24" s="128"/>
      <c r="S24" s="127">
        <v>0</v>
      </c>
      <c r="T24" s="127">
        <v>0</v>
      </c>
      <c r="U24" s="127">
        <v>0</v>
      </c>
      <c r="V24" s="94"/>
      <c r="W24" s="95" t="str">
        <f t="shared" si="2"/>
        <v/>
      </c>
    </row>
    <row r="25" spans="1:23" ht="15">
      <c r="B25" s="92" t="s">
        <v>111</v>
      </c>
      <c r="C25" s="198">
        <v>116360.02473954837</v>
      </c>
      <c r="D25" s="190">
        <v>120356.18362789409</v>
      </c>
      <c r="E25" s="190">
        <v>124294.4499667073</v>
      </c>
      <c r="F25" s="190">
        <v>128040.54150465179</v>
      </c>
      <c r="G25" s="190">
        <v>132191.81129332641</v>
      </c>
      <c r="H25" s="190">
        <v>135496.60657565953</v>
      </c>
      <c r="I25" s="190">
        <v>138884.02174005102</v>
      </c>
      <c r="J25" s="190">
        <v>142356.12228355228</v>
      </c>
      <c r="K25" s="190">
        <v>145915.02534064106</v>
      </c>
      <c r="L25" s="190">
        <v>149562.90097415706</v>
      </c>
      <c r="M25" s="93"/>
      <c r="N25" s="127">
        <v>1</v>
      </c>
      <c r="O25" s="128"/>
      <c r="P25" s="127">
        <v>1</v>
      </c>
      <c r="Q25" s="127">
        <v>0</v>
      </c>
      <c r="R25" s="128"/>
      <c r="S25" s="127">
        <v>1</v>
      </c>
      <c r="T25" s="127">
        <v>0</v>
      </c>
      <c r="U25" s="127">
        <v>0</v>
      </c>
      <c r="V25" s="94"/>
      <c r="W25" s="95" t="str">
        <f t="shared" si="2"/>
        <v>OK</v>
      </c>
    </row>
    <row r="26" spans="1:23" ht="15">
      <c r="B26" s="92" t="s">
        <v>112</v>
      </c>
      <c r="C26" s="198">
        <v>4518414.1116530783</v>
      </c>
      <c r="D26" s="190">
        <v>4673590.262173201</v>
      </c>
      <c r="E26" s="190">
        <v>4826518.3682007836</v>
      </c>
      <c r="F26" s="190">
        <v>4971984.0717916796</v>
      </c>
      <c r="G26" s="190">
        <v>5133183.3843254391</v>
      </c>
      <c r="H26" s="190">
        <v>5261512.9689335739</v>
      </c>
      <c r="I26" s="190">
        <v>5393050.7931569135</v>
      </c>
      <c r="J26" s="190">
        <v>5527877.0629858356</v>
      </c>
      <c r="K26" s="190">
        <v>5666073.9895604812</v>
      </c>
      <c r="L26" s="190">
        <v>5807725.8392994925</v>
      </c>
      <c r="M26" s="93"/>
      <c r="N26" s="127">
        <v>0.8</v>
      </c>
      <c r="O26" s="128"/>
      <c r="P26" s="127">
        <v>1</v>
      </c>
      <c r="Q26" s="127">
        <v>0</v>
      </c>
      <c r="R26" s="128"/>
      <c r="S26" s="127">
        <v>0.85</v>
      </c>
      <c r="T26" s="127">
        <v>0.15</v>
      </c>
      <c r="U26" s="127">
        <v>0</v>
      </c>
      <c r="V26" s="94"/>
      <c r="W26" s="95" t="str">
        <f t="shared" si="2"/>
        <v>OK</v>
      </c>
    </row>
    <row r="27" spans="1:23" ht="15">
      <c r="B27" s="92" t="s">
        <v>113</v>
      </c>
      <c r="C27" s="198">
        <v>10652052.024732618</v>
      </c>
      <c r="D27" s="190">
        <v>10894350.684419865</v>
      </c>
      <c r="E27" s="190">
        <v>13095641.194296997</v>
      </c>
      <c r="F27" s="190">
        <v>13490136.618908986</v>
      </c>
      <c r="G27" s="190">
        <v>18642732.591045294</v>
      </c>
      <c r="H27" s="190">
        <v>19108800.905821424</v>
      </c>
      <c r="I27" s="190">
        <v>13186335.594824055</v>
      </c>
      <c r="J27" s="190">
        <v>13515993.984694654</v>
      </c>
      <c r="K27" s="190">
        <v>13853893.83431202</v>
      </c>
      <c r="L27" s="190">
        <v>14200241.180169819</v>
      </c>
      <c r="M27" s="93"/>
      <c r="N27" s="127">
        <v>0.8</v>
      </c>
      <c r="O27" s="128"/>
      <c r="P27" s="127">
        <v>0.995</v>
      </c>
      <c r="Q27" s="127">
        <v>5.0000000000000001E-3</v>
      </c>
      <c r="R27" s="128"/>
      <c r="S27" s="127">
        <v>1</v>
      </c>
      <c r="T27" s="127">
        <v>0</v>
      </c>
      <c r="U27" s="127">
        <v>0</v>
      </c>
      <c r="V27" s="94"/>
      <c r="W27" s="95" t="str">
        <f t="shared" si="2"/>
        <v>OK</v>
      </c>
    </row>
    <row r="28" spans="1:23" ht="15">
      <c r="B28" s="92" t="s">
        <v>114</v>
      </c>
      <c r="C28" s="198">
        <v>0</v>
      </c>
      <c r="D28" s="190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93"/>
      <c r="N28" s="127">
        <v>1</v>
      </c>
      <c r="O28" s="128"/>
      <c r="P28" s="127">
        <v>0.02</v>
      </c>
      <c r="Q28" s="127">
        <v>0.98</v>
      </c>
      <c r="R28" s="128"/>
      <c r="S28" s="127">
        <v>0</v>
      </c>
      <c r="T28" s="127">
        <v>0</v>
      </c>
      <c r="U28" s="127">
        <v>1</v>
      </c>
      <c r="V28" s="94"/>
      <c r="W28" s="95" t="str">
        <f t="shared" si="2"/>
        <v>OK</v>
      </c>
    </row>
    <row r="29" spans="1:23" ht="15">
      <c r="B29" s="92" t="s">
        <v>115</v>
      </c>
      <c r="C29" s="198">
        <v>7835951.7433204651</v>
      </c>
      <c r="D29" s="190">
        <v>6735346.0167452237</v>
      </c>
      <c r="E29" s="190">
        <v>6242314.0559854032</v>
      </c>
      <c r="F29" s="190">
        <v>6005420.9996213941</v>
      </c>
      <c r="G29" s="190">
        <v>4922406.4430847485</v>
      </c>
      <c r="H29" s="190">
        <v>5045466.604161866</v>
      </c>
      <c r="I29" s="190">
        <v>5171603.2692659125</v>
      </c>
      <c r="J29" s="190">
        <v>5300893.3509975597</v>
      </c>
      <c r="K29" s="190">
        <v>5433415.684772498</v>
      </c>
      <c r="L29" s="190">
        <v>5569251.0768918097</v>
      </c>
      <c r="M29" s="93"/>
      <c r="N29" s="127">
        <v>1</v>
      </c>
      <c r="O29" s="128"/>
      <c r="P29" s="127">
        <v>0.995</v>
      </c>
      <c r="Q29" s="127">
        <v>5.0000000000000001E-3</v>
      </c>
      <c r="R29" s="128"/>
      <c r="S29" s="127">
        <v>0.85</v>
      </c>
      <c r="T29" s="127">
        <v>0.15</v>
      </c>
      <c r="U29" s="127">
        <v>0</v>
      </c>
      <c r="V29" s="94"/>
      <c r="W29" s="95" t="str">
        <f t="shared" si="2"/>
        <v>OK</v>
      </c>
    </row>
    <row r="30" spans="1:23" ht="15">
      <c r="B30" s="91" t="s">
        <v>116</v>
      </c>
      <c r="C30" s="197">
        <v>26095021.300748058</v>
      </c>
      <c r="D30" s="189">
        <v>28579450.550475392</v>
      </c>
      <c r="E30" s="189">
        <v>31983635.986880705</v>
      </c>
      <c r="F30" s="189">
        <v>35426073.819534086</v>
      </c>
      <c r="G30" s="189">
        <v>36465162.658826798</v>
      </c>
      <c r="H30" s="189">
        <v>40705514.717822976</v>
      </c>
      <c r="I30" s="189">
        <v>46190520.592539765</v>
      </c>
      <c r="J30" s="189">
        <v>56665961.738567501</v>
      </c>
      <c r="K30" s="189">
        <v>64260707.802124768</v>
      </c>
      <c r="L30" s="189">
        <v>65867225.497177884</v>
      </c>
      <c r="M30" s="90"/>
      <c r="V30" s="96"/>
      <c r="W30" s="95" t="str">
        <f t="shared" si="2"/>
        <v/>
      </c>
    </row>
    <row r="31" spans="1:23" ht="15">
      <c r="B31" s="92" t="s">
        <v>117</v>
      </c>
      <c r="C31" s="198">
        <v>3680531.4098232905</v>
      </c>
      <c r="D31" s="190">
        <v>3294504.0569710373</v>
      </c>
      <c r="E31" s="190">
        <v>3950794.9483449813</v>
      </c>
      <c r="F31" s="190">
        <v>2690678.1910526352</v>
      </c>
      <c r="G31" s="190">
        <v>2563498.9909215891</v>
      </c>
      <c r="H31" s="190">
        <v>5755669.5986926435</v>
      </c>
      <c r="I31" s="190">
        <v>6025940.4010413652</v>
      </c>
      <c r="J31" s="190">
        <v>6362241.5367369773</v>
      </c>
      <c r="K31" s="190">
        <v>6292062.8393357424</v>
      </c>
      <c r="L31" s="190">
        <v>6449364.4103191355</v>
      </c>
      <c r="M31" s="93"/>
      <c r="V31" s="96"/>
      <c r="W31" s="95" t="str">
        <f t="shared" si="2"/>
        <v/>
      </c>
    </row>
    <row r="32" spans="1:23" ht="15" outlineLevel="1">
      <c r="B32" s="97" t="s">
        <v>118</v>
      </c>
      <c r="C32" s="199">
        <v>1440183.9854511356</v>
      </c>
      <c r="D32" s="191">
        <v>1488297.6842499359</v>
      </c>
      <c r="E32" s="191">
        <v>0</v>
      </c>
      <c r="F32" s="191">
        <v>0</v>
      </c>
      <c r="G32" s="191">
        <v>0</v>
      </c>
      <c r="H32" s="191">
        <v>2508263.5014835563</v>
      </c>
      <c r="I32" s="191">
        <v>2570970.0890206448</v>
      </c>
      <c r="J32" s="191">
        <v>2635244.3412461607</v>
      </c>
      <c r="K32" s="191">
        <v>2701125.4497773144</v>
      </c>
      <c r="L32" s="191">
        <v>2768653.586021747</v>
      </c>
      <c r="M32" s="93"/>
      <c r="V32" s="96"/>
      <c r="W32" s="95" t="str">
        <f t="shared" si="2"/>
        <v/>
      </c>
    </row>
    <row r="33" spans="2:23" ht="15" outlineLevel="1">
      <c r="B33" s="97" t="s">
        <v>119</v>
      </c>
      <c r="C33" s="199">
        <v>799783.21993642312</v>
      </c>
      <c r="D33" s="191">
        <v>854175.45202031662</v>
      </c>
      <c r="E33" s="191">
        <v>638156.58475083765</v>
      </c>
      <c r="F33" s="191">
        <v>596678.70669566211</v>
      </c>
      <c r="G33" s="191">
        <v>1293647.3484036559</v>
      </c>
      <c r="H33" s="191">
        <v>439223.82608299534</v>
      </c>
      <c r="I33" s="191">
        <v>900408.84347014048</v>
      </c>
      <c r="J33" s="191">
        <v>461459.53227844695</v>
      </c>
      <c r="K33" s="191">
        <v>472996.02058540809</v>
      </c>
      <c r="L33" s="191">
        <v>484820.92110004323</v>
      </c>
      <c r="M33" s="93"/>
      <c r="V33" s="96"/>
      <c r="W33" s="95" t="str">
        <f t="shared" si="2"/>
        <v/>
      </c>
    </row>
    <row r="34" spans="2:23" ht="15" outlineLevel="1">
      <c r="B34" s="97" t="s">
        <v>120</v>
      </c>
      <c r="C34" s="199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93"/>
      <c r="V34" s="96"/>
      <c r="W34" s="95" t="str">
        <f t="shared" si="2"/>
        <v/>
      </c>
    </row>
    <row r="35" spans="2:23" ht="15" outlineLevel="1">
      <c r="B35" s="97" t="s">
        <v>121</v>
      </c>
      <c r="C35" s="199">
        <v>551134.74862158275</v>
      </c>
      <c r="D35" s="191">
        <v>436495.79332641239</v>
      </c>
      <c r="E35" s="191">
        <v>2477341.1766044814</v>
      </c>
      <c r="F35" s="191">
        <v>1311540.1770959613</v>
      </c>
      <c r="G35" s="191">
        <v>703799.10266074422</v>
      </c>
      <c r="H35" s="191">
        <v>1576232.7001253359</v>
      </c>
      <c r="I35" s="191">
        <v>1461160.3166987433</v>
      </c>
      <c r="J35" s="191">
        <v>1971220.6451796999</v>
      </c>
      <c r="K35" s="191">
        <v>1791266.4254895342</v>
      </c>
      <c r="L35" s="191">
        <v>1836048.0861267725</v>
      </c>
      <c r="M35" s="93"/>
      <c r="V35" s="96"/>
      <c r="W35" s="95" t="str">
        <f t="shared" si="2"/>
        <v/>
      </c>
    </row>
    <row r="36" spans="2:23" ht="15" outlineLevel="1">
      <c r="B36" s="97" t="s">
        <v>122</v>
      </c>
      <c r="C36" s="199">
        <v>354399.25916060567</v>
      </c>
      <c r="D36" s="191">
        <v>131995.4667244826</v>
      </c>
      <c r="E36" s="191">
        <v>439326.8501272744</v>
      </c>
      <c r="F36" s="191">
        <v>374608.12795384182</v>
      </c>
      <c r="G36" s="191">
        <v>145068.35700801387</v>
      </c>
      <c r="H36" s="191">
        <v>991300.43955476151</v>
      </c>
      <c r="I36" s="191">
        <v>846735.79211969196</v>
      </c>
      <c r="J36" s="191">
        <v>1041485.0243072212</v>
      </c>
      <c r="K36" s="191">
        <v>1067522.1499149015</v>
      </c>
      <c r="L36" s="191">
        <v>1094210.2036627738</v>
      </c>
      <c r="M36" s="93"/>
      <c r="V36" s="96"/>
      <c r="W36" s="95" t="str">
        <f t="shared" si="2"/>
        <v/>
      </c>
    </row>
    <row r="37" spans="2:23" ht="15" outlineLevel="1">
      <c r="B37" s="97" t="s">
        <v>123</v>
      </c>
      <c r="C37" s="199">
        <v>535030.19665354339</v>
      </c>
      <c r="D37" s="191">
        <v>383539.66064989066</v>
      </c>
      <c r="E37" s="191">
        <v>395970.3368623883</v>
      </c>
      <c r="F37" s="191">
        <v>407851.17930717045</v>
      </c>
      <c r="G37" s="191">
        <v>420984.18284917489</v>
      </c>
      <c r="H37" s="191">
        <v>240649.13144599469</v>
      </c>
      <c r="I37" s="191">
        <v>246665.35973214454</v>
      </c>
      <c r="J37" s="191">
        <v>252831.99372544815</v>
      </c>
      <c r="K37" s="191">
        <v>259152.79356858431</v>
      </c>
      <c r="L37" s="191">
        <v>265631.61340779887</v>
      </c>
      <c r="M37" s="93"/>
      <c r="V37" s="96"/>
      <c r="W37" s="95" t="str">
        <f t="shared" si="2"/>
        <v/>
      </c>
    </row>
    <row r="38" spans="2:23" ht="15">
      <c r="B38" s="92" t="s">
        <v>124</v>
      </c>
      <c r="C38" s="198">
        <v>4227477.221530579</v>
      </c>
      <c r="D38" s="190">
        <v>5368336.2133108601</v>
      </c>
      <c r="E38" s="190">
        <v>5353021.872162899</v>
      </c>
      <c r="F38" s="190">
        <v>7875920.5566162132</v>
      </c>
      <c r="G38" s="190">
        <v>8236073.6354805557</v>
      </c>
      <c r="H38" s="190">
        <v>6538377.5674090497</v>
      </c>
      <c r="I38" s="190">
        <v>7211603.9316871548</v>
      </c>
      <c r="J38" s="190">
        <v>7572759.050275703</v>
      </c>
      <c r="K38" s="190">
        <v>8142394.3040681388</v>
      </c>
      <c r="L38" s="190">
        <v>8345954.161669842</v>
      </c>
      <c r="M38" s="93"/>
      <c r="V38" s="96"/>
      <c r="W38" s="95" t="str">
        <f t="shared" si="2"/>
        <v/>
      </c>
    </row>
    <row r="39" spans="2:23" ht="15" outlineLevel="1">
      <c r="B39" s="97" t="s">
        <v>125</v>
      </c>
      <c r="C39" s="199">
        <v>2283029.0411343691</v>
      </c>
      <c r="D39" s="191">
        <v>2982339.4174469947</v>
      </c>
      <c r="E39" s="191">
        <v>3074195.3228020943</v>
      </c>
      <c r="F39" s="191">
        <v>4885568.3758039009</v>
      </c>
      <c r="G39" s="191">
        <v>5036822.8423736189</v>
      </c>
      <c r="H39" s="191">
        <v>3016544.4202459906</v>
      </c>
      <c r="I39" s="191">
        <v>3307483.7611242039</v>
      </c>
      <c r="J39" s="191">
        <v>3239278.928400957</v>
      </c>
      <c r="K39" s="191">
        <v>3326521.2213502205</v>
      </c>
      <c r="L39" s="191">
        <v>3409684.2518839757</v>
      </c>
      <c r="M39" s="93"/>
      <c r="V39" s="96"/>
      <c r="W39" s="95" t="str">
        <f t="shared" si="2"/>
        <v/>
      </c>
    </row>
    <row r="40" spans="2:23" ht="15" outlineLevel="1">
      <c r="B40" s="97" t="s">
        <v>126</v>
      </c>
      <c r="C40" s="199">
        <v>555334.61324749398</v>
      </c>
      <c r="D40" s="191">
        <v>581517.32040220092</v>
      </c>
      <c r="E40" s="191">
        <v>599601.0154181422</v>
      </c>
      <c r="F40" s="191">
        <v>626101.56471642619</v>
      </c>
      <c r="G40" s="191">
        <v>645695.98621390876</v>
      </c>
      <c r="H40" s="191">
        <v>651187.34500874579</v>
      </c>
      <c r="I40" s="191">
        <v>667467.02863396436</v>
      </c>
      <c r="J40" s="191">
        <v>684153.7043498134</v>
      </c>
      <c r="K40" s="191">
        <v>701257.54695855861</v>
      </c>
      <c r="L40" s="191">
        <v>718788.9856325225</v>
      </c>
      <c r="M40" s="93"/>
      <c r="V40" s="96"/>
      <c r="W40" s="95" t="str">
        <f t="shared" si="2"/>
        <v/>
      </c>
    </row>
    <row r="41" spans="2:23" ht="15" outlineLevel="1">
      <c r="B41" s="97" t="s">
        <v>127</v>
      </c>
      <c r="C41" s="199">
        <v>655157.79432424402</v>
      </c>
      <c r="D41" s="191">
        <v>700649.25505790056</v>
      </c>
      <c r="E41" s="191">
        <v>722704.64750351093</v>
      </c>
      <c r="F41" s="191">
        <v>905719.5675774886</v>
      </c>
      <c r="G41" s="191">
        <v>767824.07197444059</v>
      </c>
      <c r="H41" s="191">
        <v>1586964.3351633372</v>
      </c>
      <c r="I41" s="191">
        <v>1789302.2878966623</v>
      </c>
      <c r="J41" s="191">
        <v>2017438.3296034867</v>
      </c>
      <c r="K41" s="191">
        <v>2274661.7166279317</v>
      </c>
      <c r="L41" s="191">
        <v>2331528.2595436298</v>
      </c>
      <c r="M41" s="93"/>
      <c r="V41" s="96"/>
      <c r="W41" s="95" t="str">
        <f t="shared" si="2"/>
        <v/>
      </c>
    </row>
    <row r="42" spans="2:23" ht="15" outlineLevel="1">
      <c r="B42" s="97" t="s">
        <v>128</v>
      </c>
      <c r="C42" s="199">
        <v>733955.77282447182</v>
      </c>
      <c r="D42" s="191">
        <v>1103830.2204037646</v>
      </c>
      <c r="E42" s="191">
        <v>956520.88643915195</v>
      </c>
      <c r="F42" s="191">
        <v>1458531.0485183981</v>
      </c>
      <c r="G42" s="191">
        <v>1785730.734918586</v>
      </c>
      <c r="H42" s="191">
        <v>1283681.4669909747</v>
      </c>
      <c r="I42" s="191">
        <v>1447350.8540323237</v>
      </c>
      <c r="J42" s="191">
        <v>1631888.087921445</v>
      </c>
      <c r="K42" s="191">
        <v>1839953.8191314295</v>
      </c>
      <c r="L42" s="191">
        <v>1885952.6646097151</v>
      </c>
      <c r="M42" s="93"/>
      <c r="V42" s="96"/>
      <c r="W42" s="95" t="str">
        <f t="shared" si="2"/>
        <v/>
      </c>
    </row>
    <row r="43" spans="2:23" ht="15" outlineLevel="1">
      <c r="B43" s="97" t="s">
        <v>129</v>
      </c>
      <c r="C43" s="199">
        <v>0</v>
      </c>
      <c r="D43" s="191">
        <v>0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93"/>
      <c r="V43" s="96"/>
      <c r="W43" s="95" t="str">
        <f t="shared" si="2"/>
        <v/>
      </c>
    </row>
    <row r="44" spans="2:23" ht="15">
      <c r="B44" s="92" t="s">
        <v>130</v>
      </c>
      <c r="C44" s="198">
        <v>12240246.061232748</v>
      </c>
      <c r="D44" s="190">
        <v>13750618.692483263</v>
      </c>
      <c r="E44" s="190">
        <v>15999357.258988567</v>
      </c>
      <c r="F44" s="190">
        <v>17814440.722943753</v>
      </c>
      <c r="G44" s="190">
        <v>18384521.425659884</v>
      </c>
      <c r="H44" s="190">
        <v>20374083.437063925</v>
      </c>
      <c r="I44" s="190">
        <v>24036215.898331679</v>
      </c>
      <c r="J44" s="190">
        <v>32852529.539898828</v>
      </c>
      <c r="K44" s="190">
        <v>38988070.504592463</v>
      </c>
      <c r="L44" s="190">
        <v>39962772.267207272</v>
      </c>
      <c r="M44" s="93"/>
      <c r="V44" s="96"/>
      <c r="W44" s="95" t="str">
        <f t="shared" si="2"/>
        <v/>
      </c>
    </row>
    <row r="45" spans="2:23" ht="15" outlineLevel="1">
      <c r="B45" s="97" t="s">
        <v>131</v>
      </c>
      <c r="C45" s="199">
        <v>756396.94559252437</v>
      </c>
      <c r="D45" s="191">
        <v>780256.35662062909</v>
      </c>
      <c r="E45" s="191">
        <v>804090.81583078892</v>
      </c>
      <c r="F45" s="191">
        <v>827409.60769045074</v>
      </c>
      <c r="G45" s="191">
        <v>852782.97082301613</v>
      </c>
      <c r="H45" s="191">
        <v>874102.54509359144</v>
      </c>
      <c r="I45" s="191">
        <v>895955.10872093111</v>
      </c>
      <c r="J45" s="191">
        <v>918353.98643895437</v>
      </c>
      <c r="K45" s="191">
        <v>941312.83609992813</v>
      </c>
      <c r="L45" s="191">
        <v>964845.65700242622</v>
      </c>
      <c r="M45" s="93"/>
      <c r="V45" s="96"/>
      <c r="W45" s="95" t="str">
        <f t="shared" si="2"/>
        <v/>
      </c>
    </row>
    <row r="46" spans="2:23" ht="15" outlineLevel="1">
      <c r="B46" s="98" t="s">
        <v>132</v>
      </c>
      <c r="C46" s="200">
        <v>756396.94559252437</v>
      </c>
      <c r="D46" s="192">
        <v>780256.35662062909</v>
      </c>
      <c r="E46" s="192">
        <v>804090.81583078892</v>
      </c>
      <c r="F46" s="192">
        <v>827409.60769045074</v>
      </c>
      <c r="G46" s="192">
        <v>852782.97082301613</v>
      </c>
      <c r="H46" s="192">
        <v>874102.54509359144</v>
      </c>
      <c r="I46" s="192">
        <v>895955.10872093111</v>
      </c>
      <c r="J46" s="192">
        <v>918353.98643895437</v>
      </c>
      <c r="K46" s="192">
        <v>941312.83609992813</v>
      </c>
      <c r="L46" s="192">
        <v>964845.65700242622</v>
      </c>
      <c r="M46" s="93"/>
      <c r="V46" s="96"/>
      <c r="W46" s="95" t="str">
        <f t="shared" si="2"/>
        <v/>
      </c>
    </row>
    <row r="47" spans="2:23" ht="15" outlineLevel="1">
      <c r="B47" s="98" t="s">
        <v>133</v>
      </c>
      <c r="C47" s="200">
        <v>0</v>
      </c>
      <c r="D47" s="192">
        <v>0</v>
      </c>
      <c r="E47" s="192">
        <v>0</v>
      </c>
      <c r="F47" s="192">
        <v>0</v>
      </c>
      <c r="G47" s="192">
        <v>0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93"/>
      <c r="V47" s="96"/>
      <c r="W47" s="95" t="str">
        <f t="shared" si="2"/>
        <v/>
      </c>
    </row>
    <row r="48" spans="2:23" ht="15" outlineLevel="1">
      <c r="B48" s="97" t="s">
        <v>134</v>
      </c>
      <c r="C48" s="199">
        <v>3275651.85155831</v>
      </c>
      <c r="D48" s="191">
        <v>3329167.2941248086</v>
      </c>
      <c r="E48" s="191">
        <v>3520435.006190401</v>
      </c>
      <c r="F48" s="191">
        <v>3853330.3048039675</v>
      </c>
      <c r="G48" s="191">
        <v>3978999.1561959549</v>
      </c>
      <c r="H48" s="191">
        <v>3986571.0705229486</v>
      </c>
      <c r="I48" s="191">
        <v>4235023.9866630184</v>
      </c>
      <c r="J48" s="191">
        <v>4601909.5711846799</v>
      </c>
      <c r="K48" s="191">
        <v>5263740.0992902964</v>
      </c>
      <c r="L48" s="191">
        <v>5395333.6017725533</v>
      </c>
      <c r="M48" s="93"/>
      <c r="V48" s="96"/>
      <c r="W48" s="95" t="str">
        <f t="shared" si="2"/>
        <v/>
      </c>
    </row>
    <row r="49" spans="2:23" ht="15" outlineLevel="1">
      <c r="B49" s="98" t="s">
        <v>135</v>
      </c>
      <c r="C49" s="200">
        <v>235675.30496328711</v>
      </c>
      <c r="D49" s="192">
        <v>243790.34065805821</v>
      </c>
      <c r="E49" s="192">
        <v>335793.63853174314</v>
      </c>
      <c r="F49" s="192">
        <v>490426.1614261978</v>
      </c>
      <c r="G49" s="192">
        <v>506777.91150146147</v>
      </c>
      <c r="H49" s="192">
        <v>0</v>
      </c>
      <c r="I49" s="192">
        <v>0</v>
      </c>
      <c r="J49" s="192">
        <v>0</v>
      </c>
      <c r="K49" s="192">
        <v>0</v>
      </c>
      <c r="L49" s="192">
        <v>0</v>
      </c>
      <c r="M49" s="93"/>
      <c r="V49" s="96"/>
      <c r="W49" s="95" t="str">
        <f t="shared" si="2"/>
        <v/>
      </c>
    </row>
    <row r="50" spans="2:23" ht="15" outlineLevel="1">
      <c r="B50" s="98" t="s">
        <v>136</v>
      </c>
      <c r="C50" s="200">
        <v>281834.4465536669</v>
      </c>
      <c r="D50" s="192">
        <v>291217.75242046244</v>
      </c>
      <c r="E50" s="192">
        <v>300558.44694663829</v>
      </c>
      <c r="F50" s="192">
        <v>309643.27350740996</v>
      </c>
      <c r="G50" s="192">
        <v>319659.15542340017</v>
      </c>
      <c r="H50" s="192">
        <v>0</v>
      </c>
      <c r="I50" s="192">
        <v>0</v>
      </c>
      <c r="J50" s="192">
        <v>0</v>
      </c>
      <c r="K50" s="192">
        <v>0</v>
      </c>
      <c r="L50" s="192">
        <v>0</v>
      </c>
      <c r="M50" s="93"/>
      <c r="V50" s="96"/>
      <c r="W50" s="95" t="str">
        <f t="shared" si="2"/>
        <v/>
      </c>
    </row>
    <row r="51" spans="2:23" ht="15" outlineLevel="1">
      <c r="B51" s="98" t="s">
        <v>137</v>
      </c>
      <c r="C51" s="200">
        <v>2758142.1000413564</v>
      </c>
      <c r="D51" s="192">
        <v>2794159.201046288</v>
      </c>
      <c r="E51" s="192">
        <v>2884082.9207120198</v>
      </c>
      <c r="F51" s="192">
        <v>3053260.8698703595</v>
      </c>
      <c r="G51" s="192">
        <v>3152562.0892710928</v>
      </c>
      <c r="H51" s="192">
        <v>3986571.0705229486</v>
      </c>
      <c r="I51" s="192">
        <v>4235023.9866630184</v>
      </c>
      <c r="J51" s="192">
        <v>4601909.5711846799</v>
      </c>
      <c r="K51" s="192">
        <v>5263740.0992902964</v>
      </c>
      <c r="L51" s="192">
        <v>5395333.6017725533</v>
      </c>
      <c r="M51" s="93"/>
      <c r="V51" s="96"/>
      <c r="W51" s="95" t="str">
        <f t="shared" si="2"/>
        <v/>
      </c>
    </row>
    <row r="52" spans="2:23" ht="15" outlineLevel="1">
      <c r="B52" s="97" t="s">
        <v>138</v>
      </c>
      <c r="C52" s="199">
        <v>7137929.0753125809</v>
      </c>
      <c r="D52" s="191">
        <v>8532631.8658890445</v>
      </c>
      <c r="E52" s="191">
        <v>10119073.038828773</v>
      </c>
      <c r="F52" s="191">
        <v>11529611.675806524</v>
      </c>
      <c r="G52" s="191">
        <v>11894582.746160306</v>
      </c>
      <c r="H52" s="191">
        <v>15513409.821447387</v>
      </c>
      <c r="I52" s="191">
        <v>18905236.802947734</v>
      </c>
      <c r="J52" s="191">
        <v>27332265.982275184</v>
      </c>
      <c r="K52" s="191">
        <v>32783017.569202241</v>
      </c>
      <c r="L52" s="191">
        <v>33602593.008432291</v>
      </c>
      <c r="M52" s="93"/>
      <c r="V52" s="96"/>
      <c r="W52" s="95" t="str">
        <f t="shared" si="2"/>
        <v/>
      </c>
    </row>
    <row r="53" spans="2:23" ht="15" outlineLevel="1">
      <c r="B53" s="98" t="s">
        <v>139</v>
      </c>
      <c r="C53" s="200">
        <v>6972113.0407279925</v>
      </c>
      <c r="D53" s="192">
        <v>8360481.3264269689</v>
      </c>
      <c r="E53" s="192">
        <v>9940772.6619246528</v>
      </c>
      <c r="F53" s="192">
        <v>11345648.130546365</v>
      </c>
      <c r="G53" s="192">
        <v>11704201.07238791</v>
      </c>
      <c r="H53" s="192">
        <v>15513409.821447387</v>
      </c>
      <c r="I53" s="192">
        <v>18905236.802947734</v>
      </c>
      <c r="J53" s="192">
        <v>27332265.982275184</v>
      </c>
      <c r="K53" s="192">
        <v>32783017.569202241</v>
      </c>
      <c r="L53" s="192">
        <v>33602593.008432291</v>
      </c>
      <c r="M53" s="93"/>
      <c r="V53" s="96"/>
      <c r="W53" s="95" t="str">
        <f t="shared" si="2"/>
        <v/>
      </c>
    </row>
    <row r="54" spans="2:23" ht="15" outlineLevel="1">
      <c r="B54" s="98" t="s">
        <v>140</v>
      </c>
      <c r="C54" s="200">
        <v>165816.03458458785</v>
      </c>
      <c r="D54" s="192">
        <v>172150.53946207499</v>
      </c>
      <c r="E54" s="192">
        <v>178300.37690411968</v>
      </c>
      <c r="F54" s="192">
        <v>183963.54526016032</v>
      </c>
      <c r="G54" s="192">
        <v>190381.67377239448</v>
      </c>
      <c r="H54" s="192">
        <v>0</v>
      </c>
      <c r="I54" s="192">
        <v>0</v>
      </c>
      <c r="J54" s="192">
        <v>0</v>
      </c>
      <c r="K54" s="192">
        <v>0</v>
      </c>
      <c r="L54" s="192">
        <v>0</v>
      </c>
      <c r="M54" s="93"/>
      <c r="V54" s="96"/>
      <c r="W54" s="95" t="str">
        <f t="shared" si="2"/>
        <v/>
      </c>
    </row>
    <row r="55" spans="2:23" ht="15" outlineLevel="1">
      <c r="B55" s="97" t="s">
        <v>141</v>
      </c>
      <c r="C55" s="199">
        <v>1070268.1887693338</v>
      </c>
      <c r="D55" s="191">
        <v>1108563.1758487811</v>
      </c>
      <c r="E55" s="191">
        <v>1555758.3981386046</v>
      </c>
      <c r="F55" s="191">
        <v>1604089.1346428087</v>
      </c>
      <c r="G55" s="191">
        <v>1658156.5524806057</v>
      </c>
      <c r="H55" s="191">
        <v>0</v>
      </c>
      <c r="I55" s="191">
        <v>0</v>
      </c>
      <c r="J55" s="191">
        <v>0</v>
      </c>
      <c r="K55" s="191">
        <v>0</v>
      </c>
      <c r="L55" s="191">
        <v>0</v>
      </c>
      <c r="M55" s="93"/>
      <c r="V55" s="96"/>
      <c r="W55" s="95" t="str">
        <f t="shared" si="2"/>
        <v/>
      </c>
    </row>
    <row r="56" spans="2:23" ht="15" outlineLevel="1">
      <c r="B56" s="98" t="s">
        <v>142</v>
      </c>
      <c r="C56" s="200">
        <v>1070268.1887693338</v>
      </c>
      <c r="D56" s="192">
        <v>1108563.1758487811</v>
      </c>
      <c r="E56" s="192">
        <v>1555758.3981386046</v>
      </c>
      <c r="F56" s="192">
        <v>1604089.1346428087</v>
      </c>
      <c r="G56" s="192">
        <v>1658156.5524806057</v>
      </c>
      <c r="H56" s="192">
        <v>0</v>
      </c>
      <c r="I56" s="192">
        <v>0</v>
      </c>
      <c r="J56" s="192">
        <v>0</v>
      </c>
      <c r="K56" s="192">
        <v>0</v>
      </c>
      <c r="L56" s="192">
        <v>0</v>
      </c>
      <c r="M56" s="93"/>
      <c r="V56" s="96"/>
      <c r="W56" s="95" t="str">
        <f t="shared" si="2"/>
        <v/>
      </c>
    </row>
    <row r="57" spans="2:23" ht="15" outlineLevel="1">
      <c r="B57" s="97" t="s">
        <v>143</v>
      </c>
      <c r="C57" s="199">
        <v>0</v>
      </c>
      <c r="D57" s="191">
        <v>0</v>
      </c>
      <c r="E57" s="191">
        <v>0</v>
      </c>
      <c r="F57" s="191">
        <v>0</v>
      </c>
      <c r="G57" s="191">
        <v>0</v>
      </c>
      <c r="H57" s="191">
        <v>0</v>
      </c>
      <c r="I57" s="191">
        <v>0</v>
      </c>
      <c r="J57" s="191">
        <v>0</v>
      </c>
      <c r="K57" s="191">
        <v>0</v>
      </c>
      <c r="L57" s="191">
        <v>0</v>
      </c>
      <c r="M57" s="93"/>
      <c r="V57" s="96"/>
      <c r="W57" s="95" t="str">
        <f t="shared" si="2"/>
        <v/>
      </c>
    </row>
    <row r="58" spans="2:23" ht="15" outlineLevel="1">
      <c r="B58" s="98" t="s">
        <v>144</v>
      </c>
      <c r="C58" s="200">
        <v>0</v>
      </c>
      <c r="D58" s="192">
        <v>0</v>
      </c>
      <c r="E58" s="192">
        <v>0</v>
      </c>
      <c r="F58" s="192">
        <v>0</v>
      </c>
      <c r="G58" s="192">
        <v>0</v>
      </c>
      <c r="H58" s="192">
        <v>0</v>
      </c>
      <c r="I58" s="192">
        <v>0</v>
      </c>
      <c r="J58" s="192">
        <v>0</v>
      </c>
      <c r="K58" s="192">
        <v>0</v>
      </c>
      <c r="L58" s="192">
        <v>0</v>
      </c>
      <c r="M58" s="93"/>
      <c r="V58" s="96"/>
      <c r="W58" s="95" t="str">
        <f t="shared" si="2"/>
        <v/>
      </c>
    </row>
    <row r="59" spans="2:23" ht="15">
      <c r="B59" s="92" t="s">
        <v>145</v>
      </c>
      <c r="C59" s="198">
        <v>5946766.6081614364</v>
      </c>
      <c r="D59" s="190">
        <v>6165991.5877102325</v>
      </c>
      <c r="E59" s="190">
        <v>6680461.9073842615</v>
      </c>
      <c r="F59" s="190">
        <v>7045034.3489214871</v>
      </c>
      <c r="G59" s="190">
        <v>7281068.6067647776</v>
      </c>
      <c r="H59" s="190">
        <v>8037384.1146573573</v>
      </c>
      <c r="I59" s="190">
        <v>8916760.3614795636</v>
      </c>
      <c r="J59" s="190">
        <v>9878431.6116559915</v>
      </c>
      <c r="K59" s="190">
        <v>10838180.154128423</v>
      </c>
      <c r="L59" s="190">
        <v>11109134.657981632</v>
      </c>
      <c r="M59" s="93"/>
      <c r="V59" s="96"/>
      <c r="W59" s="95" t="str">
        <f t="shared" si="2"/>
        <v/>
      </c>
    </row>
    <row r="60" spans="2:23" ht="15" outlineLevel="1">
      <c r="B60" s="97" t="s">
        <v>146</v>
      </c>
      <c r="C60" s="199">
        <v>194419.09070937443</v>
      </c>
      <c r="D60" s="191">
        <v>200805.03691469206</v>
      </c>
      <c r="E60" s="191">
        <v>207147.50499563062</v>
      </c>
      <c r="F60" s="191">
        <v>213280.64576695958</v>
      </c>
      <c r="G60" s="191">
        <v>220014.296936545</v>
      </c>
      <c r="H60" s="191">
        <v>247564.38930030583</v>
      </c>
      <c r="I60" s="191">
        <v>253753.49903281344</v>
      </c>
      <c r="J60" s="191">
        <v>303446.89259340608</v>
      </c>
      <c r="K60" s="191">
        <v>311033.06490824121</v>
      </c>
      <c r="L60" s="191">
        <v>318808.89153094724</v>
      </c>
      <c r="M60" s="93"/>
      <c r="V60" s="96"/>
      <c r="W60" s="95" t="str">
        <f t="shared" si="2"/>
        <v/>
      </c>
    </row>
    <row r="61" spans="2:23" ht="15" outlineLevel="1">
      <c r="B61" s="97" t="s">
        <v>147</v>
      </c>
      <c r="C61" s="199">
        <v>2320580.2752073305</v>
      </c>
      <c r="D61" s="191">
        <v>2401221.6975116027</v>
      </c>
      <c r="E61" s="191">
        <v>2638858.0502038579</v>
      </c>
      <c r="F61" s="191">
        <v>2719904.1468886957</v>
      </c>
      <c r="G61" s="191">
        <v>2810060.2779919128</v>
      </c>
      <c r="H61" s="191">
        <v>3117478.3892582022</v>
      </c>
      <c r="I61" s="191">
        <v>3531774.8594096196</v>
      </c>
      <c r="J61" s="191">
        <v>3964837.7290753233</v>
      </c>
      <c r="K61" s="191">
        <v>4417346.3829371808</v>
      </c>
      <c r="L61" s="191">
        <v>4527780.0425106101</v>
      </c>
      <c r="M61" s="93"/>
      <c r="V61" s="96"/>
      <c r="W61" s="95" t="str">
        <f t="shared" si="2"/>
        <v/>
      </c>
    </row>
    <row r="62" spans="2:23" ht="15" outlineLevel="1">
      <c r="B62" s="98" t="s">
        <v>148</v>
      </c>
      <c r="C62" s="200">
        <v>1292095.6570970949</v>
      </c>
      <c r="D62" s="192">
        <v>1336299.680297327</v>
      </c>
      <c r="E62" s="192">
        <v>1380066.5594294486</v>
      </c>
      <c r="F62" s="192">
        <v>1422150.2065591568</v>
      </c>
      <c r="G62" s="192">
        <v>1468798.2299098501</v>
      </c>
      <c r="H62" s="192">
        <v>0</v>
      </c>
      <c r="I62" s="192">
        <v>0</v>
      </c>
      <c r="J62" s="192">
        <v>0</v>
      </c>
      <c r="K62" s="192">
        <v>0</v>
      </c>
      <c r="L62" s="192">
        <v>0</v>
      </c>
      <c r="M62" s="93"/>
      <c r="V62" s="96"/>
      <c r="W62" s="95" t="str">
        <f t="shared" si="2"/>
        <v/>
      </c>
    </row>
    <row r="63" spans="2:23" ht="15" outlineLevel="1">
      <c r="B63" s="98" t="s">
        <v>149</v>
      </c>
      <c r="C63" s="200">
        <v>539890.3811379883</v>
      </c>
      <c r="D63" s="192">
        <v>559169.90282324224</v>
      </c>
      <c r="E63" s="192">
        <v>736134.43240647775</v>
      </c>
      <c r="F63" s="192">
        <v>759013.08540303272</v>
      </c>
      <c r="G63" s="192">
        <v>784599.30927375297</v>
      </c>
      <c r="H63" s="192">
        <v>0</v>
      </c>
      <c r="I63" s="192">
        <v>0</v>
      </c>
      <c r="J63" s="192">
        <v>0</v>
      </c>
      <c r="K63" s="192">
        <v>0</v>
      </c>
      <c r="L63" s="192">
        <v>0</v>
      </c>
      <c r="M63" s="93"/>
      <c r="V63" s="96"/>
      <c r="W63" s="95" t="str">
        <f t="shared" si="2"/>
        <v/>
      </c>
    </row>
    <row r="64" spans="2:23" ht="15" outlineLevel="1">
      <c r="B64" s="98" t="s">
        <v>150</v>
      </c>
      <c r="C64" s="200">
        <v>488594.23697224713</v>
      </c>
      <c r="D64" s="192">
        <v>505752.11439103336</v>
      </c>
      <c r="E64" s="192">
        <v>522657.05836793134</v>
      </c>
      <c r="F64" s="192">
        <v>538740.85492650617</v>
      </c>
      <c r="G64" s="192">
        <v>556662.73880831001</v>
      </c>
      <c r="H64" s="192">
        <v>3117478.3892582022</v>
      </c>
      <c r="I64" s="192">
        <v>3531774.8594096196</v>
      </c>
      <c r="J64" s="192">
        <v>3964837.7290753233</v>
      </c>
      <c r="K64" s="192">
        <v>4417346.3829371808</v>
      </c>
      <c r="L64" s="192">
        <v>4527780.0425106101</v>
      </c>
      <c r="M64" s="93"/>
      <c r="V64" s="96"/>
      <c r="W64" s="95" t="str">
        <f t="shared" si="2"/>
        <v/>
      </c>
    </row>
    <row r="65" spans="2:23" ht="15" outlineLevel="1">
      <c r="B65" s="97" t="s">
        <v>151</v>
      </c>
      <c r="C65" s="199">
        <v>3431767.2422447326</v>
      </c>
      <c r="D65" s="191">
        <v>3563964.8532839366</v>
      </c>
      <c r="E65" s="191">
        <v>3834456.3521847711</v>
      </c>
      <c r="F65" s="191">
        <v>4111849.5562658324</v>
      </c>
      <c r="G65" s="191">
        <v>4250994.0318363188</v>
      </c>
      <c r="H65" s="191">
        <v>4672341.3360988507</v>
      </c>
      <c r="I65" s="191">
        <v>5131232.0030371305</v>
      </c>
      <c r="J65" s="191">
        <v>5610146.9899872625</v>
      </c>
      <c r="K65" s="191">
        <v>6109800.7062830012</v>
      </c>
      <c r="L65" s="191">
        <v>6262545.7239400754</v>
      </c>
      <c r="M65" s="93"/>
      <c r="V65" s="96"/>
      <c r="W65" s="95" t="str">
        <f t="shared" si="2"/>
        <v/>
      </c>
    </row>
    <row r="66" spans="2:23" ht="15" outlineLevel="1">
      <c r="B66" s="98" t="s">
        <v>152</v>
      </c>
      <c r="C66" s="200">
        <v>743799.36911696754</v>
      </c>
      <c r="D66" s="192">
        <v>768302.30931340903</v>
      </c>
      <c r="E66" s="192">
        <v>867766.76054120099</v>
      </c>
      <c r="F66" s="192">
        <v>970989.55560492177</v>
      </c>
      <c r="G66" s="192">
        <v>1001910.5566395549</v>
      </c>
      <c r="H66" s="192">
        <v>0</v>
      </c>
      <c r="I66" s="192">
        <v>0</v>
      </c>
      <c r="J66" s="192">
        <v>0</v>
      </c>
      <c r="K66" s="192">
        <v>0</v>
      </c>
      <c r="L66" s="192">
        <v>0</v>
      </c>
      <c r="M66" s="93"/>
      <c r="V66" s="96"/>
      <c r="W66" s="95" t="str">
        <f t="shared" si="2"/>
        <v/>
      </c>
    </row>
    <row r="67" spans="2:23" ht="15" outlineLevel="1">
      <c r="B67" s="98" t="s">
        <v>153</v>
      </c>
      <c r="C67" s="200">
        <v>11489.940904400428</v>
      </c>
      <c r="D67" s="192">
        <v>35563.270224693602</v>
      </c>
      <c r="E67" s="192">
        <v>48877.395233130745</v>
      </c>
      <c r="F67" s="192">
        <v>62891.481385058949</v>
      </c>
      <c r="G67" s="192">
        <v>77818.477765458621</v>
      </c>
      <c r="H67" s="192">
        <v>0</v>
      </c>
      <c r="I67" s="192">
        <v>0</v>
      </c>
      <c r="J67" s="192">
        <v>0</v>
      </c>
      <c r="K67" s="192">
        <v>0</v>
      </c>
      <c r="L67" s="192">
        <v>0</v>
      </c>
      <c r="M67" s="93"/>
      <c r="V67" s="96"/>
      <c r="W67" s="95" t="str">
        <f t="shared" si="2"/>
        <v/>
      </c>
    </row>
    <row r="68" spans="2:23" ht="15" outlineLevel="1">
      <c r="B68" s="98" t="s">
        <v>154</v>
      </c>
      <c r="C68" s="200">
        <v>1014514.4294721002</v>
      </c>
      <c r="D68" s="192">
        <v>1045213.9231890314</v>
      </c>
      <c r="E68" s="192">
        <v>1075975.1011014332</v>
      </c>
      <c r="F68" s="192">
        <v>1106228.7925922368</v>
      </c>
      <c r="G68" s="192">
        <v>1138805.8709829922</v>
      </c>
      <c r="H68" s="192">
        <v>4672341.3360988507</v>
      </c>
      <c r="I68" s="192">
        <v>5131232.0030371305</v>
      </c>
      <c r="J68" s="192">
        <v>5610146.9899872625</v>
      </c>
      <c r="K68" s="192">
        <v>6109800.7062830012</v>
      </c>
      <c r="L68" s="192">
        <v>6262545.7239400754</v>
      </c>
      <c r="M68" s="93"/>
      <c r="V68" s="96"/>
      <c r="W68" s="95" t="str">
        <f t="shared" si="2"/>
        <v/>
      </c>
    </row>
    <row r="69" spans="2:23" ht="15" outlineLevel="1">
      <c r="B69" s="98" t="s">
        <v>155</v>
      </c>
      <c r="C69" s="200">
        <v>217901.18764230146</v>
      </c>
      <c r="D69" s="192">
        <v>224815.28773496632</v>
      </c>
      <c r="E69" s="192">
        <v>231713.73044831495</v>
      </c>
      <c r="F69" s="192">
        <v>238445.73458623732</v>
      </c>
      <c r="G69" s="192">
        <v>245779.68033284877</v>
      </c>
      <c r="H69" s="192">
        <v>0</v>
      </c>
      <c r="I69" s="192">
        <v>0</v>
      </c>
      <c r="J69" s="192">
        <v>0</v>
      </c>
      <c r="K69" s="192">
        <v>0</v>
      </c>
      <c r="L69" s="192">
        <v>0</v>
      </c>
      <c r="M69" s="93"/>
      <c r="V69" s="96"/>
      <c r="W69" s="95" t="str">
        <f t="shared" si="2"/>
        <v/>
      </c>
    </row>
    <row r="70" spans="2:23" ht="15" outlineLevel="1">
      <c r="B70" s="98" t="s">
        <v>156</v>
      </c>
      <c r="C70" s="200">
        <v>348742.51034539635</v>
      </c>
      <c r="D70" s="192">
        <v>359903.94799377164</v>
      </c>
      <c r="E70" s="192">
        <v>445244.89005833474</v>
      </c>
      <c r="F70" s="192">
        <v>534659.93253280467</v>
      </c>
      <c r="G70" s="192">
        <v>551264.31000763946</v>
      </c>
      <c r="H70" s="192">
        <v>0</v>
      </c>
      <c r="I70" s="192">
        <v>0</v>
      </c>
      <c r="J70" s="192">
        <v>0</v>
      </c>
      <c r="K70" s="192">
        <v>0</v>
      </c>
      <c r="L70" s="192">
        <v>0</v>
      </c>
      <c r="M70" s="93"/>
      <c r="V70" s="96"/>
      <c r="W70" s="95" t="str">
        <f t="shared" si="2"/>
        <v/>
      </c>
    </row>
    <row r="71" spans="2:23" ht="15" outlineLevel="1">
      <c r="B71" s="98" t="s">
        <v>157</v>
      </c>
      <c r="C71" s="200">
        <v>86183.023758412572</v>
      </c>
      <c r="D71" s="192">
        <v>88927.250691495035</v>
      </c>
      <c r="E71" s="192">
        <v>91661.401274650751</v>
      </c>
      <c r="F71" s="192">
        <v>94321.340640120805</v>
      </c>
      <c r="G71" s="192">
        <v>97220.539959939109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93"/>
      <c r="V71" s="96"/>
      <c r="W71" s="95" t="str">
        <f t="shared" si="2"/>
        <v/>
      </c>
    </row>
    <row r="72" spans="2:23" ht="15" outlineLevel="1">
      <c r="B72" s="98" t="s">
        <v>158</v>
      </c>
      <c r="C72" s="200">
        <v>1009136.7810051541</v>
      </c>
      <c r="D72" s="192">
        <v>1041238.8641365701</v>
      </c>
      <c r="E72" s="192">
        <v>1073217.0735277061</v>
      </c>
      <c r="F72" s="192">
        <v>1104312.7189244519</v>
      </c>
      <c r="G72" s="192">
        <v>1138194.5961478853</v>
      </c>
      <c r="H72" s="192">
        <v>0</v>
      </c>
      <c r="I72" s="192">
        <v>0</v>
      </c>
      <c r="J72" s="192">
        <v>0</v>
      </c>
      <c r="K72" s="192">
        <v>0</v>
      </c>
      <c r="L72" s="192">
        <v>0</v>
      </c>
      <c r="M72" s="93"/>
      <c r="V72" s="96"/>
      <c r="W72" s="95" t="str">
        <f t="shared" si="2"/>
        <v/>
      </c>
    </row>
    <row r="73" spans="2:23" ht="15">
      <c r="B73" s="92" t="s">
        <v>159</v>
      </c>
      <c r="C73" s="198">
        <v>0</v>
      </c>
      <c r="D73" s="190">
        <v>0</v>
      </c>
      <c r="E73" s="190">
        <v>0</v>
      </c>
      <c r="F73" s="190">
        <v>0</v>
      </c>
      <c r="G73" s="190">
        <v>0</v>
      </c>
      <c r="H73" s="190">
        <v>0</v>
      </c>
      <c r="I73" s="190">
        <v>0</v>
      </c>
      <c r="J73" s="190">
        <v>0</v>
      </c>
      <c r="K73" s="190">
        <v>0</v>
      </c>
      <c r="L73" s="190">
        <v>0</v>
      </c>
      <c r="M73" s="93"/>
      <c r="V73" s="96"/>
      <c r="W73" s="95" t="str">
        <f t="shared" si="2"/>
        <v/>
      </c>
    </row>
    <row r="74" spans="2:23" ht="15">
      <c r="B74" s="91" t="s">
        <v>160</v>
      </c>
      <c r="C74" s="197">
        <v>30802047.969760779</v>
      </c>
      <c r="D74" s="189">
        <v>32860575.555765115</v>
      </c>
      <c r="E74" s="189">
        <v>45753778.527942471</v>
      </c>
      <c r="F74" s="189">
        <v>57979420.925059251</v>
      </c>
      <c r="G74" s="189">
        <v>65843113.009273104</v>
      </c>
      <c r="H74" s="189">
        <v>74234347.475406364</v>
      </c>
      <c r="I74" s="189">
        <v>73256943.425059184</v>
      </c>
      <c r="J74" s="189">
        <v>73859954.13570711</v>
      </c>
      <c r="K74" s="189">
        <v>72522222.593195379</v>
      </c>
      <c r="L74" s="189">
        <v>74335278.15802525</v>
      </c>
      <c r="M74" s="90"/>
      <c r="V74"/>
      <c r="W74" s="95" t="str">
        <f t="shared" si="2"/>
        <v/>
      </c>
    </row>
    <row r="75" spans="2:23" ht="15">
      <c r="B75" s="92" t="s">
        <v>161</v>
      </c>
      <c r="C75" s="198">
        <v>0</v>
      </c>
      <c r="D75" s="190">
        <v>0</v>
      </c>
      <c r="E75" s="190">
        <v>296161.0772668125</v>
      </c>
      <c r="F75" s="190">
        <v>916534.18260153965</v>
      </c>
      <c r="G75" s="190">
        <v>10961607.500222852</v>
      </c>
      <c r="H75" s="190">
        <v>9395910.5239787865</v>
      </c>
      <c r="I75" s="190">
        <v>0</v>
      </c>
      <c r="J75" s="190">
        <v>0</v>
      </c>
      <c r="K75" s="190">
        <v>0</v>
      </c>
      <c r="L75" s="190">
        <v>0</v>
      </c>
      <c r="M75" s="93"/>
      <c r="V75"/>
      <c r="W75" s="95" t="str">
        <f t="shared" si="2"/>
        <v/>
      </c>
    </row>
    <row r="76" spans="2:23" ht="15" outlineLevel="1">
      <c r="B76" s="99" t="s">
        <v>428</v>
      </c>
      <c r="C76" s="200">
        <v>0</v>
      </c>
      <c r="D76" s="192">
        <v>0</v>
      </c>
      <c r="E76" s="192">
        <v>296161.0772668125</v>
      </c>
      <c r="F76" s="192">
        <v>916534.18260153965</v>
      </c>
      <c r="G76" s="192">
        <v>10961607.500222852</v>
      </c>
      <c r="H76" s="192">
        <v>9395910.5239787865</v>
      </c>
      <c r="I76" s="192">
        <v>0</v>
      </c>
      <c r="J76" s="192">
        <v>0</v>
      </c>
      <c r="K76" s="192">
        <v>0</v>
      </c>
      <c r="L76" s="192">
        <v>0</v>
      </c>
      <c r="M76" s="93"/>
      <c r="V76"/>
      <c r="W76" s="95" t="str">
        <f t="shared" si="2"/>
        <v/>
      </c>
    </row>
    <row r="77" spans="2:23" ht="15">
      <c r="B77" s="92" t="s">
        <v>162</v>
      </c>
      <c r="C77" s="198">
        <v>14294456.027414745</v>
      </c>
      <c r="D77" s="190">
        <v>20412384.166176021</v>
      </c>
      <c r="E77" s="190">
        <v>14169382.329324052</v>
      </c>
      <c r="F77" s="190">
        <v>16462748.416134469</v>
      </c>
      <c r="G77" s="190">
        <v>18839142.038544726</v>
      </c>
      <c r="H77" s="190">
        <v>18349461.771516763</v>
      </c>
      <c r="I77" s="190">
        <v>27703832.216270544</v>
      </c>
      <c r="J77" s="190">
        <v>14862718.000460519</v>
      </c>
      <c r="K77" s="190">
        <v>11061145.35641899</v>
      </c>
      <c r="L77" s="190">
        <v>11337673.990329463</v>
      </c>
      <c r="M77" s="93"/>
      <c r="V77" s="96"/>
      <c r="W77" s="95" t="str">
        <f t="shared" si="2"/>
        <v/>
      </c>
    </row>
    <row r="78" spans="2:23" ht="15" outlineLevel="1">
      <c r="B78" s="99" t="s">
        <v>304</v>
      </c>
      <c r="C78" s="200">
        <v>9146046.4830667265</v>
      </c>
      <c r="D78" s="192">
        <v>0</v>
      </c>
      <c r="E78" s="192">
        <v>0</v>
      </c>
      <c r="F78" s="192">
        <v>1137434.2673532546</v>
      </c>
      <c r="G78" s="192">
        <v>4704967.3987876773</v>
      </c>
      <c r="H78" s="192">
        <v>0</v>
      </c>
      <c r="I78" s="192">
        <v>0</v>
      </c>
      <c r="J78" s="192">
        <v>0</v>
      </c>
      <c r="K78" s="192">
        <v>0</v>
      </c>
      <c r="L78" s="192">
        <v>0</v>
      </c>
      <c r="M78" s="93"/>
      <c r="N78" s="127">
        <v>1</v>
      </c>
      <c r="O78" s="128"/>
      <c r="P78" s="127">
        <v>1</v>
      </c>
      <c r="Q78" s="127">
        <v>0</v>
      </c>
      <c r="R78" s="128"/>
      <c r="S78" s="127">
        <v>0.9</v>
      </c>
      <c r="T78" s="127">
        <v>9.9999999999999978E-2</v>
      </c>
      <c r="U78" s="127">
        <v>0</v>
      </c>
      <c r="V78" s="94"/>
      <c r="W78" s="95" t="str">
        <f t="shared" si="2"/>
        <v>OK</v>
      </c>
    </row>
    <row r="79" spans="2:23" ht="15" outlineLevel="1">
      <c r="B79" s="99" t="s">
        <v>305</v>
      </c>
      <c r="C79" s="200">
        <v>1214745.2040389127</v>
      </c>
      <c r="D79" s="192">
        <v>12594873.471966496</v>
      </c>
      <c r="E79" s="192">
        <v>11728610.695599144</v>
      </c>
      <c r="F79" s="192">
        <v>0</v>
      </c>
      <c r="G79" s="192">
        <v>0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93"/>
      <c r="N79" s="127">
        <v>1</v>
      </c>
      <c r="O79" s="128"/>
      <c r="P79" s="127">
        <v>1</v>
      </c>
      <c r="Q79" s="127">
        <v>0</v>
      </c>
      <c r="R79" s="128"/>
      <c r="S79" s="127">
        <v>0.9</v>
      </c>
      <c r="T79" s="127">
        <v>9.9999999999999978E-2</v>
      </c>
      <c r="U79" s="127">
        <v>0</v>
      </c>
      <c r="V79" s="94"/>
      <c r="W79" s="95" t="str">
        <f t="shared" si="2"/>
        <v>OK</v>
      </c>
    </row>
    <row r="80" spans="2:23" ht="15" outlineLevel="1">
      <c r="B80" s="99" t="s">
        <v>306</v>
      </c>
      <c r="C80" s="200">
        <v>0</v>
      </c>
      <c r="D80" s="192">
        <v>0</v>
      </c>
      <c r="E80" s="192">
        <v>0</v>
      </c>
      <c r="F80" s="192">
        <v>0</v>
      </c>
      <c r="G80" s="192">
        <v>0</v>
      </c>
      <c r="H80" s="192">
        <v>0</v>
      </c>
      <c r="I80" s="192">
        <v>0</v>
      </c>
      <c r="J80" s="192">
        <v>3878653.9050253555</v>
      </c>
      <c r="K80" s="192">
        <v>3975620.2526509888</v>
      </c>
      <c r="L80" s="192">
        <v>4075010.7589672632</v>
      </c>
      <c r="M80" s="93"/>
      <c r="N80" s="127">
        <v>1</v>
      </c>
      <c r="O80" s="128"/>
      <c r="P80" s="127">
        <v>1</v>
      </c>
      <c r="Q80" s="127">
        <v>0</v>
      </c>
      <c r="R80" s="128"/>
      <c r="S80" s="127">
        <v>0.6</v>
      </c>
      <c r="T80" s="127">
        <v>0.3</v>
      </c>
      <c r="U80" s="127">
        <v>0.1</v>
      </c>
      <c r="V80" s="94"/>
      <c r="W80" s="95" t="str">
        <f t="shared" si="2"/>
        <v>OK</v>
      </c>
    </row>
    <row r="81" spans="2:23" ht="15" outlineLevel="1">
      <c r="B81" s="99" t="s">
        <v>307</v>
      </c>
      <c r="C81" s="200">
        <v>0</v>
      </c>
      <c r="D81" s="192">
        <v>675349.04941676999</v>
      </c>
      <c r="E81" s="192">
        <v>698776.90949968167</v>
      </c>
      <c r="F81" s="192">
        <v>720633.15827024239</v>
      </c>
      <c r="G81" s="192">
        <v>745219.8980578162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93"/>
      <c r="N81" s="127">
        <v>0.5</v>
      </c>
      <c r="O81" s="128"/>
      <c r="P81" s="127">
        <v>0.9</v>
      </c>
      <c r="Q81" s="127">
        <v>0.1</v>
      </c>
      <c r="R81" s="128"/>
      <c r="S81" s="127">
        <v>0.75</v>
      </c>
      <c r="T81" s="127">
        <v>0.2</v>
      </c>
      <c r="U81" s="127">
        <v>0.05</v>
      </c>
      <c r="V81" s="94"/>
      <c r="W81" s="95" t="str">
        <f t="shared" si="2"/>
        <v>OK</v>
      </c>
    </row>
    <row r="82" spans="2:23" ht="15" outlineLevel="1">
      <c r="B82" s="99" t="s">
        <v>308</v>
      </c>
      <c r="C82" s="200">
        <v>3933664.3403091077</v>
      </c>
      <c r="D82" s="192">
        <v>6504394.750780819</v>
      </c>
      <c r="E82" s="192">
        <v>0</v>
      </c>
      <c r="F82" s="192">
        <v>0</v>
      </c>
      <c r="G82" s="192">
        <v>0</v>
      </c>
      <c r="H82" s="192">
        <v>0</v>
      </c>
      <c r="I82" s="192">
        <v>0</v>
      </c>
      <c r="J82" s="192">
        <v>0</v>
      </c>
      <c r="K82" s="192">
        <v>0</v>
      </c>
      <c r="L82" s="192">
        <v>0</v>
      </c>
      <c r="M82" s="93"/>
      <c r="N82" s="127">
        <v>1</v>
      </c>
      <c r="O82" s="128"/>
      <c r="P82" s="127">
        <v>1</v>
      </c>
      <c r="Q82" s="127">
        <v>0</v>
      </c>
      <c r="R82" s="128"/>
      <c r="S82" s="127">
        <v>0.75</v>
      </c>
      <c r="T82" s="127">
        <v>0.2</v>
      </c>
      <c r="U82" s="127">
        <v>0.05</v>
      </c>
      <c r="V82" s="94"/>
      <c r="W82" s="95" t="str">
        <f t="shared" si="2"/>
        <v>OK</v>
      </c>
    </row>
    <row r="83" spans="2:23" ht="15" outlineLevel="1">
      <c r="B83" s="99" t="s">
        <v>309</v>
      </c>
      <c r="C83" s="200">
        <v>0</v>
      </c>
      <c r="D83" s="192">
        <v>0</v>
      </c>
      <c r="E83" s="192">
        <v>0</v>
      </c>
      <c r="F83" s="192">
        <v>613448.49554156454</v>
      </c>
      <c r="G83" s="192">
        <v>2537513.1303062779</v>
      </c>
      <c r="H83" s="192">
        <v>12029398.183358198</v>
      </c>
      <c r="I83" s="192">
        <v>17662082.602998212</v>
      </c>
      <c r="J83" s="192">
        <v>0</v>
      </c>
      <c r="K83" s="192">
        <v>0</v>
      </c>
      <c r="L83" s="192">
        <v>0</v>
      </c>
      <c r="M83" s="93"/>
      <c r="N83" s="127">
        <v>1</v>
      </c>
      <c r="O83" s="128"/>
      <c r="P83" s="127">
        <v>1</v>
      </c>
      <c r="Q83" s="127">
        <v>0</v>
      </c>
      <c r="R83" s="128"/>
      <c r="S83" s="127">
        <v>0.2</v>
      </c>
      <c r="T83" s="127">
        <v>0.6</v>
      </c>
      <c r="U83" s="127">
        <v>0.2</v>
      </c>
      <c r="V83" s="94"/>
      <c r="W83" s="95" t="str">
        <f t="shared" si="2"/>
        <v>OK</v>
      </c>
    </row>
    <row r="84" spans="2:23" ht="15" outlineLevel="1">
      <c r="B84" s="99" t="s">
        <v>439</v>
      </c>
      <c r="C84" s="200">
        <v>0</v>
      </c>
      <c r="D84" s="192">
        <v>0</v>
      </c>
      <c r="E84" s="192">
        <v>0</v>
      </c>
      <c r="F84" s="192">
        <v>0</v>
      </c>
      <c r="G84" s="192">
        <v>0</v>
      </c>
      <c r="H84" s="192">
        <v>2612487.7042659731</v>
      </c>
      <c r="I84" s="192">
        <v>10041749.613272332</v>
      </c>
      <c r="J84" s="192">
        <v>10292793.353604138</v>
      </c>
      <c r="K84" s="192">
        <v>0</v>
      </c>
      <c r="L84" s="192">
        <v>0</v>
      </c>
      <c r="M84" s="93"/>
      <c r="N84" s="127">
        <v>1</v>
      </c>
      <c r="O84" s="128"/>
      <c r="P84" s="127">
        <v>1</v>
      </c>
      <c r="Q84" s="127">
        <v>0</v>
      </c>
      <c r="R84" s="128"/>
      <c r="S84" s="127">
        <v>0.1</v>
      </c>
      <c r="T84" s="127">
        <v>0.7</v>
      </c>
      <c r="U84" s="127">
        <v>0.2</v>
      </c>
      <c r="V84" s="94"/>
      <c r="W84" s="95" t="str">
        <f t="shared" si="2"/>
        <v>OK</v>
      </c>
    </row>
    <row r="85" spans="2:23" ht="15" outlineLevel="1">
      <c r="B85" s="99" t="s">
        <v>416</v>
      </c>
      <c r="C85" s="200">
        <v>0</v>
      </c>
      <c r="D85" s="192">
        <v>637766.8940119344</v>
      </c>
      <c r="E85" s="192">
        <v>1741994.7242252238</v>
      </c>
      <c r="F85" s="192">
        <v>13991232.494969407</v>
      </c>
      <c r="G85" s="192">
        <v>10851441.611392953</v>
      </c>
      <c r="H85" s="192">
        <v>3707575.8838925911</v>
      </c>
      <c r="I85" s="192">
        <v>0</v>
      </c>
      <c r="J85" s="192">
        <v>691270.74183102464</v>
      </c>
      <c r="K85" s="192">
        <v>7085525.1037680004</v>
      </c>
      <c r="L85" s="192">
        <v>7262663.2313621994</v>
      </c>
      <c r="M85" s="93"/>
      <c r="N85" s="127">
        <v>1</v>
      </c>
      <c r="O85" s="128"/>
      <c r="P85" s="127">
        <v>1</v>
      </c>
      <c r="Q85" s="127">
        <v>0</v>
      </c>
      <c r="R85" s="128"/>
      <c r="S85" s="127">
        <v>0.6</v>
      </c>
      <c r="T85" s="127">
        <v>0.3</v>
      </c>
      <c r="U85" s="127">
        <v>0.1</v>
      </c>
      <c r="V85" s="94"/>
      <c r="W85" s="95" t="str">
        <f t="shared" ref="W85:W148" si="3">IF(AND(ISBLANK(P85)=FALSE(),N85&lt;&gt;0),IF((SUM(P85:Q85)*SUM(S85:U85))=1,"OK","ERROR"),"")</f>
        <v>OK</v>
      </c>
    </row>
    <row r="86" spans="2:23" ht="15">
      <c r="B86" s="92" t="s">
        <v>163</v>
      </c>
      <c r="C86" s="198">
        <v>1922114.4459114082</v>
      </c>
      <c r="D86" s="190">
        <v>1967370.2766950019</v>
      </c>
      <c r="E86" s="190">
        <v>1588442.4503410908</v>
      </c>
      <c r="F86" s="190">
        <v>2119334.3829561654</v>
      </c>
      <c r="G86" s="190">
        <v>3074598.1733893952</v>
      </c>
      <c r="H86" s="190">
        <v>2552272.3487190632</v>
      </c>
      <c r="I86" s="190">
        <v>2877687.073180744</v>
      </c>
      <c r="J86" s="190">
        <v>3244592.1750112893</v>
      </c>
      <c r="K86" s="190">
        <v>3658277.6773252287</v>
      </c>
      <c r="L86" s="190">
        <v>3749734.6192583591</v>
      </c>
      <c r="M86" s="93"/>
      <c r="N86" s="96"/>
      <c r="O86" s="96"/>
      <c r="P86" s="96"/>
      <c r="Q86" s="96"/>
      <c r="R86" s="96"/>
      <c r="S86" s="100"/>
      <c r="T86" s="101"/>
      <c r="U86" s="96"/>
      <c r="V86" s="96"/>
      <c r="W86" s="95" t="str">
        <f t="shared" si="3"/>
        <v/>
      </c>
    </row>
    <row r="87" spans="2:23" ht="15" outlineLevel="1">
      <c r="B87" s="99" t="s">
        <v>310</v>
      </c>
      <c r="C87" s="200">
        <v>28594.766158895436</v>
      </c>
      <c r="D87" s="192">
        <v>29621.464318198443</v>
      </c>
      <c r="E87" s="192">
        <v>30627.691836678987</v>
      </c>
      <c r="F87" s="192">
        <v>31573.798373083609</v>
      </c>
      <c r="G87" s="192">
        <v>32632.429872386754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93"/>
      <c r="N87" s="127">
        <v>0.2</v>
      </c>
      <c r="O87" s="128"/>
      <c r="P87" s="127">
        <v>0.4</v>
      </c>
      <c r="Q87" s="127">
        <v>0.6</v>
      </c>
      <c r="R87" s="128"/>
      <c r="S87" s="127">
        <v>0.44</v>
      </c>
      <c r="T87" s="127">
        <v>0.44</v>
      </c>
      <c r="U87" s="127">
        <v>0.12</v>
      </c>
      <c r="V87" s="95"/>
      <c r="W87" s="95" t="str">
        <f t="shared" si="3"/>
        <v>OK</v>
      </c>
    </row>
    <row r="88" spans="2:23" ht="15" outlineLevel="1">
      <c r="B88" s="99" t="s">
        <v>311</v>
      </c>
      <c r="C88" s="200">
        <v>853729.6276549059</v>
      </c>
      <c r="D88" s="192">
        <v>0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93"/>
      <c r="N88" s="127">
        <v>0.2</v>
      </c>
      <c r="O88" s="128"/>
      <c r="P88" s="127">
        <v>0.4</v>
      </c>
      <c r="Q88" s="127">
        <v>0.6</v>
      </c>
      <c r="R88" s="128"/>
      <c r="S88" s="127">
        <v>0.44</v>
      </c>
      <c r="T88" s="127">
        <v>0.44</v>
      </c>
      <c r="U88" s="127">
        <v>0.12</v>
      </c>
      <c r="V88" s="95"/>
      <c r="W88" s="95" t="str">
        <f t="shared" si="3"/>
        <v>OK</v>
      </c>
    </row>
    <row r="89" spans="2:23" ht="15" outlineLevel="1">
      <c r="B89" s="99" t="s">
        <v>312</v>
      </c>
      <c r="C89" s="200">
        <v>0</v>
      </c>
      <c r="D89" s="192">
        <v>589588.58793585363</v>
      </c>
      <c r="E89" s="192">
        <v>0</v>
      </c>
      <c r="F89" s="192">
        <v>0</v>
      </c>
      <c r="G89" s="192">
        <v>0</v>
      </c>
      <c r="H89" s="192">
        <v>0</v>
      </c>
      <c r="I89" s="192">
        <v>0</v>
      </c>
      <c r="J89" s="192">
        <v>0</v>
      </c>
      <c r="K89" s="192">
        <v>0</v>
      </c>
      <c r="L89" s="192">
        <v>0</v>
      </c>
      <c r="M89" s="93"/>
      <c r="N89" s="127">
        <v>0.2</v>
      </c>
      <c r="O89" s="128"/>
      <c r="P89" s="127">
        <v>0.4</v>
      </c>
      <c r="Q89" s="127">
        <v>0.6</v>
      </c>
      <c r="R89" s="128"/>
      <c r="S89" s="127">
        <v>0.44</v>
      </c>
      <c r="T89" s="127">
        <v>0.44</v>
      </c>
      <c r="U89" s="127">
        <v>0.12</v>
      </c>
      <c r="V89" s="95"/>
      <c r="W89" s="95" t="str">
        <f t="shared" si="3"/>
        <v>OK</v>
      </c>
    </row>
    <row r="90" spans="2:23" ht="15" outlineLevel="1">
      <c r="B90" s="99" t="s">
        <v>313</v>
      </c>
      <c r="C90" s="200">
        <v>0</v>
      </c>
      <c r="D90" s="192">
        <v>0</v>
      </c>
      <c r="E90" s="192">
        <v>0</v>
      </c>
      <c r="F90" s="192">
        <v>942672.06029654003</v>
      </c>
      <c r="G90" s="192">
        <v>0</v>
      </c>
      <c r="H90" s="192">
        <v>0</v>
      </c>
      <c r="I90" s="192">
        <v>0</v>
      </c>
      <c r="J90" s="192">
        <v>0</v>
      </c>
      <c r="K90" s="192">
        <v>0</v>
      </c>
      <c r="L90" s="192">
        <v>0</v>
      </c>
      <c r="M90" s="93"/>
      <c r="N90" s="127">
        <v>0.2</v>
      </c>
      <c r="O90" s="128"/>
      <c r="P90" s="127">
        <v>0.4</v>
      </c>
      <c r="Q90" s="127">
        <v>0.6</v>
      </c>
      <c r="R90" s="128"/>
      <c r="S90" s="127">
        <v>0.44</v>
      </c>
      <c r="T90" s="127">
        <v>0.44</v>
      </c>
      <c r="U90" s="127">
        <v>0.12</v>
      </c>
      <c r="V90" s="95"/>
      <c r="W90" s="95" t="str">
        <f t="shared" si="3"/>
        <v>OK</v>
      </c>
    </row>
    <row r="91" spans="2:23" ht="15" outlineLevel="1">
      <c r="B91" s="99" t="s">
        <v>314</v>
      </c>
      <c r="C91" s="200">
        <v>0</v>
      </c>
      <c r="D91" s="192">
        <v>0</v>
      </c>
      <c r="E91" s="192">
        <v>0</v>
      </c>
      <c r="F91" s="192">
        <v>0</v>
      </c>
      <c r="G91" s="192">
        <v>974278.72113445972</v>
      </c>
      <c r="H91" s="192">
        <v>0</v>
      </c>
      <c r="I91" s="192">
        <v>0</v>
      </c>
      <c r="J91" s="192">
        <v>0</v>
      </c>
      <c r="K91" s="192">
        <v>0</v>
      </c>
      <c r="L91" s="192">
        <v>0</v>
      </c>
      <c r="M91" s="93"/>
      <c r="N91" s="127">
        <v>0.2</v>
      </c>
      <c r="O91" s="128"/>
      <c r="P91" s="127">
        <v>0.4</v>
      </c>
      <c r="Q91" s="127">
        <v>0.6</v>
      </c>
      <c r="R91" s="128"/>
      <c r="S91" s="127">
        <v>0.44</v>
      </c>
      <c r="T91" s="127">
        <v>0.44</v>
      </c>
      <c r="U91" s="127">
        <v>0.12</v>
      </c>
      <c r="V91" s="95"/>
      <c r="W91" s="95" t="str">
        <f t="shared" si="3"/>
        <v>OK</v>
      </c>
    </row>
    <row r="92" spans="2:23" ht="15" outlineLevel="1">
      <c r="B92" s="99" t="s">
        <v>315</v>
      </c>
      <c r="C92" s="200">
        <v>0</v>
      </c>
      <c r="D92" s="192">
        <v>0</v>
      </c>
      <c r="E92" s="192">
        <v>0</v>
      </c>
      <c r="F92" s="192">
        <v>628448.04019769339</v>
      </c>
      <c r="G92" s="192">
        <v>0</v>
      </c>
      <c r="H92" s="192">
        <v>0</v>
      </c>
      <c r="I92" s="192">
        <v>0</v>
      </c>
      <c r="J92" s="192">
        <v>0</v>
      </c>
      <c r="K92" s="192">
        <v>0</v>
      </c>
      <c r="L92" s="192">
        <v>0</v>
      </c>
      <c r="M92" s="93"/>
      <c r="N92" s="127">
        <v>0.2</v>
      </c>
      <c r="O92" s="128"/>
      <c r="P92" s="127">
        <v>0.4</v>
      </c>
      <c r="Q92" s="127">
        <v>0.6</v>
      </c>
      <c r="R92" s="128"/>
      <c r="S92" s="127">
        <v>0.44</v>
      </c>
      <c r="T92" s="127">
        <v>0.44</v>
      </c>
      <c r="U92" s="127">
        <v>0.12</v>
      </c>
      <c r="V92" s="95"/>
      <c r="W92" s="95" t="str">
        <f t="shared" si="3"/>
        <v>OK</v>
      </c>
    </row>
    <row r="93" spans="2:23" ht="15" outlineLevel="1">
      <c r="B93" s="99" t="s">
        <v>316</v>
      </c>
      <c r="C93" s="200">
        <v>17871.728849309649</v>
      </c>
      <c r="D93" s="192">
        <v>18513.415198874027</v>
      </c>
      <c r="E93" s="192">
        <v>19142.307397924371</v>
      </c>
      <c r="F93" s="192">
        <v>19733.623983177255</v>
      </c>
      <c r="G93" s="192">
        <v>20395.26867024172</v>
      </c>
      <c r="H93" s="192">
        <v>0</v>
      </c>
      <c r="I93" s="192">
        <v>0</v>
      </c>
      <c r="J93" s="192">
        <v>0</v>
      </c>
      <c r="K93" s="192">
        <v>0</v>
      </c>
      <c r="L93" s="192">
        <v>0</v>
      </c>
      <c r="M93" s="93"/>
      <c r="N93" s="127">
        <v>0.2</v>
      </c>
      <c r="O93" s="128"/>
      <c r="P93" s="127">
        <v>0.4</v>
      </c>
      <c r="Q93" s="127">
        <v>0.6</v>
      </c>
      <c r="R93" s="128"/>
      <c r="S93" s="127">
        <v>0.44</v>
      </c>
      <c r="T93" s="127">
        <v>0.44</v>
      </c>
      <c r="U93" s="127">
        <v>0.12</v>
      </c>
      <c r="V93" s="95"/>
      <c r="W93" s="95" t="str">
        <f t="shared" si="3"/>
        <v>OK</v>
      </c>
    </row>
    <row r="94" spans="2:23" ht="15" outlineLevel="1">
      <c r="B94" s="99" t="s">
        <v>317</v>
      </c>
      <c r="C94" s="200">
        <v>0</v>
      </c>
      <c r="D94" s="192">
        <v>833844.22055728629</v>
      </c>
      <c r="E94" s="192">
        <v>0</v>
      </c>
      <c r="F94" s="192">
        <v>0</v>
      </c>
      <c r="G94" s="192">
        <v>0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93"/>
      <c r="N94" s="127">
        <v>0.2</v>
      </c>
      <c r="O94" s="128"/>
      <c r="P94" s="127">
        <v>0.4</v>
      </c>
      <c r="Q94" s="127">
        <v>0.6</v>
      </c>
      <c r="R94" s="128"/>
      <c r="S94" s="127">
        <v>0.44</v>
      </c>
      <c r="T94" s="127">
        <v>0.44</v>
      </c>
      <c r="U94" s="127">
        <v>0.12</v>
      </c>
      <c r="V94" s="95"/>
      <c r="W94" s="95" t="str">
        <f t="shared" si="3"/>
        <v>OK</v>
      </c>
    </row>
    <row r="95" spans="2:23" ht="15" outlineLevel="1">
      <c r="B95" s="99" t="s">
        <v>318</v>
      </c>
      <c r="C95" s="200">
        <v>0</v>
      </c>
      <c r="D95" s="192">
        <v>0</v>
      </c>
      <c r="E95" s="192">
        <v>1056655.3683654249</v>
      </c>
      <c r="F95" s="192">
        <v>0</v>
      </c>
      <c r="G95" s="192">
        <v>0</v>
      </c>
      <c r="H95" s="192">
        <v>0</v>
      </c>
      <c r="I95" s="192">
        <v>0</v>
      </c>
      <c r="J95" s="192">
        <v>0</v>
      </c>
      <c r="K95" s="192">
        <v>0</v>
      </c>
      <c r="L95" s="192">
        <v>0</v>
      </c>
      <c r="M95" s="93"/>
      <c r="N95" s="127">
        <v>0.2</v>
      </c>
      <c r="O95" s="128"/>
      <c r="P95" s="127">
        <v>0.4</v>
      </c>
      <c r="Q95" s="127">
        <v>0.6</v>
      </c>
      <c r="R95" s="128"/>
      <c r="S95" s="127">
        <v>0.44</v>
      </c>
      <c r="T95" s="127">
        <v>0.44</v>
      </c>
      <c r="U95" s="127">
        <v>0.12</v>
      </c>
      <c r="V95" s="95"/>
      <c r="W95" s="95" t="str">
        <f t="shared" si="3"/>
        <v>OK</v>
      </c>
    </row>
    <row r="96" spans="2:23" ht="15" outlineLevel="1">
      <c r="B96" s="99" t="s">
        <v>319</v>
      </c>
      <c r="C96" s="200">
        <v>0</v>
      </c>
      <c r="D96" s="192">
        <v>0</v>
      </c>
      <c r="E96" s="192">
        <v>0</v>
      </c>
      <c r="F96" s="192">
        <v>0</v>
      </c>
      <c r="G96" s="192">
        <v>1533724.2040021776</v>
      </c>
      <c r="H96" s="192">
        <v>0</v>
      </c>
      <c r="I96" s="192">
        <v>0</v>
      </c>
      <c r="J96" s="192">
        <v>0</v>
      </c>
      <c r="K96" s="192">
        <v>0</v>
      </c>
      <c r="L96" s="192">
        <v>0</v>
      </c>
      <c r="M96" s="93"/>
      <c r="N96" s="127">
        <v>0.2</v>
      </c>
      <c r="O96" s="128"/>
      <c r="P96" s="127">
        <v>0.4</v>
      </c>
      <c r="Q96" s="127">
        <v>0.6</v>
      </c>
      <c r="R96" s="128"/>
      <c r="S96" s="127">
        <v>0.44</v>
      </c>
      <c r="T96" s="127">
        <v>0.44</v>
      </c>
      <c r="U96" s="127">
        <v>0.12</v>
      </c>
      <c r="V96" s="95"/>
      <c r="W96" s="95" t="str">
        <f t="shared" si="3"/>
        <v>OK</v>
      </c>
    </row>
    <row r="97" spans="2:23" ht="15" outlineLevel="1">
      <c r="B97" s="99" t="s">
        <v>320</v>
      </c>
      <c r="C97" s="200">
        <v>571895.32317790878</v>
      </c>
      <c r="D97" s="192">
        <v>0</v>
      </c>
      <c r="E97" s="192">
        <v>0</v>
      </c>
      <c r="F97" s="192">
        <v>0</v>
      </c>
      <c r="G97" s="192">
        <v>0</v>
      </c>
      <c r="H97" s="192">
        <v>0</v>
      </c>
      <c r="I97" s="192">
        <v>0</v>
      </c>
      <c r="J97" s="192">
        <v>0</v>
      </c>
      <c r="K97" s="192">
        <v>0</v>
      </c>
      <c r="L97" s="192">
        <v>0</v>
      </c>
      <c r="M97" s="93"/>
      <c r="N97" s="127">
        <v>0.2</v>
      </c>
      <c r="O97" s="128"/>
      <c r="P97" s="127">
        <v>0.4</v>
      </c>
      <c r="Q97" s="127">
        <v>0.6</v>
      </c>
      <c r="R97" s="128"/>
      <c r="S97" s="127">
        <v>0.44</v>
      </c>
      <c r="T97" s="127">
        <v>0.44</v>
      </c>
      <c r="U97" s="127">
        <v>0.12</v>
      </c>
      <c r="V97" s="95"/>
      <c r="W97" s="95" t="str">
        <f t="shared" si="3"/>
        <v>OK</v>
      </c>
    </row>
    <row r="98" spans="2:23" ht="15" outlineLevel="1">
      <c r="B98" s="99" t="s">
        <v>438</v>
      </c>
      <c r="C98" s="200">
        <v>360664.35582384025</v>
      </c>
      <c r="D98" s="192">
        <v>373614.04837222106</v>
      </c>
      <c r="E98" s="192">
        <v>386305.54575144022</v>
      </c>
      <c r="F98" s="192">
        <v>398238.74018978485</v>
      </c>
      <c r="G98" s="192">
        <v>411591.20635892055</v>
      </c>
      <c r="H98" s="192">
        <v>2552272.3487190632</v>
      </c>
      <c r="I98" s="192">
        <v>2877687.073180744</v>
      </c>
      <c r="J98" s="192">
        <v>3244592.1750112893</v>
      </c>
      <c r="K98" s="192">
        <v>3658277.6773252287</v>
      </c>
      <c r="L98" s="192">
        <v>3749734.6192583591</v>
      </c>
      <c r="M98" s="93"/>
      <c r="N98" s="127">
        <v>0</v>
      </c>
      <c r="O98" s="128"/>
      <c r="P98" s="127">
        <v>0.4</v>
      </c>
      <c r="Q98" s="127">
        <v>0.6</v>
      </c>
      <c r="R98" s="128"/>
      <c r="S98" s="127">
        <v>0.44</v>
      </c>
      <c r="T98" s="127">
        <v>0.44</v>
      </c>
      <c r="U98" s="127">
        <v>0.12</v>
      </c>
      <c r="V98" s="95"/>
      <c r="W98" s="95" t="str">
        <f t="shared" si="3"/>
        <v/>
      </c>
    </row>
    <row r="99" spans="2:23" ht="15" outlineLevel="1">
      <c r="B99" s="99" t="s">
        <v>321</v>
      </c>
      <c r="C99" s="200">
        <v>0</v>
      </c>
      <c r="D99" s="192">
        <v>0</v>
      </c>
      <c r="E99" s="192">
        <v>0</v>
      </c>
      <c r="F99" s="192">
        <v>0</v>
      </c>
      <c r="G99" s="192">
        <v>0</v>
      </c>
      <c r="H99" s="192">
        <v>0</v>
      </c>
      <c r="I99" s="192">
        <v>0</v>
      </c>
      <c r="J99" s="192">
        <v>0</v>
      </c>
      <c r="K99" s="192">
        <v>0</v>
      </c>
      <c r="L99" s="192">
        <v>0</v>
      </c>
      <c r="M99" s="93"/>
      <c r="N99" s="127">
        <v>0.2</v>
      </c>
      <c r="O99" s="128"/>
      <c r="P99" s="127">
        <v>0.4</v>
      </c>
      <c r="Q99" s="127">
        <v>0.6</v>
      </c>
      <c r="R99" s="128"/>
      <c r="S99" s="127">
        <v>0.44</v>
      </c>
      <c r="T99" s="127">
        <v>0.44</v>
      </c>
      <c r="U99" s="127">
        <v>0.12</v>
      </c>
      <c r="V99" s="95"/>
      <c r="W99" s="95" t="str">
        <f t="shared" si="3"/>
        <v>OK</v>
      </c>
    </row>
    <row r="100" spans="2:23" ht="15" outlineLevel="1">
      <c r="B100" s="99" t="s">
        <v>322</v>
      </c>
      <c r="C100" s="200">
        <v>0</v>
      </c>
      <c r="D100" s="192">
        <v>0</v>
      </c>
      <c r="E100" s="192">
        <v>0</v>
      </c>
      <c r="F100" s="192">
        <v>0</v>
      </c>
      <c r="G100" s="192">
        <v>0</v>
      </c>
      <c r="H100" s="192">
        <v>0</v>
      </c>
      <c r="I100" s="192">
        <v>0</v>
      </c>
      <c r="J100" s="192">
        <v>0</v>
      </c>
      <c r="K100" s="192">
        <v>0</v>
      </c>
      <c r="L100" s="192">
        <v>0</v>
      </c>
      <c r="M100" s="93"/>
      <c r="N100" s="127">
        <v>0.2</v>
      </c>
      <c r="O100" s="128"/>
      <c r="P100" s="127">
        <v>0.4</v>
      </c>
      <c r="Q100" s="127">
        <v>0.6</v>
      </c>
      <c r="R100" s="128"/>
      <c r="S100" s="127">
        <v>0.44</v>
      </c>
      <c r="T100" s="127">
        <v>0.44</v>
      </c>
      <c r="U100" s="127">
        <v>0.12</v>
      </c>
      <c r="V100" s="95"/>
      <c r="W100" s="95" t="str">
        <f t="shared" si="3"/>
        <v>OK</v>
      </c>
    </row>
    <row r="101" spans="2:23" ht="15" outlineLevel="1">
      <c r="B101" s="99" t="s">
        <v>323</v>
      </c>
      <c r="C101" s="200">
        <v>0</v>
      </c>
      <c r="D101" s="192">
        <v>0</v>
      </c>
      <c r="E101" s="192">
        <v>0</v>
      </c>
      <c r="F101" s="192">
        <v>0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93"/>
      <c r="N101" s="127">
        <v>0.2</v>
      </c>
      <c r="O101" s="128"/>
      <c r="P101" s="127">
        <v>0.4</v>
      </c>
      <c r="Q101" s="127">
        <v>0.6</v>
      </c>
      <c r="R101" s="128"/>
      <c r="S101" s="127">
        <v>0.44</v>
      </c>
      <c r="T101" s="127">
        <v>0.44</v>
      </c>
      <c r="U101" s="127">
        <v>0.12</v>
      </c>
      <c r="V101" s="95"/>
      <c r="W101" s="95" t="str">
        <f t="shared" si="3"/>
        <v>OK</v>
      </c>
    </row>
    <row r="102" spans="2:23" ht="15" outlineLevel="1">
      <c r="B102" s="99" t="s">
        <v>324</v>
      </c>
      <c r="C102" s="200">
        <v>0</v>
      </c>
      <c r="D102" s="192">
        <v>0</v>
      </c>
      <c r="E102" s="192">
        <v>0</v>
      </c>
      <c r="F102" s="192">
        <v>0</v>
      </c>
      <c r="G102" s="192">
        <v>0</v>
      </c>
      <c r="H102" s="192">
        <v>0</v>
      </c>
      <c r="I102" s="192">
        <v>0</v>
      </c>
      <c r="J102" s="192">
        <v>0</v>
      </c>
      <c r="K102" s="192">
        <v>0</v>
      </c>
      <c r="L102" s="192">
        <v>0</v>
      </c>
      <c r="M102" s="93"/>
      <c r="N102" s="127">
        <v>0.2</v>
      </c>
      <c r="O102" s="128"/>
      <c r="P102" s="127">
        <v>0.4</v>
      </c>
      <c r="Q102" s="127">
        <v>0.6</v>
      </c>
      <c r="R102" s="128"/>
      <c r="S102" s="127">
        <v>0.44</v>
      </c>
      <c r="T102" s="127">
        <v>0.44</v>
      </c>
      <c r="U102" s="127">
        <v>0.12</v>
      </c>
      <c r="V102" s="95"/>
      <c r="W102" s="95" t="str">
        <f t="shared" si="3"/>
        <v>OK</v>
      </c>
    </row>
    <row r="103" spans="2:23" ht="15" outlineLevel="1">
      <c r="B103" s="99" t="s">
        <v>325</v>
      </c>
      <c r="C103" s="200">
        <v>0</v>
      </c>
      <c r="D103" s="192">
        <v>0</v>
      </c>
      <c r="E103" s="192">
        <v>0</v>
      </c>
      <c r="F103" s="192">
        <v>0</v>
      </c>
      <c r="G103" s="192">
        <v>0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93"/>
      <c r="N103" s="127">
        <v>0.2</v>
      </c>
      <c r="O103" s="128"/>
      <c r="P103" s="127">
        <v>0.4</v>
      </c>
      <c r="Q103" s="127">
        <v>0.6</v>
      </c>
      <c r="R103" s="128"/>
      <c r="S103" s="127">
        <v>0.44</v>
      </c>
      <c r="T103" s="127">
        <v>0.44</v>
      </c>
      <c r="U103" s="127">
        <v>0.12</v>
      </c>
      <c r="V103" s="95"/>
      <c r="W103" s="95" t="str">
        <f t="shared" si="3"/>
        <v>OK</v>
      </c>
    </row>
    <row r="104" spans="2:23" ht="15" outlineLevel="1">
      <c r="B104" s="99" t="s">
        <v>326</v>
      </c>
      <c r="C104" s="200">
        <v>0</v>
      </c>
      <c r="D104" s="192">
        <v>0</v>
      </c>
      <c r="E104" s="192">
        <v>0</v>
      </c>
      <c r="F104" s="192">
        <v>0</v>
      </c>
      <c r="G104" s="192">
        <v>0</v>
      </c>
      <c r="H104" s="192">
        <v>0</v>
      </c>
      <c r="I104" s="192">
        <v>0</v>
      </c>
      <c r="J104" s="192">
        <v>0</v>
      </c>
      <c r="K104" s="192">
        <v>0</v>
      </c>
      <c r="L104" s="192">
        <v>0</v>
      </c>
      <c r="M104" s="93"/>
      <c r="N104" s="127">
        <v>0.2</v>
      </c>
      <c r="O104" s="128"/>
      <c r="P104" s="127">
        <v>0.4</v>
      </c>
      <c r="Q104" s="127">
        <v>0.6</v>
      </c>
      <c r="R104" s="128"/>
      <c r="S104" s="127">
        <v>0.44</v>
      </c>
      <c r="T104" s="127">
        <v>0.44</v>
      </c>
      <c r="U104" s="127">
        <v>0.12</v>
      </c>
      <c r="V104" s="95"/>
      <c r="W104" s="95" t="str">
        <f t="shared" si="3"/>
        <v>OK</v>
      </c>
    </row>
    <row r="105" spans="2:23" ht="15" outlineLevel="1">
      <c r="B105" s="99" t="s">
        <v>327</v>
      </c>
      <c r="C105" s="200">
        <v>0</v>
      </c>
      <c r="D105" s="192">
        <v>29621.464318198443</v>
      </c>
      <c r="E105" s="192">
        <v>0</v>
      </c>
      <c r="F105" s="192">
        <v>0</v>
      </c>
      <c r="G105" s="192">
        <v>0</v>
      </c>
      <c r="H105" s="192">
        <v>0</v>
      </c>
      <c r="I105" s="192">
        <v>0</v>
      </c>
      <c r="J105" s="192">
        <v>0</v>
      </c>
      <c r="K105" s="192">
        <v>0</v>
      </c>
      <c r="L105" s="192">
        <v>0</v>
      </c>
      <c r="M105" s="93"/>
      <c r="N105" s="127">
        <v>0.2</v>
      </c>
      <c r="O105" s="128"/>
      <c r="P105" s="127">
        <v>0.4</v>
      </c>
      <c r="Q105" s="127">
        <v>0.6</v>
      </c>
      <c r="R105" s="128"/>
      <c r="S105" s="127">
        <v>0.44</v>
      </c>
      <c r="T105" s="127">
        <v>0.44</v>
      </c>
      <c r="U105" s="127">
        <v>0.12</v>
      </c>
      <c r="V105" s="95"/>
      <c r="W105" s="95" t="str">
        <f t="shared" si="3"/>
        <v>OK</v>
      </c>
    </row>
    <row r="106" spans="2:23" ht="15" outlineLevel="1">
      <c r="B106" s="99" t="s">
        <v>328</v>
      </c>
      <c r="C106" s="200">
        <v>0</v>
      </c>
      <c r="D106" s="192">
        <v>0</v>
      </c>
      <c r="E106" s="192">
        <v>0</v>
      </c>
      <c r="F106" s="192">
        <v>0</v>
      </c>
      <c r="G106" s="192">
        <v>0</v>
      </c>
      <c r="H106" s="192">
        <v>0</v>
      </c>
      <c r="I106" s="192">
        <v>0</v>
      </c>
      <c r="J106" s="192">
        <v>0</v>
      </c>
      <c r="K106" s="192">
        <v>0</v>
      </c>
      <c r="L106" s="192">
        <v>0</v>
      </c>
      <c r="M106" s="93"/>
      <c r="N106" s="127">
        <v>0.2</v>
      </c>
      <c r="O106" s="128"/>
      <c r="P106" s="127">
        <v>0.4</v>
      </c>
      <c r="Q106" s="127">
        <v>0.6</v>
      </c>
      <c r="R106" s="128"/>
      <c r="S106" s="127">
        <v>0.44</v>
      </c>
      <c r="T106" s="127">
        <v>0.44</v>
      </c>
      <c r="U106" s="127">
        <v>0.12</v>
      </c>
      <c r="V106" s="95"/>
      <c r="W106" s="95" t="str">
        <f t="shared" si="3"/>
        <v>OK</v>
      </c>
    </row>
    <row r="107" spans="2:23" ht="15" outlineLevel="1">
      <c r="B107" s="99" t="s">
        <v>329</v>
      </c>
      <c r="C107" s="200">
        <v>0</v>
      </c>
      <c r="D107" s="192">
        <v>0</v>
      </c>
      <c r="E107" s="192">
        <v>0</v>
      </c>
      <c r="F107" s="192">
        <v>0</v>
      </c>
      <c r="G107" s="192">
        <v>0</v>
      </c>
      <c r="H107" s="192">
        <v>0</v>
      </c>
      <c r="I107" s="192">
        <v>0</v>
      </c>
      <c r="J107" s="192">
        <v>0</v>
      </c>
      <c r="K107" s="192">
        <v>0</v>
      </c>
      <c r="L107" s="192">
        <v>0</v>
      </c>
      <c r="M107" s="93"/>
      <c r="N107" s="127">
        <v>0.2</v>
      </c>
      <c r="O107" s="128"/>
      <c r="P107" s="127">
        <v>0.4</v>
      </c>
      <c r="Q107" s="127">
        <v>0.6</v>
      </c>
      <c r="R107" s="128"/>
      <c r="S107" s="127">
        <v>0.44</v>
      </c>
      <c r="T107" s="127">
        <v>0.44</v>
      </c>
      <c r="U107" s="127">
        <v>0.12</v>
      </c>
      <c r="V107" s="95"/>
      <c r="W107" s="95" t="str">
        <f t="shared" si="3"/>
        <v>OK</v>
      </c>
    </row>
    <row r="108" spans="2:23" ht="15" outlineLevel="1">
      <c r="B108" s="99" t="s">
        <v>330</v>
      </c>
      <c r="C108" s="200">
        <v>0</v>
      </c>
      <c r="D108" s="192">
        <v>0</v>
      </c>
      <c r="E108" s="192">
        <v>0</v>
      </c>
      <c r="F108" s="192">
        <v>0</v>
      </c>
      <c r="G108" s="192">
        <v>0</v>
      </c>
      <c r="H108" s="192">
        <v>0</v>
      </c>
      <c r="I108" s="192">
        <v>0</v>
      </c>
      <c r="J108" s="192">
        <v>0</v>
      </c>
      <c r="K108" s="192">
        <v>0</v>
      </c>
      <c r="L108" s="192">
        <v>0</v>
      </c>
      <c r="M108" s="93"/>
      <c r="N108" s="127">
        <v>0.2</v>
      </c>
      <c r="O108" s="128"/>
      <c r="P108" s="127">
        <v>0.4</v>
      </c>
      <c r="Q108" s="127">
        <v>0.6</v>
      </c>
      <c r="R108" s="128"/>
      <c r="S108" s="127">
        <v>0.44</v>
      </c>
      <c r="T108" s="127">
        <v>0.44</v>
      </c>
      <c r="U108" s="127">
        <v>0.12</v>
      </c>
      <c r="V108" s="95"/>
      <c r="W108" s="95" t="str">
        <f t="shared" si="3"/>
        <v>OK</v>
      </c>
    </row>
    <row r="109" spans="2:23" ht="15" outlineLevel="1">
      <c r="B109" s="99" t="s">
        <v>331</v>
      </c>
      <c r="C109" s="200">
        <v>0</v>
      </c>
      <c r="D109" s="192">
        <v>0</v>
      </c>
      <c r="E109" s="192">
        <v>0</v>
      </c>
      <c r="F109" s="192">
        <v>0</v>
      </c>
      <c r="G109" s="192">
        <v>0</v>
      </c>
      <c r="H109" s="192">
        <v>0</v>
      </c>
      <c r="I109" s="192">
        <v>0</v>
      </c>
      <c r="J109" s="192">
        <v>0</v>
      </c>
      <c r="K109" s="192">
        <v>0</v>
      </c>
      <c r="L109" s="192">
        <v>0</v>
      </c>
      <c r="M109" s="93"/>
      <c r="N109" s="127">
        <v>0.2</v>
      </c>
      <c r="O109" s="128"/>
      <c r="P109" s="127">
        <v>0.4</v>
      </c>
      <c r="Q109" s="127">
        <v>0.6</v>
      </c>
      <c r="R109" s="128"/>
      <c r="S109" s="127">
        <v>0.44</v>
      </c>
      <c r="T109" s="127">
        <v>0.44</v>
      </c>
      <c r="U109" s="127">
        <v>0.12</v>
      </c>
      <c r="V109" s="95"/>
      <c r="W109" s="95" t="str">
        <f t="shared" si="3"/>
        <v>OK</v>
      </c>
    </row>
    <row r="110" spans="2:23" ht="15" outlineLevel="1">
      <c r="B110" s="99" t="s">
        <v>332</v>
      </c>
      <c r="C110" s="200">
        <v>0</v>
      </c>
      <c r="D110" s="192">
        <v>0</v>
      </c>
      <c r="E110" s="192">
        <v>0</v>
      </c>
      <c r="F110" s="192">
        <v>0</v>
      </c>
      <c r="G110" s="192">
        <v>0</v>
      </c>
      <c r="H110" s="192">
        <v>0</v>
      </c>
      <c r="I110" s="192">
        <v>0</v>
      </c>
      <c r="J110" s="192">
        <v>0</v>
      </c>
      <c r="K110" s="192">
        <v>0</v>
      </c>
      <c r="L110" s="192">
        <v>0</v>
      </c>
      <c r="M110" s="93"/>
      <c r="N110" s="127">
        <v>0.2</v>
      </c>
      <c r="O110" s="128"/>
      <c r="P110" s="127">
        <v>0.4</v>
      </c>
      <c r="Q110" s="127">
        <v>0.6</v>
      </c>
      <c r="R110" s="128"/>
      <c r="S110" s="127">
        <v>0.44</v>
      </c>
      <c r="T110" s="127">
        <v>0.44</v>
      </c>
      <c r="U110" s="127">
        <v>0.12</v>
      </c>
      <c r="V110" s="95"/>
      <c r="W110" s="95" t="str">
        <f t="shared" si="3"/>
        <v>OK</v>
      </c>
    </row>
    <row r="111" spans="2:23" ht="15" outlineLevel="1">
      <c r="B111" s="99" t="s">
        <v>333</v>
      </c>
      <c r="C111" s="200">
        <v>0</v>
      </c>
      <c r="D111" s="192">
        <v>0</v>
      </c>
      <c r="E111" s="192">
        <v>0</v>
      </c>
      <c r="F111" s="192">
        <v>0</v>
      </c>
      <c r="G111" s="192">
        <v>0</v>
      </c>
      <c r="H111" s="192">
        <v>0</v>
      </c>
      <c r="I111" s="192">
        <v>0</v>
      </c>
      <c r="J111" s="192">
        <v>0</v>
      </c>
      <c r="K111" s="192">
        <v>0</v>
      </c>
      <c r="L111" s="192">
        <v>0</v>
      </c>
      <c r="M111" s="93"/>
      <c r="N111" s="127">
        <v>0.2</v>
      </c>
      <c r="O111" s="128"/>
      <c r="P111" s="127">
        <v>0.4</v>
      </c>
      <c r="Q111" s="127">
        <v>0.6</v>
      </c>
      <c r="R111" s="128"/>
      <c r="S111" s="127">
        <v>0.44</v>
      </c>
      <c r="T111" s="127">
        <v>0.44</v>
      </c>
      <c r="U111" s="127">
        <v>0.12</v>
      </c>
      <c r="V111" s="95"/>
      <c r="W111" s="95" t="str">
        <f t="shared" si="3"/>
        <v>OK</v>
      </c>
    </row>
    <row r="112" spans="2:23" ht="15" outlineLevel="1">
      <c r="B112" s="99" t="s">
        <v>334</v>
      </c>
      <c r="C112" s="200">
        <v>0</v>
      </c>
      <c r="D112" s="192">
        <v>0</v>
      </c>
      <c r="E112" s="192">
        <v>0</v>
      </c>
      <c r="F112" s="192">
        <v>0</v>
      </c>
      <c r="G112" s="192">
        <v>0</v>
      </c>
      <c r="H112" s="192">
        <v>0</v>
      </c>
      <c r="I112" s="192">
        <v>0</v>
      </c>
      <c r="J112" s="192">
        <v>0</v>
      </c>
      <c r="K112" s="192">
        <v>0</v>
      </c>
      <c r="L112" s="192">
        <v>0</v>
      </c>
      <c r="M112" s="93"/>
      <c r="N112" s="127">
        <v>0.2</v>
      </c>
      <c r="O112" s="128"/>
      <c r="P112" s="127">
        <v>0.4</v>
      </c>
      <c r="Q112" s="127">
        <v>0.6</v>
      </c>
      <c r="R112" s="128"/>
      <c r="S112" s="127">
        <v>0.44</v>
      </c>
      <c r="T112" s="127">
        <v>0.44</v>
      </c>
      <c r="U112" s="127">
        <v>0.12</v>
      </c>
      <c r="V112" s="95"/>
      <c r="W112" s="95" t="str">
        <f t="shared" si="3"/>
        <v>OK</v>
      </c>
    </row>
    <row r="113" spans="2:23" ht="15" outlineLevel="1">
      <c r="B113" s="99" t="s">
        <v>335</v>
      </c>
      <c r="C113" s="200">
        <v>0</v>
      </c>
      <c r="D113" s="192">
        <v>0</v>
      </c>
      <c r="E113" s="192">
        <v>0</v>
      </c>
      <c r="F113" s="192">
        <v>0</v>
      </c>
      <c r="G113" s="192">
        <v>0</v>
      </c>
      <c r="H113" s="192">
        <v>0</v>
      </c>
      <c r="I113" s="192">
        <v>0</v>
      </c>
      <c r="J113" s="192">
        <v>0</v>
      </c>
      <c r="K113" s="192">
        <v>0</v>
      </c>
      <c r="L113" s="192">
        <v>0</v>
      </c>
      <c r="M113" s="93"/>
      <c r="N113" s="127">
        <v>0.2</v>
      </c>
      <c r="O113" s="128"/>
      <c r="P113" s="127">
        <v>0.4</v>
      </c>
      <c r="Q113" s="127">
        <v>0.6</v>
      </c>
      <c r="R113" s="128"/>
      <c r="S113" s="127">
        <v>0.44</v>
      </c>
      <c r="T113" s="127">
        <v>0.44</v>
      </c>
      <c r="U113" s="127">
        <v>0.12</v>
      </c>
      <c r="V113" s="95"/>
      <c r="W113" s="95" t="str">
        <f t="shared" si="3"/>
        <v>OK</v>
      </c>
    </row>
    <row r="114" spans="2:23" ht="15" outlineLevel="1">
      <c r="B114" s="99" t="s">
        <v>336</v>
      </c>
      <c r="C114" s="200">
        <v>0</v>
      </c>
      <c r="D114" s="192">
        <v>0</v>
      </c>
      <c r="E114" s="192">
        <v>0</v>
      </c>
      <c r="F114" s="192">
        <v>0</v>
      </c>
      <c r="G114" s="192">
        <v>0</v>
      </c>
      <c r="H114" s="192">
        <v>0</v>
      </c>
      <c r="I114" s="192">
        <v>0</v>
      </c>
      <c r="J114" s="192">
        <v>0</v>
      </c>
      <c r="K114" s="192">
        <v>0</v>
      </c>
      <c r="L114" s="192">
        <v>0</v>
      </c>
      <c r="M114" s="93"/>
      <c r="N114" s="127">
        <v>0.2</v>
      </c>
      <c r="O114" s="128"/>
      <c r="P114" s="127">
        <v>0.4</v>
      </c>
      <c r="Q114" s="127">
        <v>0.6</v>
      </c>
      <c r="R114" s="128"/>
      <c r="S114" s="127">
        <v>0.44</v>
      </c>
      <c r="T114" s="127">
        <v>0.44</v>
      </c>
      <c r="U114" s="127">
        <v>0.12</v>
      </c>
      <c r="V114" s="95"/>
      <c r="W114" s="95" t="str">
        <f t="shared" si="3"/>
        <v>OK</v>
      </c>
    </row>
    <row r="115" spans="2:23" ht="15" outlineLevel="1">
      <c r="B115" s="99" t="s">
        <v>337</v>
      </c>
      <c r="C115" s="200">
        <v>17871.728849309649</v>
      </c>
      <c r="D115" s="192">
        <v>18513.415198874027</v>
      </c>
      <c r="E115" s="192">
        <v>19142.307397924371</v>
      </c>
      <c r="F115" s="192">
        <v>19733.623983177255</v>
      </c>
      <c r="G115" s="192">
        <v>20395.26867024172</v>
      </c>
      <c r="H115" s="192">
        <v>0</v>
      </c>
      <c r="I115" s="192">
        <v>0</v>
      </c>
      <c r="J115" s="192">
        <v>0</v>
      </c>
      <c r="K115" s="192">
        <v>0</v>
      </c>
      <c r="L115" s="192">
        <v>0</v>
      </c>
      <c r="M115" s="93"/>
      <c r="N115" s="127">
        <v>0.2</v>
      </c>
      <c r="O115" s="128"/>
      <c r="P115" s="127">
        <v>0.4</v>
      </c>
      <c r="Q115" s="127">
        <v>0.6</v>
      </c>
      <c r="R115" s="128"/>
      <c r="S115" s="127">
        <v>0.44</v>
      </c>
      <c r="T115" s="127">
        <v>0.44</v>
      </c>
      <c r="U115" s="127">
        <v>0.12</v>
      </c>
      <c r="V115" s="95"/>
      <c r="W115" s="95" t="str">
        <f t="shared" si="3"/>
        <v>OK</v>
      </c>
    </row>
    <row r="116" spans="2:23" ht="15" outlineLevel="1">
      <c r="B116" s="99" t="s">
        <v>338</v>
      </c>
      <c r="C116" s="200">
        <v>71486.915397238598</v>
      </c>
      <c r="D116" s="192">
        <v>74053.660795496107</v>
      </c>
      <c r="E116" s="192">
        <v>76569.229591697484</v>
      </c>
      <c r="F116" s="192">
        <v>78934.495932709018</v>
      </c>
      <c r="G116" s="192">
        <v>81581.074680966878</v>
      </c>
      <c r="H116" s="192">
        <v>0</v>
      </c>
      <c r="I116" s="192">
        <v>0</v>
      </c>
      <c r="J116" s="192">
        <v>0</v>
      </c>
      <c r="K116" s="192">
        <v>0</v>
      </c>
      <c r="L116" s="192">
        <v>0</v>
      </c>
      <c r="M116" s="93"/>
      <c r="N116" s="127">
        <v>0.2</v>
      </c>
      <c r="O116" s="128"/>
      <c r="P116" s="127">
        <v>0.4</v>
      </c>
      <c r="Q116" s="127">
        <v>0.6</v>
      </c>
      <c r="R116" s="128"/>
      <c r="S116" s="127">
        <v>0.44</v>
      </c>
      <c r="T116" s="127">
        <v>0.44</v>
      </c>
      <c r="U116" s="127">
        <v>0.12</v>
      </c>
      <c r="V116" s="95"/>
      <c r="W116" s="95" t="str">
        <f t="shared" si="3"/>
        <v>OK</v>
      </c>
    </row>
    <row r="117" spans="2:23" ht="15" outlineLevel="1">
      <c r="B117" s="99" t="s">
        <v>339</v>
      </c>
      <c r="C117" s="200">
        <v>0</v>
      </c>
      <c r="D117" s="192">
        <v>0</v>
      </c>
      <c r="E117" s="192">
        <v>0</v>
      </c>
      <c r="F117" s="192">
        <v>0</v>
      </c>
      <c r="G117" s="192">
        <v>0</v>
      </c>
      <c r="H117" s="192">
        <v>0</v>
      </c>
      <c r="I117" s="192">
        <v>0</v>
      </c>
      <c r="J117" s="192">
        <v>0</v>
      </c>
      <c r="K117" s="192">
        <v>0</v>
      </c>
      <c r="L117" s="192">
        <v>0</v>
      </c>
      <c r="M117" s="93"/>
      <c r="N117" s="127">
        <v>0.2</v>
      </c>
      <c r="O117" s="128"/>
      <c r="P117" s="127">
        <v>0.4</v>
      </c>
      <c r="Q117" s="127">
        <v>0.6</v>
      </c>
      <c r="R117" s="128"/>
      <c r="S117" s="127">
        <v>0.44</v>
      </c>
      <c r="T117" s="127">
        <v>0.44</v>
      </c>
      <c r="U117" s="127">
        <v>0.12</v>
      </c>
      <c r="V117" s="95"/>
      <c r="W117" s="95" t="str">
        <f t="shared" si="3"/>
        <v>OK</v>
      </c>
    </row>
    <row r="118" spans="2:23" ht="15" outlineLevel="1">
      <c r="B118" s="99" t="s">
        <v>340</v>
      </c>
      <c r="C118" s="200">
        <v>0</v>
      </c>
      <c r="D118" s="192">
        <v>0</v>
      </c>
      <c r="E118" s="192">
        <v>0</v>
      </c>
      <c r="F118" s="192">
        <v>0</v>
      </c>
      <c r="G118" s="192">
        <v>0</v>
      </c>
      <c r="H118" s="192">
        <v>0</v>
      </c>
      <c r="I118" s="192">
        <v>0</v>
      </c>
      <c r="J118" s="192">
        <v>0</v>
      </c>
      <c r="K118" s="192">
        <v>0</v>
      </c>
      <c r="L118" s="192">
        <v>0</v>
      </c>
      <c r="M118" s="93"/>
      <c r="N118" s="127">
        <v>0.2</v>
      </c>
      <c r="O118" s="128"/>
      <c r="P118" s="127">
        <v>0.4</v>
      </c>
      <c r="Q118" s="127">
        <v>0.6</v>
      </c>
      <c r="R118" s="128"/>
      <c r="S118" s="127">
        <v>0.44</v>
      </c>
      <c r="T118" s="127">
        <v>0.44</v>
      </c>
      <c r="U118" s="127">
        <v>0.12</v>
      </c>
      <c r="V118" s="95"/>
      <c r="W118" s="95" t="str">
        <f t="shared" si="3"/>
        <v>OK</v>
      </c>
    </row>
    <row r="119" spans="2:23" ht="15" outlineLevel="1">
      <c r="B119" s="99" t="s">
        <v>341</v>
      </c>
      <c r="C119" s="200">
        <v>0</v>
      </c>
      <c r="D119" s="192">
        <v>0</v>
      </c>
      <c r="E119" s="192">
        <v>0</v>
      </c>
      <c r="F119" s="192">
        <v>0</v>
      </c>
      <c r="G119" s="192">
        <v>0</v>
      </c>
      <c r="H119" s="192">
        <v>0</v>
      </c>
      <c r="I119" s="192">
        <v>0</v>
      </c>
      <c r="J119" s="192">
        <v>0</v>
      </c>
      <c r="K119" s="192">
        <v>0</v>
      </c>
      <c r="L119" s="192">
        <v>0</v>
      </c>
      <c r="M119" s="93"/>
      <c r="N119" s="127">
        <v>0.2</v>
      </c>
      <c r="O119" s="128"/>
      <c r="P119" s="127">
        <v>0.4</v>
      </c>
      <c r="Q119" s="127">
        <v>0.6</v>
      </c>
      <c r="R119" s="128"/>
      <c r="S119" s="127">
        <v>0.44</v>
      </c>
      <c r="T119" s="127">
        <v>0.44</v>
      </c>
      <c r="U119" s="127">
        <v>0.12</v>
      </c>
      <c r="V119" s="95"/>
      <c r="W119" s="95" t="str">
        <f t="shared" si="3"/>
        <v>OK</v>
      </c>
    </row>
    <row r="120" spans="2:23" ht="15" outlineLevel="1">
      <c r="B120" s="99" t="s">
        <v>342</v>
      </c>
      <c r="C120" s="200">
        <v>0</v>
      </c>
      <c r="D120" s="192">
        <v>0</v>
      </c>
      <c r="E120" s="192">
        <v>0</v>
      </c>
      <c r="F120" s="192">
        <v>0</v>
      </c>
      <c r="G120" s="192">
        <v>0</v>
      </c>
      <c r="H120" s="192">
        <v>0</v>
      </c>
      <c r="I120" s="192">
        <v>0</v>
      </c>
      <c r="J120" s="192">
        <v>0</v>
      </c>
      <c r="K120" s="192">
        <v>0</v>
      </c>
      <c r="L120" s="192">
        <v>0</v>
      </c>
      <c r="M120" s="93"/>
      <c r="N120" s="127">
        <v>0.2</v>
      </c>
      <c r="O120" s="128"/>
      <c r="P120" s="127">
        <v>0.4</v>
      </c>
      <c r="Q120" s="127">
        <v>0.6</v>
      </c>
      <c r="R120" s="128"/>
      <c r="S120" s="127">
        <v>0.44</v>
      </c>
      <c r="T120" s="127">
        <v>0.44</v>
      </c>
      <c r="U120" s="127">
        <v>0.12</v>
      </c>
      <c r="V120" s="95"/>
      <c r="W120" s="95" t="str">
        <f t="shared" si="3"/>
        <v>OK</v>
      </c>
    </row>
    <row r="121" spans="2:23" ht="15" outlineLevel="1">
      <c r="B121" s="99" t="s">
        <v>343</v>
      </c>
      <c r="C121" s="200">
        <v>0</v>
      </c>
      <c r="D121" s="192">
        <v>0</v>
      </c>
      <c r="E121" s="192">
        <v>0</v>
      </c>
      <c r="F121" s="192">
        <v>0</v>
      </c>
      <c r="G121" s="192">
        <v>0</v>
      </c>
      <c r="H121" s="192">
        <v>0</v>
      </c>
      <c r="I121" s="192">
        <v>0</v>
      </c>
      <c r="J121" s="192">
        <v>0</v>
      </c>
      <c r="K121" s="192">
        <v>0</v>
      </c>
      <c r="L121" s="192">
        <v>0</v>
      </c>
      <c r="M121" s="93"/>
      <c r="N121" s="127">
        <v>0.2</v>
      </c>
      <c r="O121" s="128"/>
      <c r="P121" s="127">
        <v>0.4</v>
      </c>
      <c r="Q121" s="127">
        <v>0.6</v>
      </c>
      <c r="R121" s="128"/>
      <c r="S121" s="127">
        <v>0.44</v>
      </c>
      <c r="T121" s="127">
        <v>0.44</v>
      </c>
      <c r="U121" s="127">
        <v>0.12</v>
      </c>
      <c r="V121" s="95"/>
      <c r="W121" s="95" t="str">
        <f t="shared" si="3"/>
        <v>OK</v>
      </c>
    </row>
    <row r="122" spans="2:23" ht="15">
      <c r="B122" s="92" t="s">
        <v>164</v>
      </c>
      <c r="C122" s="198">
        <v>14585477.496434627</v>
      </c>
      <c r="D122" s="190">
        <v>10480821.11289409</v>
      </c>
      <c r="E122" s="190">
        <v>29699792.671010505</v>
      </c>
      <c r="F122" s="190">
        <v>38480803.943367079</v>
      </c>
      <c r="G122" s="190">
        <v>32967765.297116138</v>
      </c>
      <c r="H122" s="190">
        <v>43936702.831191763</v>
      </c>
      <c r="I122" s="190">
        <v>42675424.135607898</v>
      </c>
      <c r="J122" s="190">
        <v>55752643.960235298</v>
      </c>
      <c r="K122" s="190">
        <v>57802799.559451155</v>
      </c>
      <c r="L122" s="190">
        <v>59247869.548437431</v>
      </c>
      <c r="M122" s="93"/>
      <c r="N122" s="129"/>
      <c r="O122" s="130"/>
      <c r="P122" s="129"/>
      <c r="Q122" s="129"/>
      <c r="R122" s="130"/>
      <c r="S122" s="129"/>
      <c r="T122" s="129"/>
      <c r="U122" s="129"/>
      <c r="V122" s="96"/>
      <c r="W122" s="95" t="str">
        <f t="shared" si="3"/>
        <v/>
      </c>
    </row>
    <row r="123" spans="2:23" ht="15" outlineLevel="1">
      <c r="B123" s="99" t="s">
        <v>344</v>
      </c>
      <c r="C123" s="200">
        <v>0</v>
      </c>
      <c r="D123" s="192">
        <v>0</v>
      </c>
      <c r="E123" s="192">
        <v>0</v>
      </c>
      <c r="F123" s="192">
        <v>2206305.224953739</v>
      </c>
      <c r="G123" s="192">
        <v>2521975.4230662487</v>
      </c>
      <c r="H123" s="192">
        <v>0</v>
      </c>
      <c r="I123" s="192">
        <v>0</v>
      </c>
      <c r="J123" s="192">
        <v>0</v>
      </c>
      <c r="K123" s="192">
        <v>0</v>
      </c>
      <c r="L123" s="192">
        <v>0</v>
      </c>
      <c r="M123" s="93"/>
      <c r="N123" s="127">
        <v>1</v>
      </c>
      <c r="O123" s="128"/>
      <c r="P123" s="127">
        <v>1</v>
      </c>
      <c r="Q123" s="127">
        <v>0</v>
      </c>
      <c r="R123" s="128"/>
      <c r="S123" s="127">
        <v>0.44</v>
      </c>
      <c r="T123" s="127">
        <v>0.44</v>
      </c>
      <c r="U123" s="127">
        <v>0.12</v>
      </c>
      <c r="V123" s="95"/>
      <c r="W123" s="95" t="str">
        <f t="shared" si="3"/>
        <v>OK</v>
      </c>
    </row>
    <row r="124" spans="2:23" ht="15" outlineLevel="1">
      <c r="B124" s="99" t="s">
        <v>345</v>
      </c>
      <c r="C124" s="200">
        <v>0</v>
      </c>
      <c r="D124" s="192">
        <v>0</v>
      </c>
      <c r="E124" s="192">
        <v>0</v>
      </c>
      <c r="F124" s="192">
        <v>0</v>
      </c>
      <c r="G124" s="192">
        <v>0</v>
      </c>
      <c r="H124" s="192">
        <v>0</v>
      </c>
      <c r="I124" s="192">
        <v>0</v>
      </c>
      <c r="J124" s="192">
        <v>0</v>
      </c>
      <c r="K124" s="192">
        <v>0</v>
      </c>
      <c r="L124" s="192">
        <v>0</v>
      </c>
      <c r="M124" s="93"/>
      <c r="N124" s="127">
        <v>1</v>
      </c>
      <c r="O124" s="128"/>
      <c r="P124" s="127">
        <v>1</v>
      </c>
      <c r="Q124" s="127">
        <v>0</v>
      </c>
      <c r="R124" s="128"/>
      <c r="S124" s="127">
        <v>0.44</v>
      </c>
      <c r="T124" s="127">
        <v>0.44</v>
      </c>
      <c r="U124" s="127">
        <v>0.12</v>
      </c>
      <c r="V124" s="95"/>
      <c r="W124" s="95" t="str">
        <f t="shared" si="3"/>
        <v>OK</v>
      </c>
    </row>
    <row r="125" spans="2:23" ht="15" outlineLevel="1">
      <c r="B125" s="99" t="s">
        <v>346</v>
      </c>
      <c r="C125" s="200">
        <v>2740827.9913659818</v>
      </c>
      <c r="D125" s="192">
        <v>0</v>
      </c>
      <c r="E125" s="192">
        <v>0</v>
      </c>
      <c r="F125" s="192">
        <v>0</v>
      </c>
      <c r="G125" s="192">
        <v>0</v>
      </c>
      <c r="H125" s="192">
        <v>0</v>
      </c>
      <c r="I125" s="192">
        <v>0</v>
      </c>
      <c r="J125" s="192">
        <v>0</v>
      </c>
      <c r="K125" s="192">
        <v>0</v>
      </c>
      <c r="L125" s="192">
        <v>0</v>
      </c>
      <c r="M125" s="93"/>
      <c r="N125" s="127">
        <v>1</v>
      </c>
      <c r="O125" s="128"/>
      <c r="P125" s="127">
        <v>1</v>
      </c>
      <c r="Q125" s="127">
        <v>0</v>
      </c>
      <c r="R125" s="128"/>
      <c r="S125" s="127">
        <v>0.44</v>
      </c>
      <c r="T125" s="127">
        <v>0.44</v>
      </c>
      <c r="U125" s="127">
        <v>0.12</v>
      </c>
      <c r="V125" s="95"/>
      <c r="W125" s="95" t="str">
        <f t="shared" si="3"/>
        <v>OK</v>
      </c>
    </row>
    <row r="126" spans="2:23" ht="15" outlineLevel="1">
      <c r="B126" s="99" t="s">
        <v>347</v>
      </c>
      <c r="C126" s="200">
        <v>535929.21161234844</v>
      </c>
      <c r="D126" s="192">
        <v>0</v>
      </c>
      <c r="E126" s="192">
        <v>0</v>
      </c>
      <c r="F126" s="192">
        <v>0</v>
      </c>
      <c r="G126" s="192">
        <v>0</v>
      </c>
      <c r="H126" s="192">
        <v>0</v>
      </c>
      <c r="I126" s="192">
        <v>0</v>
      </c>
      <c r="J126" s="192">
        <v>0</v>
      </c>
      <c r="K126" s="192">
        <v>0</v>
      </c>
      <c r="L126" s="192">
        <v>0</v>
      </c>
      <c r="M126" s="93"/>
      <c r="N126" s="127">
        <v>1</v>
      </c>
      <c r="O126" s="128"/>
      <c r="P126" s="127">
        <v>1</v>
      </c>
      <c r="Q126" s="127">
        <v>0</v>
      </c>
      <c r="R126" s="128"/>
      <c r="S126" s="127">
        <v>0.44</v>
      </c>
      <c r="T126" s="127">
        <v>0.44</v>
      </c>
      <c r="U126" s="127">
        <v>0.12</v>
      </c>
      <c r="V126" s="95"/>
      <c r="W126" s="95" t="str">
        <f t="shared" si="3"/>
        <v>OK</v>
      </c>
    </row>
    <row r="127" spans="2:23" ht="15" outlineLevel="1">
      <c r="B127" s="99" t="s">
        <v>348</v>
      </c>
      <c r="C127" s="200">
        <v>0</v>
      </c>
      <c r="D127" s="192">
        <v>0</v>
      </c>
      <c r="E127" s="192">
        <v>0</v>
      </c>
      <c r="F127" s="192">
        <v>0</v>
      </c>
      <c r="G127" s="192">
        <v>0</v>
      </c>
      <c r="H127" s="192">
        <v>0</v>
      </c>
      <c r="I127" s="192">
        <v>0</v>
      </c>
      <c r="J127" s="192">
        <v>0</v>
      </c>
      <c r="K127" s="192">
        <v>0</v>
      </c>
      <c r="L127" s="192">
        <v>0</v>
      </c>
      <c r="M127" s="93"/>
      <c r="N127" s="127">
        <v>1</v>
      </c>
      <c r="O127" s="128"/>
      <c r="P127" s="127">
        <v>1</v>
      </c>
      <c r="Q127" s="127">
        <v>0</v>
      </c>
      <c r="R127" s="128"/>
      <c r="S127" s="127">
        <v>0.44</v>
      </c>
      <c r="T127" s="127">
        <v>0.44</v>
      </c>
      <c r="U127" s="127">
        <v>0.12</v>
      </c>
      <c r="V127" s="95"/>
      <c r="W127" s="95" t="str">
        <f t="shared" si="3"/>
        <v>OK</v>
      </c>
    </row>
    <row r="128" spans="2:23" ht="15" outlineLevel="1">
      <c r="B128" s="99" t="s">
        <v>349</v>
      </c>
      <c r="C128" s="200">
        <v>0</v>
      </c>
      <c r="D128" s="192">
        <v>0</v>
      </c>
      <c r="E128" s="192">
        <v>0</v>
      </c>
      <c r="F128" s="192">
        <v>0</v>
      </c>
      <c r="G128" s="192">
        <v>0</v>
      </c>
      <c r="H128" s="192">
        <v>0</v>
      </c>
      <c r="I128" s="192">
        <v>0</v>
      </c>
      <c r="J128" s="192">
        <v>0</v>
      </c>
      <c r="K128" s="192">
        <v>0</v>
      </c>
      <c r="L128" s="192">
        <v>0</v>
      </c>
      <c r="M128" s="93"/>
      <c r="N128" s="127">
        <v>1</v>
      </c>
      <c r="O128" s="128"/>
      <c r="P128" s="127">
        <v>1</v>
      </c>
      <c r="Q128" s="127">
        <v>0</v>
      </c>
      <c r="R128" s="128"/>
      <c r="S128" s="127">
        <v>0.44</v>
      </c>
      <c r="T128" s="127">
        <v>0.44</v>
      </c>
      <c r="U128" s="127">
        <v>0.12</v>
      </c>
      <c r="V128" s="95"/>
      <c r="W128" s="95" t="str">
        <f t="shared" si="3"/>
        <v>OK</v>
      </c>
    </row>
    <row r="129" spans="2:23" ht="15" outlineLevel="1">
      <c r="B129" s="99" t="s">
        <v>350</v>
      </c>
      <c r="C129" s="200">
        <v>3265421.1514234627</v>
      </c>
      <c r="D129" s="192">
        <v>1182138.4738746374</v>
      </c>
      <c r="E129" s="192">
        <v>0</v>
      </c>
      <c r="F129" s="192">
        <v>0</v>
      </c>
      <c r="G129" s="192">
        <v>0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93"/>
      <c r="N129" s="127">
        <v>1</v>
      </c>
      <c r="O129" s="128"/>
      <c r="P129" s="127">
        <v>1</v>
      </c>
      <c r="Q129" s="127">
        <v>0</v>
      </c>
      <c r="R129" s="128"/>
      <c r="S129" s="127">
        <v>0.44</v>
      </c>
      <c r="T129" s="127">
        <v>0.44</v>
      </c>
      <c r="U129" s="127">
        <v>0.12</v>
      </c>
      <c r="V129" s="95"/>
      <c r="W129" s="95" t="str">
        <f t="shared" si="3"/>
        <v>OK</v>
      </c>
    </row>
    <row r="130" spans="2:23" ht="15" outlineLevel="1">
      <c r="B130" s="99" t="s">
        <v>351</v>
      </c>
      <c r="C130" s="200">
        <v>0</v>
      </c>
      <c r="D130" s="192">
        <v>0</v>
      </c>
      <c r="E130" s="192">
        <v>0</v>
      </c>
      <c r="F130" s="192">
        <v>0</v>
      </c>
      <c r="G130" s="192">
        <v>0</v>
      </c>
      <c r="H130" s="192">
        <v>0</v>
      </c>
      <c r="I130" s="192">
        <v>0</v>
      </c>
      <c r="J130" s="192">
        <v>0</v>
      </c>
      <c r="K130" s="192">
        <v>0</v>
      </c>
      <c r="L130" s="192">
        <v>0</v>
      </c>
      <c r="M130" s="93"/>
      <c r="N130" s="127">
        <v>1</v>
      </c>
      <c r="O130" s="128"/>
      <c r="P130" s="127">
        <v>1</v>
      </c>
      <c r="Q130" s="127">
        <v>0</v>
      </c>
      <c r="R130" s="128"/>
      <c r="S130" s="127">
        <v>0.44</v>
      </c>
      <c r="T130" s="127">
        <v>0.44</v>
      </c>
      <c r="U130" s="127">
        <v>0.12</v>
      </c>
      <c r="V130" s="95"/>
      <c r="W130" s="95" t="str">
        <f t="shared" si="3"/>
        <v>OK</v>
      </c>
    </row>
    <row r="131" spans="2:23" ht="15" outlineLevel="1">
      <c r="B131" s="99" t="s">
        <v>352</v>
      </c>
      <c r="C131" s="200">
        <v>0</v>
      </c>
      <c r="D131" s="192">
        <v>0</v>
      </c>
      <c r="E131" s="192">
        <v>0</v>
      </c>
      <c r="F131" s="192">
        <v>0</v>
      </c>
      <c r="G131" s="192">
        <v>0</v>
      </c>
      <c r="H131" s="192">
        <v>0</v>
      </c>
      <c r="I131" s="192">
        <v>0</v>
      </c>
      <c r="J131" s="192">
        <v>0</v>
      </c>
      <c r="K131" s="192">
        <v>0</v>
      </c>
      <c r="L131" s="192">
        <v>0</v>
      </c>
      <c r="M131" s="93"/>
      <c r="N131" s="127">
        <v>1</v>
      </c>
      <c r="O131" s="128"/>
      <c r="P131" s="127">
        <v>1</v>
      </c>
      <c r="Q131" s="127">
        <v>0</v>
      </c>
      <c r="R131" s="128"/>
      <c r="S131" s="127">
        <v>0.44</v>
      </c>
      <c r="T131" s="127">
        <v>0.44</v>
      </c>
      <c r="U131" s="127">
        <v>0.12</v>
      </c>
      <c r="V131" s="95"/>
      <c r="W131" s="95" t="str">
        <f t="shared" si="3"/>
        <v>OK</v>
      </c>
    </row>
    <row r="132" spans="2:23" ht="15" outlineLevel="1">
      <c r="B132" s="99" t="s">
        <v>353</v>
      </c>
      <c r="C132" s="200">
        <v>811314.65334610816</v>
      </c>
      <c r="D132" s="192">
        <v>0</v>
      </c>
      <c r="E132" s="192">
        <v>0</v>
      </c>
      <c r="F132" s="192">
        <v>0</v>
      </c>
      <c r="G132" s="192">
        <v>0</v>
      </c>
      <c r="H132" s="192">
        <v>0</v>
      </c>
      <c r="I132" s="192">
        <v>0</v>
      </c>
      <c r="J132" s="192">
        <v>0</v>
      </c>
      <c r="K132" s="192">
        <v>0</v>
      </c>
      <c r="L132" s="192">
        <v>0</v>
      </c>
      <c r="M132" s="93"/>
      <c r="N132" s="127">
        <v>1</v>
      </c>
      <c r="O132" s="128"/>
      <c r="P132" s="127">
        <v>1</v>
      </c>
      <c r="Q132" s="127">
        <v>0</v>
      </c>
      <c r="R132" s="128"/>
      <c r="S132" s="127">
        <v>0.44</v>
      </c>
      <c r="T132" s="127">
        <v>0.44</v>
      </c>
      <c r="U132" s="127">
        <v>0.12</v>
      </c>
      <c r="V132" s="95"/>
      <c r="W132" s="95" t="str">
        <f t="shared" si="3"/>
        <v>OK</v>
      </c>
    </row>
    <row r="133" spans="2:23" ht="15" outlineLevel="1">
      <c r="B133" s="99" t="s">
        <v>354</v>
      </c>
      <c r="C133" s="200">
        <v>0</v>
      </c>
      <c r="D133" s="192">
        <v>0</v>
      </c>
      <c r="E133" s="192">
        <v>805504.84212302009</v>
      </c>
      <c r="F133" s="192">
        <v>553504.89986916771</v>
      </c>
      <c r="G133" s="192">
        <v>0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93"/>
      <c r="N133" s="127">
        <v>1</v>
      </c>
      <c r="O133" s="128"/>
      <c r="P133" s="127">
        <v>1</v>
      </c>
      <c r="Q133" s="127">
        <v>0</v>
      </c>
      <c r="R133" s="128"/>
      <c r="S133" s="127">
        <v>0.44</v>
      </c>
      <c r="T133" s="127">
        <v>0.44</v>
      </c>
      <c r="U133" s="127">
        <v>0.12</v>
      </c>
      <c r="V133" s="95"/>
      <c r="W133" s="95" t="str">
        <f t="shared" si="3"/>
        <v>OK</v>
      </c>
    </row>
    <row r="134" spans="2:23" ht="15" outlineLevel="1">
      <c r="B134" s="99" t="s">
        <v>355</v>
      </c>
      <c r="C134" s="200">
        <v>0</v>
      </c>
      <c r="D134" s="192">
        <v>0</v>
      </c>
      <c r="E134" s="192">
        <v>827689.77891478047</v>
      </c>
      <c r="F134" s="192">
        <v>1544544.3662853776</v>
      </c>
      <c r="G134" s="192">
        <v>0</v>
      </c>
      <c r="H134" s="192">
        <v>0</v>
      </c>
      <c r="I134" s="192">
        <v>0</v>
      </c>
      <c r="J134" s="192">
        <v>0</v>
      </c>
      <c r="K134" s="192">
        <v>0</v>
      </c>
      <c r="L134" s="192">
        <v>0</v>
      </c>
      <c r="M134" s="93"/>
      <c r="N134" s="127">
        <v>1</v>
      </c>
      <c r="O134" s="128"/>
      <c r="P134" s="127">
        <v>1</v>
      </c>
      <c r="Q134" s="127">
        <v>0</v>
      </c>
      <c r="R134" s="128"/>
      <c r="S134" s="127">
        <v>0.44</v>
      </c>
      <c r="T134" s="127">
        <v>0.44</v>
      </c>
      <c r="U134" s="127">
        <v>0.12</v>
      </c>
      <c r="V134" s="95"/>
      <c r="W134" s="95" t="str">
        <f t="shared" si="3"/>
        <v>OK</v>
      </c>
    </row>
    <row r="135" spans="2:23" ht="15" outlineLevel="1">
      <c r="B135" s="99" t="s">
        <v>356</v>
      </c>
      <c r="C135" s="200">
        <v>4783596.9911911711</v>
      </c>
      <c r="D135" s="192">
        <v>0</v>
      </c>
      <c r="E135" s="192">
        <v>0</v>
      </c>
      <c r="F135" s="192">
        <v>0</v>
      </c>
      <c r="G135" s="192">
        <v>0</v>
      </c>
      <c r="H135" s="192">
        <v>0</v>
      </c>
      <c r="I135" s="192">
        <v>0</v>
      </c>
      <c r="J135" s="192">
        <v>0</v>
      </c>
      <c r="K135" s="192">
        <v>0</v>
      </c>
      <c r="L135" s="192">
        <v>0</v>
      </c>
      <c r="M135" s="93"/>
      <c r="N135" s="127">
        <v>1</v>
      </c>
      <c r="O135" s="128"/>
      <c r="P135" s="127">
        <v>1</v>
      </c>
      <c r="Q135" s="127">
        <v>0</v>
      </c>
      <c r="R135" s="128"/>
      <c r="S135" s="127">
        <v>0.44</v>
      </c>
      <c r="T135" s="127">
        <v>0.44</v>
      </c>
      <c r="U135" s="127">
        <v>0.12</v>
      </c>
      <c r="V135" s="95"/>
      <c r="W135" s="95" t="str">
        <f t="shared" si="3"/>
        <v>OK</v>
      </c>
    </row>
    <row r="136" spans="2:23" ht="15" outlineLevel="1">
      <c r="B136" s="99" t="s">
        <v>357</v>
      </c>
      <c r="C136" s="200">
        <v>142944.19999272664</v>
      </c>
      <c r="D136" s="192">
        <v>753197.52855517738</v>
      </c>
      <c r="E136" s="192">
        <v>0</v>
      </c>
      <c r="F136" s="192">
        <v>0</v>
      </c>
      <c r="G136" s="192">
        <v>0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93"/>
      <c r="N136" s="127">
        <v>1</v>
      </c>
      <c r="O136" s="128"/>
      <c r="P136" s="127">
        <v>1</v>
      </c>
      <c r="Q136" s="127">
        <v>0</v>
      </c>
      <c r="R136" s="128"/>
      <c r="S136" s="127">
        <v>0.44</v>
      </c>
      <c r="T136" s="127">
        <v>0.44</v>
      </c>
      <c r="U136" s="127">
        <v>0.12</v>
      </c>
      <c r="V136" s="95"/>
      <c r="W136" s="95" t="str">
        <f t="shared" si="3"/>
        <v>OK</v>
      </c>
    </row>
    <row r="137" spans="2:23" ht="15" outlineLevel="1">
      <c r="B137" s="99" t="s">
        <v>358</v>
      </c>
      <c r="C137" s="200">
        <v>0</v>
      </c>
      <c r="D137" s="192">
        <v>766274.58913488616</v>
      </c>
      <c r="E137" s="192">
        <v>3182754.2526069665</v>
      </c>
      <c r="F137" s="192">
        <v>3314611.8566491422</v>
      </c>
      <c r="G137" s="192">
        <v>0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93"/>
      <c r="N137" s="127">
        <v>1</v>
      </c>
      <c r="O137" s="128"/>
      <c r="P137" s="127">
        <v>1</v>
      </c>
      <c r="Q137" s="127">
        <v>0</v>
      </c>
      <c r="R137" s="128"/>
      <c r="S137" s="127">
        <v>0.44</v>
      </c>
      <c r="T137" s="127">
        <v>0.44</v>
      </c>
      <c r="U137" s="127">
        <v>0.12</v>
      </c>
      <c r="V137" s="95"/>
      <c r="W137" s="95" t="str">
        <f t="shared" si="3"/>
        <v>OK</v>
      </c>
    </row>
    <row r="138" spans="2:23" ht="15" outlineLevel="1">
      <c r="B138" s="99" t="s">
        <v>359</v>
      </c>
      <c r="C138" s="200">
        <v>0</v>
      </c>
      <c r="D138" s="192">
        <v>0</v>
      </c>
      <c r="E138" s="192">
        <v>2581880.8606898496</v>
      </c>
      <c r="F138" s="192">
        <v>4775000.2407643953</v>
      </c>
      <c r="G138" s="192">
        <v>0</v>
      </c>
      <c r="H138" s="192">
        <v>0</v>
      </c>
      <c r="I138" s="192">
        <v>0</v>
      </c>
      <c r="J138" s="192">
        <v>0</v>
      </c>
      <c r="K138" s="192">
        <v>0</v>
      </c>
      <c r="L138" s="192">
        <v>0</v>
      </c>
      <c r="M138" s="93"/>
      <c r="N138" s="127">
        <v>1</v>
      </c>
      <c r="O138" s="128"/>
      <c r="P138" s="127">
        <v>1</v>
      </c>
      <c r="Q138" s="127">
        <v>0</v>
      </c>
      <c r="R138" s="128"/>
      <c r="S138" s="127">
        <v>0.44</v>
      </c>
      <c r="T138" s="127">
        <v>0.44</v>
      </c>
      <c r="U138" s="127">
        <v>0.12</v>
      </c>
      <c r="V138" s="95"/>
      <c r="W138" s="95" t="str">
        <f t="shared" si="3"/>
        <v>OK</v>
      </c>
    </row>
    <row r="139" spans="2:23" ht="15" outlineLevel="1">
      <c r="B139" s="99" t="s">
        <v>360</v>
      </c>
      <c r="C139" s="200">
        <v>1223959.6645228278</v>
      </c>
      <c r="D139" s="192">
        <v>2987354.3125864547</v>
      </c>
      <c r="E139" s="192">
        <v>1290765.1353439265</v>
      </c>
      <c r="F139" s="192">
        <v>0</v>
      </c>
      <c r="G139" s="192">
        <v>0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93"/>
      <c r="N139" s="127">
        <v>1</v>
      </c>
      <c r="O139" s="128"/>
      <c r="P139" s="127">
        <v>1</v>
      </c>
      <c r="Q139" s="127">
        <v>0</v>
      </c>
      <c r="R139" s="128"/>
      <c r="S139" s="127">
        <v>0.44</v>
      </c>
      <c r="T139" s="127">
        <v>0.44</v>
      </c>
      <c r="U139" s="127">
        <v>0.12</v>
      </c>
      <c r="V139" s="95"/>
      <c r="W139" s="95" t="str">
        <f t="shared" si="3"/>
        <v>OK</v>
      </c>
    </row>
    <row r="140" spans="2:23" ht="15" outlineLevel="1">
      <c r="B140" s="99" t="s">
        <v>361</v>
      </c>
      <c r="C140" s="200">
        <v>0</v>
      </c>
      <c r="D140" s="192">
        <v>0</v>
      </c>
      <c r="E140" s="192">
        <v>0</v>
      </c>
      <c r="F140" s="192">
        <v>0</v>
      </c>
      <c r="G140" s="192">
        <v>0</v>
      </c>
      <c r="H140" s="192">
        <v>0</v>
      </c>
      <c r="I140" s="192">
        <v>762855.65466167184</v>
      </c>
      <c r="J140" s="192">
        <v>4691558.1119252285</v>
      </c>
      <c r="K140" s="192">
        <v>2404424.2437533718</v>
      </c>
      <c r="L140" s="192">
        <v>2464534.8498472059</v>
      </c>
      <c r="M140" s="93"/>
      <c r="N140" s="127">
        <v>1</v>
      </c>
      <c r="O140" s="128"/>
      <c r="P140" s="127">
        <v>1</v>
      </c>
      <c r="Q140" s="127">
        <v>0</v>
      </c>
      <c r="R140" s="128"/>
      <c r="S140" s="127">
        <v>0.44</v>
      </c>
      <c r="T140" s="127">
        <v>0.44</v>
      </c>
      <c r="U140" s="127">
        <v>0.12</v>
      </c>
      <c r="V140" s="95"/>
      <c r="W140" s="95" t="str">
        <f t="shared" si="3"/>
        <v>OK</v>
      </c>
    </row>
    <row r="141" spans="2:23" ht="15" outlineLevel="1">
      <c r="B141" s="99" t="s">
        <v>362</v>
      </c>
      <c r="C141" s="200">
        <v>0</v>
      </c>
      <c r="D141" s="192">
        <v>0</v>
      </c>
      <c r="E141" s="192">
        <v>0</v>
      </c>
      <c r="F141" s="192">
        <v>0</v>
      </c>
      <c r="G141" s="192">
        <v>2251267.6237209369</v>
      </c>
      <c r="H141" s="192">
        <v>0</v>
      </c>
      <c r="I141" s="192">
        <v>0</v>
      </c>
      <c r="J141" s="192">
        <v>0</v>
      </c>
      <c r="K141" s="192">
        <v>0</v>
      </c>
      <c r="L141" s="192">
        <v>0</v>
      </c>
      <c r="M141" s="93"/>
      <c r="N141" s="127">
        <v>1</v>
      </c>
      <c r="O141" s="128"/>
      <c r="P141" s="127">
        <v>1</v>
      </c>
      <c r="Q141" s="127">
        <v>0</v>
      </c>
      <c r="R141" s="128"/>
      <c r="S141" s="127">
        <v>0.44</v>
      </c>
      <c r="T141" s="127">
        <v>0.44</v>
      </c>
      <c r="U141" s="127">
        <v>0.12</v>
      </c>
      <c r="V141" s="95"/>
      <c r="W141" s="95" t="str">
        <f t="shared" si="3"/>
        <v>OK</v>
      </c>
    </row>
    <row r="142" spans="2:23" ht="15" outlineLevel="1">
      <c r="B142" s="99" t="s">
        <v>363</v>
      </c>
      <c r="C142" s="200">
        <v>0</v>
      </c>
      <c r="D142" s="192">
        <v>0</v>
      </c>
      <c r="E142" s="192">
        <v>3177930.4812560068</v>
      </c>
      <c r="F142" s="192">
        <v>0</v>
      </c>
      <c r="G142" s="192">
        <v>0</v>
      </c>
      <c r="H142" s="192">
        <v>0</v>
      </c>
      <c r="I142" s="192">
        <v>0</v>
      </c>
      <c r="J142" s="192">
        <v>0</v>
      </c>
      <c r="K142" s="192">
        <v>0</v>
      </c>
      <c r="L142" s="192">
        <v>0</v>
      </c>
      <c r="M142" s="93"/>
      <c r="N142" s="127">
        <v>1</v>
      </c>
      <c r="O142" s="128"/>
      <c r="P142" s="127">
        <v>1</v>
      </c>
      <c r="Q142" s="127">
        <v>0</v>
      </c>
      <c r="R142" s="128"/>
      <c r="S142" s="127">
        <v>0.44</v>
      </c>
      <c r="T142" s="127">
        <v>0.44</v>
      </c>
      <c r="U142" s="127">
        <v>0.12</v>
      </c>
      <c r="V142" s="95"/>
      <c r="W142" s="95" t="str">
        <f t="shared" si="3"/>
        <v>OK</v>
      </c>
    </row>
    <row r="143" spans="2:23" ht="15" outlineLevel="1">
      <c r="B143" s="99" t="s">
        <v>364</v>
      </c>
      <c r="C143" s="200">
        <v>0</v>
      </c>
      <c r="D143" s="192">
        <v>0</v>
      </c>
      <c r="E143" s="192">
        <v>0</v>
      </c>
      <c r="F143" s="192">
        <v>0</v>
      </c>
      <c r="G143" s="192">
        <v>0</v>
      </c>
      <c r="H143" s="192">
        <v>2458745.2436608388</v>
      </c>
      <c r="I143" s="192">
        <v>4231908.5878195316</v>
      </c>
      <c r="J143" s="192">
        <v>1279838.90651066</v>
      </c>
      <c r="K143" s="192">
        <v>0</v>
      </c>
      <c r="L143" s="192">
        <v>0</v>
      </c>
      <c r="M143" s="93"/>
      <c r="N143" s="127">
        <v>1</v>
      </c>
      <c r="O143" s="128"/>
      <c r="P143" s="127">
        <v>1</v>
      </c>
      <c r="Q143" s="127">
        <v>0</v>
      </c>
      <c r="R143" s="128"/>
      <c r="S143" s="127">
        <v>0.44</v>
      </c>
      <c r="T143" s="127">
        <v>0.44</v>
      </c>
      <c r="U143" s="127">
        <v>0.12</v>
      </c>
      <c r="V143" s="95"/>
      <c r="W143" s="95" t="str">
        <f t="shared" si="3"/>
        <v>OK</v>
      </c>
    </row>
    <row r="144" spans="2:23" ht="15" outlineLevel="1">
      <c r="B144" s="99" t="s">
        <v>365</v>
      </c>
      <c r="C144" s="200">
        <v>312972.10310047679</v>
      </c>
      <c r="D144" s="192">
        <v>1627915.0301422509</v>
      </c>
      <c r="E144" s="192">
        <v>1834724.0243567354</v>
      </c>
      <c r="F144" s="192">
        <v>0</v>
      </c>
      <c r="G144" s="192">
        <v>0</v>
      </c>
      <c r="H144" s="192">
        <v>0</v>
      </c>
      <c r="I144" s="192">
        <v>0</v>
      </c>
      <c r="J144" s="192">
        <v>0</v>
      </c>
      <c r="K144" s="192">
        <v>0</v>
      </c>
      <c r="L144" s="192">
        <v>0</v>
      </c>
      <c r="M144" s="93"/>
      <c r="N144" s="127">
        <v>1</v>
      </c>
      <c r="O144" s="128"/>
      <c r="P144" s="127">
        <v>1</v>
      </c>
      <c r="Q144" s="127">
        <v>0</v>
      </c>
      <c r="R144" s="128"/>
      <c r="S144" s="127">
        <v>0.44</v>
      </c>
      <c r="T144" s="127">
        <v>0.44</v>
      </c>
      <c r="U144" s="127">
        <v>0.12</v>
      </c>
      <c r="V144" s="95"/>
      <c r="W144" s="95" t="str">
        <f t="shared" si="3"/>
        <v>OK</v>
      </c>
    </row>
    <row r="145" spans="2:23" ht="15" outlineLevel="1">
      <c r="B145" s="99" t="s">
        <v>366</v>
      </c>
      <c r="C145" s="200">
        <v>0</v>
      </c>
      <c r="D145" s="192">
        <v>0</v>
      </c>
      <c r="E145" s="192">
        <v>1351921.4738424066</v>
      </c>
      <c r="F145" s="192">
        <v>2918464.0333893984</v>
      </c>
      <c r="G145" s="192">
        <v>2743835.3070147536</v>
      </c>
      <c r="H145" s="192">
        <v>0</v>
      </c>
      <c r="I145" s="192">
        <v>0</v>
      </c>
      <c r="J145" s="192">
        <v>0</v>
      </c>
      <c r="K145" s="192">
        <v>0</v>
      </c>
      <c r="L145" s="192">
        <v>0</v>
      </c>
      <c r="M145" s="93"/>
      <c r="N145" s="127">
        <v>1</v>
      </c>
      <c r="O145" s="128"/>
      <c r="P145" s="127">
        <v>1</v>
      </c>
      <c r="Q145" s="127">
        <v>0</v>
      </c>
      <c r="R145" s="128"/>
      <c r="S145" s="127">
        <v>0.44</v>
      </c>
      <c r="T145" s="127">
        <v>0.44</v>
      </c>
      <c r="U145" s="127">
        <v>0.12</v>
      </c>
      <c r="V145" s="95"/>
      <c r="W145" s="95" t="str">
        <f t="shared" si="3"/>
        <v>OK</v>
      </c>
    </row>
    <row r="146" spans="2:23" ht="15" outlineLevel="1">
      <c r="B146" s="99" t="s">
        <v>367</v>
      </c>
      <c r="C146" s="200">
        <v>0</v>
      </c>
      <c r="D146" s="192">
        <v>0</v>
      </c>
      <c r="E146" s="192">
        <v>2832776.7292289748</v>
      </c>
      <c r="F146" s="192">
        <v>4399350.4717861898</v>
      </c>
      <c r="G146" s="192">
        <v>0</v>
      </c>
      <c r="H146" s="192">
        <v>0</v>
      </c>
      <c r="I146" s="192">
        <v>0</v>
      </c>
      <c r="J146" s="192">
        <v>0</v>
      </c>
      <c r="K146" s="192">
        <v>0</v>
      </c>
      <c r="L146" s="192">
        <v>0</v>
      </c>
      <c r="M146" s="93"/>
      <c r="N146" s="127">
        <v>1</v>
      </c>
      <c r="O146" s="128"/>
      <c r="P146" s="127">
        <v>1</v>
      </c>
      <c r="Q146" s="127">
        <v>0</v>
      </c>
      <c r="R146" s="128"/>
      <c r="S146" s="127">
        <v>0.44</v>
      </c>
      <c r="T146" s="127">
        <v>0.44</v>
      </c>
      <c r="U146" s="127">
        <v>0.12</v>
      </c>
      <c r="V146" s="95"/>
      <c r="W146" s="95" t="str">
        <f t="shared" si="3"/>
        <v>OK</v>
      </c>
    </row>
    <row r="147" spans="2:23" ht="15" outlineLevel="1">
      <c r="B147" s="99" t="s">
        <v>417</v>
      </c>
      <c r="C147" s="200">
        <v>0</v>
      </c>
      <c r="D147" s="192">
        <v>0</v>
      </c>
      <c r="E147" s="192">
        <v>0</v>
      </c>
      <c r="F147" s="192">
        <v>1346734.7440688945</v>
      </c>
      <c r="G147" s="192">
        <v>4174765.8364092959</v>
      </c>
      <c r="H147" s="192">
        <v>0</v>
      </c>
      <c r="I147" s="192">
        <v>0</v>
      </c>
      <c r="J147" s="192">
        <v>0</v>
      </c>
      <c r="K147" s="192">
        <v>0</v>
      </c>
      <c r="L147" s="192">
        <v>0</v>
      </c>
      <c r="M147" s="93"/>
      <c r="N147" s="127">
        <v>1</v>
      </c>
      <c r="O147" s="128"/>
      <c r="P147" s="127">
        <v>1</v>
      </c>
      <c r="Q147" s="127">
        <v>0</v>
      </c>
      <c r="R147" s="128"/>
      <c r="S147" s="127">
        <v>0.44</v>
      </c>
      <c r="T147" s="127">
        <v>0.44</v>
      </c>
      <c r="U147" s="127">
        <v>0.12</v>
      </c>
      <c r="V147" s="95"/>
      <c r="W147" s="95" t="str">
        <f t="shared" si="3"/>
        <v>OK</v>
      </c>
    </row>
    <row r="148" spans="2:23" ht="15" outlineLevel="1">
      <c r="B148" s="99" t="s">
        <v>418</v>
      </c>
      <c r="C148" s="200">
        <v>0</v>
      </c>
      <c r="D148" s="192">
        <v>0</v>
      </c>
      <c r="E148" s="192">
        <v>0</v>
      </c>
      <c r="F148" s="192">
        <v>0</v>
      </c>
      <c r="G148" s="192">
        <v>4268946.7633401044</v>
      </c>
      <c r="H148" s="192">
        <v>2624761.7563877786</v>
      </c>
      <c r="I148" s="192">
        <v>0</v>
      </c>
      <c r="J148" s="192">
        <v>0</v>
      </c>
      <c r="K148" s="192">
        <v>0</v>
      </c>
      <c r="L148" s="192">
        <v>0</v>
      </c>
      <c r="M148" s="93"/>
      <c r="N148" s="127">
        <v>1</v>
      </c>
      <c r="O148" s="128"/>
      <c r="P148" s="127">
        <v>1</v>
      </c>
      <c r="Q148" s="127">
        <v>0</v>
      </c>
      <c r="R148" s="128"/>
      <c r="S148" s="127">
        <v>0.44</v>
      </c>
      <c r="T148" s="127">
        <v>0.44</v>
      </c>
      <c r="U148" s="127">
        <v>0.12</v>
      </c>
      <c r="V148" s="95"/>
      <c r="W148" s="95" t="str">
        <f t="shared" si="3"/>
        <v>OK</v>
      </c>
    </row>
    <row r="149" spans="2:23" ht="15" outlineLevel="1">
      <c r="B149" s="99" t="s">
        <v>419</v>
      </c>
      <c r="C149" s="200">
        <v>0</v>
      </c>
      <c r="D149" s="192">
        <v>945226.54138316959</v>
      </c>
      <c r="E149" s="192">
        <v>4234251.8883236395</v>
      </c>
      <c r="F149" s="192">
        <v>1342882.153807648</v>
      </c>
      <c r="G149" s="192">
        <v>0</v>
      </c>
      <c r="H149" s="192">
        <v>0</v>
      </c>
      <c r="I149" s="192">
        <v>0</v>
      </c>
      <c r="J149" s="192">
        <v>0</v>
      </c>
      <c r="K149" s="192">
        <v>0</v>
      </c>
      <c r="L149" s="192">
        <v>0</v>
      </c>
      <c r="M149" s="93"/>
      <c r="N149" s="127">
        <v>1</v>
      </c>
      <c r="O149" s="128"/>
      <c r="P149" s="127">
        <v>1</v>
      </c>
      <c r="Q149" s="127">
        <v>0</v>
      </c>
      <c r="R149" s="128"/>
      <c r="S149" s="127">
        <v>0.44</v>
      </c>
      <c r="T149" s="127">
        <v>0.44</v>
      </c>
      <c r="U149" s="127">
        <v>0.12</v>
      </c>
      <c r="V149" s="95"/>
      <c r="W149" s="95" t="str">
        <f t="shared" ref="W149:W212" si="4">IF(AND(ISBLANK(P149)=FALSE(),N149&lt;&gt;0),IF((SUM(P149:Q149)*SUM(S149:U149))=1,"OK","ERROR"),"")</f>
        <v>OK</v>
      </c>
    </row>
    <row r="150" spans="2:23" ht="15" outlineLevel="1">
      <c r="B150" s="99" t="s">
        <v>420</v>
      </c>
      <c r="C150" s="200">
        <v>0</v>
      </c>
      <c r="D150" s="192">
        <v>0</v>
      </c>
      <c r="E150" s="192">
        <v>683294.11707407841</v>
      </c>
      <c r="F150" s="192">
        <v>3169310.3492393345</v>
      </c>
      <c r="G150" s="192">
        <v>3274866.2717370098</v>
      </c>
      <c r="H150" s="192">
        <v>0</v>
      </c>
      <c r="I150" s="192">
        <v>0</v>
      </c>
      <c r="J150" s="192">
        <v>0</v>
      </c>
      <c r="K150" s="192">
        <v>0</v>
      </c>
      <c r="L150" s="192">
        <v>0</v>
      </c>
      <c r="M150" s="93"/>
      <c r="N150" s="127">
        <v>1</v>
      </c>
      <c r="O150" s="128"/>
      <c r="P150" s="127">
        <v>1</v>
      </c>
      <c r="Q150" s="127">
        <v>0</v>
      </c>
      <c r="R150" s="128"/>
      <c r="S150" s="127">
        <v>0.44</v>
      </c>
      <c r="T150" s="127">
        <v>0.44</v>
      </c>
      <c r="U150" s="127">
        <v>0.12</v>
      </c>
      <c r="V150" s="95"/>
      <c r="W150" s="95" t="str">
        <f t="shared" si="4"/>
        <v>OK</v>
      </c>
    </row>
    <row r="151" spans="2:23" ht="15" outlineLevel="1">
      <c r="B151" s="99" t="s">
        <v>421</v>
      </c>
      <c r="C151" s="200">
        <v>0</v>
      </c>
      <c r="D151" s="192">
        <v>0</v>
      </c>
      <c r="E151" s="192">
        <v>1013608.9678156929</v>
      </c>
      <c r="F151" s="192">
        <v>4527277.498333903</v>
      </c>
      <c r="G151" s="192">
        <v>1439403.5050409718</v>
      </c>
      <c r="H151" s="192">
        <v>0</v>
      </c>
      <c r="I151" s="192">
        <v>0</v>
      </c>
      <c r="J151" s="192">
        <v>0</v>
      </c>
      <c r="K151" s="192">
        <v>0</v>
      </c>
      <c r="L151" s="192">
        <v>0</v>
      </c>
      <c r="M151" s="93"/>
      <c r="N151" s="127">
        <v>1</v>
      </c>
      <c r="O151" s="128"/>
      <c r="P151" s="127">
        <v>1</v>
      </c>
      <c r="Q151" s="127">
        <v>0</v>
      </c>
      <c r="R151" s="128"/>
      <c r="S151" s="127">
        <v>0.44</v>
      </c>
      <c r="T151" s="127">
        <v>0.44</v>
      </c>
      <c r="U151" s="127">
        <v>0.12</v>
      </c>
      <c r="V151" s="95"/>
      <c r="W151" s="95" t="str">
        <f t="shared" si="4"/>
        <v>OK</v>
      </c>
    </row>
    <row r="152" spans="2:23" ht="15" outlineLevel="1">
      <c r="B152" s="99" t="s">
        <v>422</v>
      </c>
      <c r="C152" s="200">
        <v>0</v>
      </c>
      <c r="D152" s="192">
        <v>0</v>
      </c>
      <c r="E152" s="192">
        <v>0</v>
      </c>
      <c r="F152" s="192">
        <v>0</v>
      </c>
      <c r="G152" s="192">
        <v>3654731.0961721819</v>
      </c>
      <c r="H152" s="192">
        <v>3937142.6345816669</v>
      </c>
      <c r="I152" s="192">
        <v>0</v>
      </c>
      <c r="J152" s="192">
        <v>0</v>
      </c>
      <c r="K152" s="192">
        <v>0</v>
      </c>
      <c r="L152" s="192">
        <v>0</v>
      </c>
      <c r="M152" s="93"/>
      <c r="N152" s="127">
        <v>1</v>
      </c>
      <c r="O152" s="128"/>
      <c r="P152" s="127">
        <v>1</v>
      </c>
      <c r="Q152" s="127">
        <v>0</v>
      </c>
      <c r="R152" s="128"/>
      <c r="S152" s="127">
        <v>0.44</v>
      </c>
      <c r="T152" s="127">
        <v>0.44</v>
      </c>
      <c r="U152" s="127">
        <v>0.12</v>
      </c>
      <c r="V152" s="95"/>
      <c r="W152" s="95" t="str">
        <f t="shared" si="4"/>
        <v>OK</v>
      </c>
    </row>
    <row r="153" spans="2:23" ht="15" outlineLevel="1">
      <c r="B153" s="99" t="s">
        <v>423</v>
      </c>
      <c r="C153" s="200">
        <v>0</v>
      </c>
      <c r="D153" s="192">
        <v>0</v>
      </c>
      <c r="E153" s="192">
        <v>609281.84611883888</v>
      </c>
      <c r="F153" s="192">
        <v>2826020.6143392515</v>
      </c>
      <c r="G153" s="192">
        <v>2920143.0511071179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93"/>
      <c r="N153" s="127">
        <v>1</v>
      </c>
      <c r="O153" s="128"/>
      <c r="P153" s="127">
        <v>1</v>
      </c>
      <c r="Q153" s="127">
        <v>0</v>
      </c>
      <c r="R153" s="128"/>
      <c r="S153" s="127">
        <v>0.44</v>
      </c>
      <c r="T153" s="127">
        <v>0.44</v>
      </c>
      <c r="U153" s="127">
        <v>0.12</v>
      </c>
      <c r="V153" s="95"/>
      <c r="W153" s="95" t="str">
        <f t="shared" si="4"/>
        <v>OK</v>
      </c>
    </row>
    <row r="154" spans="2:23" ht="15" outlineLevel="1">
      <c r="B154" s="99" t="s">
        <v>424</v>
      </c>
      <c r="C154" s="200">
        <v>0</v>
      </c>
      <c r="D154" s="192">
        <v>626585.38175543246</v>
      </c>
      <c r="E154" s="192">
        <v>2806861.8682792848</v>
      </c>
      <c r="F154" s="192">
        <v>890189.06067199574</v>
      </c>
      <c r="G154" s="192">
        <v>0</v>
      </c>
      <c r="H154" s="192">
        <v>0</v>
      </c>
      <c r="I154" s="192">
        <v>0</v>
      </c>
      <c r="J154" s="192">
        <v>0</v>
      </c>
      <c r="K154" s="192">
        <v>0</v>
      </c>
      <c r="L154" s="192">
        <v>0</v>
      </c>
      <c r="M154" s="93"/>
      <c r="N154" s="127">
        <v>1</v>
      </c>
      <c r="O154" s="128"/>
      <c r="P154" s="127">
        <v>1</v>
      </c>
      <c r="Q154" s="127">
        <v>0</v>
      </c>
      <c r="R154" s="128"/>
      <c r="S154" s="127">
        <v>0.44</v>
      </c>
      <c r="T154" s="127">
        <v>0.44</v>
      </c>
      <c r="U154" s="127">
        <v>0.12</v>
      </c>
      <c r="V154" s="95"/>
      <c r="W154" s="95" t="str">
        <f t="shared" si="4"/>
        <v>OK</v>
      </c>
    </row>
    <row r="155" spans="2:23" ht="15" outlineLevel="1">
      <c r="B155" s="99" t="s">
        <v>412</v>
      </c>
      <c r="C155" s="200">
        <v>435872.21097644471</v>
      </c>
      <c r="D155" s="192">
        <v>902998.68220237386</v>
      </c>
      <c r="E155" s="192">
        <v>1400417.2349380564</v>
      </c>
      <c r="F155" s="192">
        <v>1924704.3155554216</v>
      </c>
      <c r="G155" s="192">
        <v>2486237.5047740177</v>
      </c>
      <c r="H155" s="192">
        <v>2548393.4423933681</v>
      </c>
      <c r="I155" s="192">
        <v>2612103.278453202</v>
      </c>
      <c r="J155" s="192">
        <v>2677405.8604145315</v>
      </c>
      <c r="K155" s="192">
        <v>2744341.0069248946</v>
      </c>
      <c r="L155" s="192">
        <v>2812949.5320980167</v>
      </c>
      <c r="M155" s="93"/>
      <c r="N155" s="131">
        <v>0.6</v>
      </c>
      <c r="O155" s="128"/>
      <c r="P155" s="131">
        <v>0.9</v>
      </c>
      <c r="Q155" s="131">
        <v>0.1</v>
      </c>
      <c r="R155" s="128"/>
      <c r="S155" s="131">
        <v>0.9</v>
      </c>
      <c r="T155" s="131">
        <v>0.1</v>
      </c>
      <c r="U155" s="127">
        <v>0</v>
      </c>
      <c r="V155" s="95"/>
      <c r="W155" s="95" t="str">
        <f t="shared" si="4"/>
        <v>OK</v>
      </c>
    </row>
    <row r="156" spans="2:23" ht="15" outlineLevel="1">
      <c r="B156" s="99" t="s">
        <v>413</v>
      </c>
      <c r="C156" s="200">
        <v>332639.31890307623</v>
      </c>
      <c r="D156" s="192">
        <v>689130.57325970649</v>
      </c>
      <c r="E156" s="192">
        <v>712492.97917901119</v>
      </c>
      <c r="F156" s="192">
        <v>1101639.9700876428</v>
      </c>
      <c r="G156" s="192">
        <v>1138435.0679754715</v>
      </c>
      <c r="H156" s="192">
        <v>1166895.9446748581</v>
      </c>
      <c r="I156" s="192">
        <v>1196068.3432917295</v>
      </c>
      <c r="J156" s="192">
        <v>1225970.0518740225</v>
      </c>
      <c r="K156" s="192">
        <v>1256619.3031708731</v>
      </c>
      <c r="L156" s="192">
        <v>1288034.7857501449</v>
      </c>
      <c r="M156" s="93"/>
      <c r="N156" s="131">
        <v>0.2</v>
      </c>
      <c r="O156" s="128"/>
      <c r="P156" s="131">
        <v>0.9</v>
      </c>
      <c r="Q156" s="131">
        <v>0.1</v>
      </c>
      <c r="R156" s="128"/>
      <c r="S156" s="131">
        <v>0.9</v>
      </c>
      <c r="T156" s="131">
        <v>0.1</v>
      </c>
      <c r="U156" s="127">
        <v>0</v>
      </c>
      <c r="V156" s="95"/>
      <c r="W156" s="95" t="str">
        <f t="shared" si="4"/>
        <v>OK</v>
      </c>
    </row>
    <row r="157" spans="2:23" ht="15" outlineLevel="1">
      <c r="B157" s="99" t="s">
        <v>368</v>
      </c>
      <c r="C157" s="200">
        <v>0</v>
      </c>
      <c r="D157" s="192">
        <v>0</v>
      </c>
      <c r="E157" s="192">
        <v>0</v>
      </c>
      <c r="F157" s="192">
        <v>0</v>
      </c>
      <c r="G157" s="192">
        <v>0</v>
      </c>
      <c r="H157" s="192">
        <v>0</v>
      </c>
      <c r="I157" s="192">
        <v>0</v>
      </c>
      <c r="J157" s="192">
        <v>0</v>
      </c>
      <c r="K157" s="192">
        <v>0</v>
      </c>
      <c r="L157" s="192">
        <v>0</v>
      </c>
      <c r="M157" s="93"/>
      <c r="N157" s="127">
        <v>1</v>
      </c>
      <c r="O157" s="128"/>
      <c r="P157" s="127">
        <v>1</v>
      </c>
      <c r="Q157" s="127">
        <v>0</v>
      </c>
      <c r="R157" s="128"/>
      <c r="S157" s="127">
        <v>0.44</v>
      </c>
      <c r="T157" s="127">
        <v>0.44</v>
      </c>
      <c r="U157" s="127">
        <v>0.12</v>
      </c>
      <c r="V157" s="95"/>
      <c r="W157" s="95" t="str">
        <f t="shared" si="4"/>
        <v>OK</v>
      </c>
    </row>
    <row r="158" spans="2:23" ht="15" outlineLevel="1">
      <c r="B158" s="99" t="s">
        <v>429</v>
      </c>
      <c r="C158" s="200">
        <v>0</v>
      </c>
      <c r="D158" s="192">
        <v>0</v>
      </c>
      <c r="E158" s="192">
        <v>0</v>
      </c>
      <c r="F158" s="192">
        <v>0</v>
      </c>
      <c r="G158" s="192">
        <v>0</v>
      </c>
      <c r="H158" s="192">
        <v>0</v>
      </c>
      <c r="I158" s="192">
        <v>0</v>
      </c>
      <c r="J158" s="192">
        <v>3692901.4339300035</v>
      </c>
      <c r="K158" s="192">
        <v>7570447.9395565065</v>
      </c>
      <c r="L158" s="192">
        <v>7759709.1380454181</v>
      </c>
      <c r="M158" s="93"/>
      <c r="N158" s="127">
        <v>1</v>
      </c>
      <c r="O158" s="128"/>
      <c r="P158" s="127">
        <v>1</v>
      </c>
      <c r="Q158" s="127">
        <v>0</v>
      </c>
      <c r="R158" s="128"/>
      <c r="S158" s="127">
        <v>0.44</v>
      </c>
      <c r="T158" s="127">
        <v>0.44</v>
      </c>
      <c r="U158" s="127">
        <v>0.12</v>
      </c>
      <c r="V158" s="95"/>
      <c r="W158" s="95" t="str">
        <f t="shared" si="4"/>
        <v>OK</v>
      </c>
    </row>
    <row r="159" spans="2:23" ht="15" outlineLevel="1">
      <c r="B159" s="99" t="s">
        <v>430</v>
      </c>
      <c r="C159" s="200">
        <v>0</v>
      </c>
      <c r="D159" s="192">
        <v>0</v>
      </c>
      <c r="E159" s="192">
        <v>0</v>
      </c>
      <c r="F159" s="192">
        <v>0</v>
      </c>
      <c r="G159" s="192">
        <v>0</v>
      </c>
      <c r="H159" s="192">
        <v>1213800.1548649468</v>
      </c>
      <c r="I159" s="192">
        <v>1244145.1587365705</v>
      </c>
      <c r="J159" s="192">
        <v>1700330.8392678772</v>
      </c>
      <c r="K159" s="192">
        <v>0</v>
      </c>
      <c r="L159" s="192">
        <v>0</v>
      </c>
      <c r="M159" s="93"/>
      <c r="N159" s="127">
        <v>1</v>
      </c>
      <c r="O159" s="128"/>
      <c r="P159" s="127">
        <v>1</v>
      </c>
      <c r="Q159" s="127">
        <v>0</v>
      </c>
      <c r="R159" s="128"/>
      <c r="S159" s="127">
        <v>0.44</v>
      </c>
      <c r="T159" s="127">
        <v>0.44</v>
      </c>
      <c r="U159" s="127">
        <v>0.12</v>
      </c>
      <c r="V159" s="95"/>
      <c r="W159" s="95" t="str">
        <f t="shared" si="4"/>
        <v>OK</v>
      </c>
    </row>
    <row r="160" spans="2:23" ht="15" outlineLevel="1">
      <c r="B160" s="99" t="s">
        <v>431</v>
      </c>
      <c r="C160" s="200">
        <v>0</v>
      </c>
      <c r="D160" s="192">
        <v>0</v>
      </c>
      <c r="E160" s="192">
        <v>0</v>
      </c>
      <c r="F160" s="192">
        <v>0</v>
      </c>
      <c r="G160" s="192">
        <v>0</v>
      </c>
      <c r="H160" s="192">
        <v>3647979.4680746603</v>
      </c>
      <c r="I160" s="192">
        <v>6231964.9246275434</v>
      </c>
      <c r="J160" s="192">
        <v>2555105.6190972924</v>
      </c>
      <c r="K160" s="192">
        <v>0</v>
      </c>
      <c r="L160" s="192">
        <v>0</v>
      </c>
      <c r="M160" s="93"/>
      <c r="N160" s="127">
        <v>1</v>
      </c>
      <c r="O160" s="128"/>
      <c r="P160" s="127">
        <v>1</v>
      </c>
      <c r="Q160" s="127">
        <v>0</v>
      </c>
      <c r="R160" s="128"/>
      <c r="S160" s="127">
        <v>0.44</v>
      </c>
      <c r="T160" s="127">
        <v>0.44</v>
      </c>
      <c r="U160" s="127">
        <v>0.12</v>
      </c>
      <c r="V160" s="95"/>
      <c r="W160" s="95" t="str">
        <f t="shared" si="4"/>
        <v>OK</v>
      </c>
    </row>
    <row r="161" spans="2:23" ht="15" outlineLevel="1">
      <c r="B161" s="99" t="s">
        <v>432</v>
      </c>
      <c r="C161" s="200">
        <v>0</v>
      </c>
      <c r="D161" s="192">
        <v>0</v>
      </c>
      <c r="E161" s="192">
        <v>0</v>
      </c>
      <c r="F161" s="192">
        <v>0</v>
      </c>
      <c r="G161" s="192">
        <v>0</v>
      </c>
      <c r="H161" s="192">
        <v>0</v>
      </c>
      <c r="I161" s="192">
        <v>0</v>
      </c>
      <c r="J161" s="192">
        <v>0</v>
      </c>
      <c r="K161" s="192">
        <v>2741974.5531910607</v>
      </c>
      <c r="L161" s="192">
        <v>2810523.9170208368</v>
      </c>
      <c r="M161" s="93"/>
      <c r="N161" s="127">
        <v>1</v>
      </c>
      <c r="O161" s="128"/>
      <c r="P161" s="127">
        <v>1</v>
      </c>
      <c r="Q161" s="127">
        <v>0</v>
      </c>
      <c r="R161" s="128"/>
      <c r="S161" s="127">
        <v>0.44</v>
      </c>
      <c r="T161" s="127">
        <v>0.44</v>
      </c>
      <c r="U161" s="127">
        <v>0.12</v>
      </c>
      <c r="V161" s="95"/>
      <c r="W161" s="95" t="str">
        <f t="shared" si="4"/>
        <v>OK</v>
      </c>
    </row>
    <row r="162" spans="2:23" ht="15" outlineLevel="1">
      <c r="B162" s="99" t="s">
        <v>433</v>
      </c>
      <c r="C162" s="200">
        <v>0</v>
      </c>
      <c r="D162" s="192">
        <v>0</v>
      </c>
      <c r="E162" s="192">
        <v>0</v>
      </c>
      <c r="F162" s="192">
        <v>0</v>
      </c>
      <c r="G162" s="192">
        <v>0</v>
      </c>
      <c r="H162" s="192">
        <v>1668569.4238387523</v>
      </c>
      <c r="I162" s="192">
        <v>1710283.6594347211</v>
      </c>
      <c r="J162" s="192">
        <v>0</v>
      </c>
      <c r="K162" s="192">
        <v>0</v>
      </c>
      <c r="L162" s="192">
        <v>0</v>
      </c>
      <c r="M162" s="93"/>
      <c r="N162" s="127">
        <v>1</v>
      </c>
      <c r="O162" s="128"/>
      <c r="P162" s="127">
        <v>1</v>
      </c>
      <c r="Q162" s="127">
        <v>0</v>
      </c>
      <c r="R162" s="128"/>
      <c r="S162" s="127">
        <v>0.44</v>
      </c>
      <c r="T162" s="127">
        <v>0.44</v>
      </c>
      <c r="U162" s="127">
        <v>0.12</v>
      </c>
      <c r="V162" s="95"/>
      <c r="W162" s="95" t="str">
        <f t="shared" si="4"/>
        <v>OK</v>
      </c>
    </row>
    <row r="163" spans="2:23" ht="15" outlineLevel="1">
      <c r="B163" s="99" t="s">
        <v>434</v>
      </c>
      <c r="C163" s="200">
        <v>0</v>
      </c>
      <c r="D163" s="192">
        <v>0</v>
      </c>
      <c r="E163" s="192">
        <v>0</v>
      </c>
      <c r="F163" s="192">
        <v>0</v>
      </c>
      <c r="G163" s="192">
        <v>0</v>
      </c>
      <c r="H163" s="192">
        <v>0</v>
      </c>
      <c r="I163" s="192">
        <v>1909882.9556337509</v>
      </c>
      <c r="J163" s="192">
        <v>4894075.0738114864</v>
      </c>
      <c r="K163" s="192">
        <v>3009856.170394063</v>
      </c>
      <c r="L163" s="192">
        <v>3085102.5746539142</v>
      </c>
      <c r="M163" s="93"/>
      <c r="N163" s="127">
        <v>1</v>
      </c>
      <c r="O163" s="128"/>
      <c r="P163" s="127">
        <v>1</v>
      </c>
      <c r="Q163" s="127">
        <v>0</v>
      </c>
      <c r="R163" s="128"/>
      <c r="S163" s="127">
        <v>0.44</v>
      </c>
      <c r="T163" s="127">
        <v>0.44</v>
      </c>
      <c r="U163" s="127">
        <v>0.12</v>
      </c>
      <c r="V163" s="95"/>
      <c r="W163" s="95" t="str">
        <f t="shared" si="4"/>
        <v>OK</v>
      </c>
    </row>
    <row r="164" spans="2:23" ht="15" outlineLevel="1">
      <c r="B164" s="99" t="s">
        <v>435</v>
      </c>
      <c r="C164" s="200">
        <v>0</v>
      </c>
      <c r="D164" s="192">
        <v>0</v>
      </c>
      <c r="E164" s="192">
        <v>0</v>
      </c>
      <c r="F164" s="192">
        <v>0</v>
      </c>
      <c r="G164" s="192">
        <v>0</v>
      </c>
      <c r="H164" s="192">
        <v>0</v>
      </c>
      <c r="I164" s="192">
        <v>1335718.6574744852</v>
      </c>
      <c r="J164" s="192">
        <v>6161003.00499094</v>
      </c>
      <c r="K164" s="192">
        <v>6315028.0801157122</v>
      </c>
      <c r="L164" s="192">
        <v>6472903.7821186045</v>
      </c>
      <c r="M164" s="93"/>
      <c r="N164" s="127">
        <v>1</v>
      </c>
      <c r="O164" s="128"/>
      <c r="P164" s="127">
        <v>1</v>
      </c>
      <c r="Q164" s="127">
        <v>0</v>
      </c>
      <c r="R164" s="128"/>
      <c r="S164" s="127">
        <v>0.44</v>
      </c>
      <c r="T164" s="127">
        <v>0.44</v>
      </c>
      <c r="U164" s="127">
        <v>0.12</v>
      </c>
      <c r="V164" s="95"/>
      <c r="W164" s="95" t="str">
        <f t="shared" si="4"/>
        <v>OK</v>
      </c>
    </row>
    <row r="165" spans="2:23" ht="15" outlineLevel="1">
      <c r="B165" s="99" t="s">
        <v>436</v>
      </c>
      <c r="C165" s="200">
        <v>0</v>
      </c>
      <c r="D165" s="192">
        <v>0</v>
      </c>
      <c r="E165" s="192">
        <v>0</v>
      </c>
      <c r="F165" s="192">
        <v>0</v>
      </c>
      <c r="G165" s="192">
        <v>0</v>
      </c>
      <c r="H165" s="192">
        <v>0</v>
      </c>
      <c r="I165" s="192">
        <v>0</v>
      </c>
      <c r="J165" s="192">
        <v>0</v>
      </c>
      <c r="K165" s="192">
        <v>2304815.7368507013</v>
      </c>
      <c r="L165" s="192">
        <v>2362436.1302719684</v>
      </c>
      <c r="M165" s="93"/>
      <c r="N165" s="127">
        <v>1</v>
      </c>
      <c r="O165" s="128"/>
      <c r="P165" s="127">
        <v>1</v>
      </c>
      <c r="Q165" s="127">
        <v>0</v>
      </c>
      <c r="R165" s="128"/>
      <c r="S165" s="127">
        <v>0.44</v>
      </c>
      <c r="T165" s="127">
        <v>0.44</v>
      </c>
      <c r="U165" s="127">
        <v>0.12</v>
      </c>
      <c r="V165" s="95"/>
      <c r="W165" s="95" t="str">
        <f t="shared" si="4"/>
        <v>OK</v>
      </c>
    </row>
    <row r="166" spans="2:23" ht="15" outlineLevel="1">
      <c r="B166" s="99" t="s">
        <v>369</v>
      </c>
      <c r="C166" s="200">
        <v>0</v>
      </c>
      <c r="D166" s="192">
        <v>0</v>
      </c>
      <c r="E166" s="192">
        <v>0</v>
      </c>
      <c r="F166" s="192">
        <v>0</v>
      </c>
      <c r="G166" s="192">
        <v>0</v>
      </c>
      <c r="H166" s="192">
        <v>0</v>
      </c>
      <c r="I166" s="192">
        <v>0</v>
      </c>
      <c r="J166" s="192">
        <v>0</v>
      </c>
      <c r="K166" s="192">
        <v>0</v>
      </c>
      <c r="L166" s="192">
        <v>0</v>
      </c>
      <c r="M166" s="93"/>
      <c r="N166" s="127">
        <v>1</v>
      </c>
      <c r="O166" s="128"/>
      <c r="P166" s="127">
        <v>1</v>
      </c>
      <c r="Q166" s="127">
        <v>0</v>
      </c>
      <c r="R166" s="128"/>
      <c r="S166" s="127">
        <v>0.44</v>
      </c>
      <c r="T166" s="127">
        <v>0.44</v>
      </c>
      <c r="U166" s="127">
        <v>0.12</v>
      </c>
      <c r="V166" s="95"/>
      <c r="W166" s="95" t="str">
        <f t="shared" si="4"/>
        <v>OK</v>
      </c>
    </row>
    <row r="167" spans="2:23" ht="15" outlineLevel="1">
      <c r="B167" s="99" t="s">
        <v>437</v>
      </c>
      <c r="C167" s="200">
        <v>0</v>
      </c>
      <c r="D167" s="192">
        <v>0</v>
      </c>
      <c r="E167" s="192">
        <v>0</v>
      </c>
      <c r="F167" s="192">
        <v>0</v>
      </c>
      <c r="G167" s="192">
        <v>0</v>
      </c>
      <c r="H167" s="192">
        <v>0</v>
      </c>
      <c r="I167" s="192">
        <v>0</v>
      </c>
      <c r="J167" s="192">
        <v>4525466.6804184569</v>
      </c>
      <c r="K167" s="192">
        <v>4638603.3474289179</v>
      </c>
      <c r="L167" s="192">
        <v>4754568.4311146401</v>
      </c>
      <c r="M167" s="93"/>
      <c r="N167" s="127">
        <v>1</v>
      </c>
      <c r="O167" s="128"/>
      <c r="P167" s="127">
        <v>1</v>
      </c>
      <c r="Q167" s="127">
        <v>0</v>
      </c>
      <c r="R167" s="128"/>
      <c r="S167" s="127">
        <v>0.44</v>
      </c>
      <c r="T167" s="127">
        <v>0.44</v>
      </c>
      <c r="U167" s="127">
        <v>0.12</v>
      </c>
      <c r="V167" s="95"/>
      <c r="W167" s="95" t="str">
        <f t="shared" si="4"/>
        <v>OK</v>
      </c>
    </row>
    <row r="168" spans="2:23" ht="15" outlineLevel="1">
      <c r="B168" s="99" t="s">
        <v>427</v>
      </c>
      <c r="C168" s="200">
        <v>0</v>
      </c>
      <c r="D168" s="192">
        <v>0</v>
      </c>
      <c r="E168" s="192">
        <v>0</v>
      </c>
      <c r="F168" s="192">
        <v>0</v>
      </c>
      <c r="G168" s="192">
        <v>0</v>
      </c>
      <c r="H168" s="192">
        <v>4318912.2742273267</v>
      </c>
      <c r="I168" s="192">
        <v>0</v>
      </c>
      <c r="J168" s="192">
        <v>0</v>
      </c>
      <c r="K168" s="192">
        <v>0</v>
      </c>
      <c r="L168" s="192">
        <v>0</v>
      </c>
      <c r="M168" s="93"/>
      <c r="N168" s="127">
        <v>1</v>
      </c>
      <c r="O168" s="128"/>
      <c r="P168" s="127">
        <v>1</v>
      </c>
      <c r="Q168" s="127">
        <v>0</v>
      </c>
      <c r="R168" s="128"/>
      <c r="S168" s="127">
        <v>0.44</v>
      </c>
      <c r="T168" s="127">
        <v>0.44</v>
      </c>
      <c r="U168" s="127">
        <v>0.12</v>
      </c>
      <c r="V168" s="95"/>
      <c r="W168" s="95" t="str">
        <f t="shared" si="4"/>
        <v>OK</v>
      </c>
    </row>
    <row r="169" spans="2:23" ht="15" outlineLevel="1">
      <c r="B169" s="99" t="s">
        <v>440</v>
      </c>
      <c r="C169" s="200">
        <v>0</v>
      </c>
      <c r="D169" s="192">
        <v>0</v>
      </c>
      <c r="E169" s="192">
        <v>0</v>
      </c>
      <c r="F169" s="192">
        <v>0</v>
      </c>
      <c r="G169" s="192">
        <v>0</v>
      </c>
      <c r="H169" s="192">
        <v>17726740.732099786</v>
      </c>
      <c r="I169" s="192">
        <v>21440492.915474694</v>
      </c>
      <c r="J169" s="192">
        <v>22348988.377994806</v>
      </c>
      <c r="K169" s="192">
        <v>24816689.178065062</v>
      </c>
      <c r="L169" s="192">
        <v>25437106.407516684</v>
      </c>
      <c r="M169" s="93"/>
      <c r="N169" s="127">
        <v>1</v>
      </c>
      <c r="O169" s="128"/>
      <c r="P169" s="127">
        <v>1</v>
      </c>
      <c r="Q169" s="127">
        <v>0</v>
      </c>
      <c r="R169" s="128"/>
      <c r="S169" s="127">
        <v>0.44</v>
      </c>
      <c r="T169" s="127">
        <v>0.44</v>
      </c>
      <c r="U169" s="127">
        <v>0.12</v>
      </c>
      <c r="V169" s="95"/>
      <c r="W169" s="95" t="str">
        <f t="shared" si="4"/>
        <v>OK</v>
      </c>
    </row>
    <row r="170" spans="2:23" ht="15">
      <c r="B170" s="99" t="s">
        <v>425</v>
      </c>
      <c r="C170" s="200">
        <v>0</v>
      </c>
      <c r="D170" s="192">
        <v>0</v>
      </c>
      <c r="E170" s="192">
        <v>353636.19091923488</v>
      </c>
      <c r="F170" s="192">
        <v>1640264.1435655747</v>
      </c>
      <c r="G170" s="192">
        <v>1694894.1973422512</v>
      </c>
      <c r="H170" s="192">
        <v>0</v>
      </c>
      <c r="I170" s="192">
        <v>0</v>
      </c>
      <c r="J170" s="192">
        <v>0</v>
      </c>
      <c r="K170" s="192">
        <v>0</v>
      </c>
      <c r="L170" s="192">
        <v>0</v>
      </c>
      <c r="M170" s="90"/>
      <c r="N170" s="127">
        <v>1</v>
      </c>
      <c r="O170" s="128"/>
      <c r="P170" s="127">
        <v>1</v>
      </c>
      <c r="Q170" s="127">
        <v>0</v>
      </c>
      <c r="R170" s="128"/>
      <c r="S170" s="127">
        <v>0.44</v>
      </c>
      <c r="T170" s="127">
        <v>0.44</v>
      </c>
      <c r="U170" s="127">
        <v>0.12</v>
      </c>
      <c r="V170" s="96"/>
      <c r="W170" s="95" t="str">
        <f t="shared" si="4"/>
        <v>OK</v>
      </c>
    </row>
    <row r="171" spans="2:23" ht="15">
      <c r="B171" s="99" t="s">
        <v>426</v>
      </c>
      <c r="C171" s="200">
        <v>0</v>
      </c>
      <c r="D171" s="192">
        <v>0</v>
      </c>
      <c r="E171" s="192">
        <v>0</v>
      </c>
      <c r="F171" s="192">
        <v>0</v>
      </c>
      <c r="G171" s="192">
        <v>398263.64941577689</v>
      </c>
      <c r="H171" s="192">
        <v>2624761.756387779</v>
      </c>
      <c r="I171" s="192">
        <v>0</v>
      </c>
      <c r="J171" s="192">
        <v>0</v>
      </c>
      <c r="K171" s="192">
        <v>0</v>
      </c>
      <c r="L171" s="192">
        <v>0</v>
      </c>
      <c r="M171" s="93"/>
      <c r="N171" s="127">
        <v>1</v>
      </c>
      <c r="O171" s="128"/>
      <c r="P171" s="127">
        <v>1</v>
      </c>
      <c r="Q171" s="127">
        <v>0</v>
      </c>
      <c r="R171" s="128"/>
      <c r="S171" s="127">
        <v>0.44</v>
      </c>
      <c r="T171" s="127">
        <v>0.44</v>
      </c>
      <c r="U171" s="127">
        <v>0.12</v>
      </c>
      <c r="V171" s="102"/>
      <c r="W171" s="95" t="str">
        <f t="shared" si="4"/>
        <v>OK</v>
      </c>
    </row>
    <row r="172" spans="2:23" ht="15" outlineLevel="1">
      <c r="B172" s="195" t="s">
        <v>165</v>
      </c>
      <c r="C172" s="197">
        <v>4628379.8885765541</v>
      </c>
      <c r="D172" s="189">
        <v>2759034.7521876278</v>
      </c>
      <c r="E172" s="189">
        <v>2706928.4071322945</v>
      </c>
      <c r="F172" s="189">
        <v>3436072.9237014605</v>
      </c>
      <c r="G172" s="189">
        <v>3230534.394791218</v>
      </c>
      <c r="H172" s="189">
        <v>3563744.4894335615</v>
      </c>
      <c r="I172" s="189">
        <v>3652838.1016694005</v>
      </c>
      <c r="J172" s="189">
        <v>3744159.054211135</v>
      </c>
      <c r="K172" s="189">
        <v>3837763.030566413</v>
      </c>
      <c r="L172" s="189">
        <v>3933707.1063305731</v>
      </c>
      <c r="M172" s="93"/>
      <c r="V172" s="95"/>
      <c r="W172" s="95" t="str">
        <f t="shared" si="4"/>
        <v/>
      </c>
    </row>
    <row r="173" spans="2:23" ht="15">
      <c r="B173" s="92" t="s">
        <v>166</v>
      </c>
      <c r="C173" s="198">
        <v>107139.79995865743</v>
      </c>
      <c r="D173" s="190">
        <v>110307.90198864338</v>
      </c>
      <c r="E173" s="190">
        <v>113498.32033715119</v>
      </c>
      <c r="F173" s="190">
        <v>116668.55692429401</v>
      </c>
      <c r="G173" s="190">
        <v>120066.14381478305</v>
      </c>
      <c r="H173" s="190">
        <v>0</v>
      </c>
      <c r="I173" s="190">
        <v>0</v>
      </c>
      <c r="J173" s="190">
        <v>0</v>
      </c>
      <c r="K173" s="190">
        <v>0</v>
      </c>
      <c r="L173" s="190">
        <v>0</v>
      </c>
      <c r="M173" s="93"/>
      <c r="V173" s="103"/>
      <c r="W173" s="95" t="str">
        <f t="shared" si="4"/>
        <v/>
      </c>
    </row>
    <row r="174" spans="2:23" ht="15" outlineLevel="1">
      <c r="B174" s="99" t="s">
        <v>370</v>
      </c>
      <c r="C174" s="200">
        <v>107139.79995865743</v>
      </c>
      <c r="D174" s="192">
        <v>110307.90198864338</v>
      </c>
      <c r="E174" s="192">
        <v>113498.32033715119</v>
      </c>
      <c r="F174" s="192">
        <v>116668.55692429401</v>
      </c>
      <c r="G174" s="192">
        <v>120066.14381478305</v>
      </c>
      <c r="H174" s="192">
        <v>0</v>
      </c>
      <c r="I174" s="192">
        <v>0</v>
      </c>
      <c r="J174" s="192">
        <v>0</v>
      </c>
      <c r="K174" s="192">
        <v>0</v>
      </c>
      <c r="L174" s="192">
        <v>0</v>
      </c>
      <c r="M174" s="93"/>
      <c r="N174" s="127">
        <v>0.2</v>
      </c>
      <c r="O174" s="128"/>
      <c r="P174" s="127">
        <v>1</v>
      </c>
      <c r="Q174" s="127">
        <v>0</v>
      </c>
      <c r="R174" s="128"/>
      <c r="S174" s="127">
        <v>0.44</v>
      </c>
      <c r="T174" s="127">
        <v>0.44</v>
      </c>
      <c r="U174" s="127">
        <v>0.12</v>
      </c>
      <c r="V174" s="95"/>
      <c r="W174" s="95" t="str">
        <f t="shared" si="4"/>
        <v>OK</v>
      </c>
    </row>
    <row r="175" spans="2:23" ht="15" outlineLevel="1">
      <c r="B175" s="92" t="s">
        <v>167</v>
      </c>
      <c r="C175" s="198">
        <v>781109.54121941992</v>
      </c>
      <c r="D175" s="190">
        <v>947416.68818489183</v>
      </c>
      <c r="E175" s="190">
        <v>834444.05499769899</v>
      </c>
      <c r="F175" s="190">
        <v>1316605.4195038776</v>
      </c>
      <c r="G175" s="190">
        <v>1040775.0924367711</v>
      </c>
      <c r="H175" s="190">
        <v>1442309.0019304061</v>
      </c>
      <c r="I175" s="190">
        <v>1478366.7269786661</v>
      </c>
      <c r="J175" s="190">
        <v>1515325.8951531325</v>
      </c>
      <c r="K175" s="190">
        <v>1553209.0425319606</v>
      </c>
      <c r="L175" s="190">
        <v>1592039.2685952596</v>
      </c>
      <c r="M175" s="93"/>
      <c r="N175" s="103"/>
      <c r="O175" s="96"/>
      <c r="P175" s="103"/>
      <c r="Q175" s="103"/>
      <c r="R175" s="96"/>
      <c r="S175" s="103"/>
      <c r="T175" s="103"/>
      <c r="U175" s="103"/>
      <c r="V175" s="95"/>
      <c r="W175" s="95" t="str">
        <f t="shared" si="4"/>
        <v/>
      </c>
    </row>
    <row r="176" spans="2:23" ht="15" outlineLevel="1">
      <c r="B176" s="99" t="s">
        <v>371</v>
      </c>
      <c r="C176" s="200">
        <v>0</v>
      </c>
      <c r="D176" s="192">
        <v>429488.6872266315</v>
      </c>
      <c r="E176" s="192">
        <v>0</v>
      </c>
      <c r="F176" s="192">
        <v>0</v>
      </c>
      <c r="G176" s="192">
        <v>0</v>
      </c>
      <c r="H176" s="192">
        <v>0</v>
      </c>
      <c r="I176" s="192">
        <v>0</v>
      </c>
      <c r="J176" s="192">
        <v>0</v>
      </c>
      <c r="K176" s="192">
        <v>0</v>
      </c>
      <c r="L176" s="192">
        <v>0</v>
      </c>
      <c r="M176" s="93"/>
      <c r="N176" s="127">
        <v>0.2</v>
      </c>
      <c r="O176" s="128"/>
      <c r="P176" s="127">
        <v>0.3</v>
      </c>
      <c r="Q176" s="127">
        <v>0.7</v>
      </c>
      <c r="R176" s="128"/>
      <c r="S176" s="127">
        <v>0.44</v>
      </c>
      <c r="T176" s="127">
        <v>0.44</v>
      </c>
      <c r="U176" s="127">
        <v>0.12</v>
      </c>
      <c r="V176" s="95"/>
      <c r="W176" s="95" t="str">
        <f t="shared" si="4"/>
        <v>OK</v>
      </c>
    </row>
    <row r="177" spans="2:23" ht="15" outlineLevel="1">
      <c r="B177" s="99" t="s">
        <v>372</v>
      </c>
      <c r="C177" s="200">
        <v>0</v>
      </c>
      <c r="D177" s="192">
        <v>0</v>
      </c>
      <c r="E177" s="192">
        <v>299544.01974276366</v>
      </c>
      <c r="F177" s="192">
        <v>0</v>
      </c>
      <c r="G177" s="192">
        <v>0</v>
      </c>
      <c r="H177" s="192">
        <v>0</v>
      </c>
      <c r="I177" s="192">
        <v>0</v>
      </c>
      <c r="J177" s="192">
        <v>0</v>
      </c>
      <c r="K177" s="192">
        <v>0</v>
      </c>
      <c r="L177" s="192">
        <v>0</v>
      </c>
      <c r="M177" s="93"/>
      <c r="N177" s="127">
        <v>0.2</v>
      </c>
      <c r="O177" s="128"/>
      <c r="P177" s="127">
        <v>0.3</v>
      </c>
      <c r="Q177" s="127">
        <v>0.7</v>
      </c>
      <c r="R177" s="128"/>
      <c r="S177" s="127">
        <v>0.44</v>
      </c>
      <c r="T177" s="127">
        <v>0.44</v>
      </c>
      <c r="U177" s="127">
        <v>0.12</v>
      </c>
      <c r="V177" s="95"/>
      <c r="W177" s="95" t="str">
        <f t="shared" si="4"/>
        <v>OK</v>
      </c>
    </row>
    <row r="178" spans="2:23" ht="15" outlineLevel="1">
      <c r="B178" s="99" t="s">
        <v>373</v>
      </c>
      <c r="C178" s="200">
        <v>0</v>
      </c>
      <c r="D178" s="192">
        <v>0</v>
      </c>
      <c r="E178" s="192">
        <v>0</v>
      </c>
      <c r="F178" s="192">
        <v>0</v>
      </c>
      <c r="G178" s="192">
        <v>471810.48605469678</v>
      </c>
      <c r="H178" s="192">
        <v>0</v>
      </c>
      <c r="I178" s="192">
        <v>0</v>
      </c>
      <c r="J178" s="192">
        <v>0</v>
      </c>
      <c r="K178" s="192">
        <v>0</v>
      </c>
      <c r="L178" s="192">
        <v>0</v>
      </c>
      <c r="M178" s="93"/>
      <c r="N178" s="127">
        <v>0.2</v>
      </c>
      <c r="O178" s="128"/>
      <c r="P178" s="127">
        <v>0.3</v>
      </c>
      <c r="Q178" s="127">
        <v>0.7</v>
      </c>
      <c r="R178" s="128"/>
      <c r="S178" s="127">
        <v>0.44</v>
      </c>
      <c r="T178" s="127">
        <v>0.44</v>
      </c>
      <c r="U178" s="127">
        <v>0.12</v>
      </c>
      <c r="V178" s="95"/>
      <c r="W178" s="95" t="str">
        <f t="shared" si="4"/>
        <v>OK</v>
      </c>
    </row>
    <row r="179" spans="2:23" ht="15" outlineLevel="1">
      <c r="B179" s="99" t="s">
        <v>374</v>
      </c>
      <c r="C179" s="200">
        <v>0</v>
      </c>
      <c r="D179" s="192">
        <v>0</v>
      </c>
      <c r="E179" s="192">
        <v>0</v>
      </c>
      <c r="F179" s="192">
        <v>456959.24923995766</v>
      </c>
      <c r="G179" s="192">
        <v>0</v>
      </c>
      <c r="H179" s="192">
        <v>0</v>
      </c>
      <c r="I179" s="192">
        <v>0</v>
      </c>
      <c r="J179" s="192">
        <v>0</v>
      </c>
      <c r="K179" s="192">
        <v>0</v>
      </c>
      <c r="L179" s="192">
        <v>0</v>
      </c>
      <c r="M179" s="93"/>
      <c r="N179" s="127">
        <v>0.2</v>
      </c>
      <c r="O179" s="128"/>
      <c r="P179" s="127">
        <v>0.3</v>
      </c>
      <c r="Q179" s="127">
        <v>0.7</v>
      </c>
      <c r="R179" s="128"/>
      <c r="S179" s="127">
        <v>0.44</v>
      </c>
      <c r="T179" s="127">
        <v>0.44</v>
      </c>
      <c r="U179" s="127">
        <v>0.12</v>
      </c>
      <c r="V179" s="95"/>
      <c r="W179" s="95" t="str">
        <f t="shared" si="4"/>
        <v>OK</v>
      </c>
    </row>
    <row r="180" spans="2:23" ht="15" outlineLevel="1">
      <c r="B180" s="99" t="s">
        <v>375</v>
      </c>
      <c r="C180" s="200">
        <v>0</v>
      </c>
      <c r="D180" s="192">
        <v>0</v>
      </c>
      <c r="E180" s="192">
        <v>0</v>
      </c>
      <c r="F180" s="192">
        <v>308590.93291525333</v>
      </c>
      <c r="G180" s="192">
        <v>0</v>
      </c>
      <c r="H180" s="192">
        <v>0</v>
      </c>
      <c r="I180" s="192">
        <v>0</v>
      </c>
      <c r="J180" s="192">
        <v>0</v>
      </c>
      <c r="K180" s="192">
        <v>0</v>
      </c>
      <c r="L180" s="192">
        <v>0</v>
      </c>
      <c r="M180" s="93"/>
      <c r="N180" s="127">
        <v>0.2</v>
      </c>
      <c r="O180" s="128"/>
      <c r="P180" s="127">
        <v>0.3</v>
      </c>
      <c r="Q180" s="127">
        <v>0.7</v>
      </c>
      <c r="R180" s="128"/>
      <c r="S180" s="127">
        <v>0.44</v>
      </c>
      <c r="T180" s="127">
        <v>0.44</v>
      </c>
      <c r="U180" s="127">
        <v>0.12</v>
      </c>
      <c r="V180" s="95"/>
      <c r="W180" s="95" t="str">
        <f t="shared" si="4"/>
        <v>OK</v>
      </c>
    </row>
    <row r="181" spans="2:23" ht="15" outlineLevel="1">
      <c r="B181" s="99" t="s">
        <v>376</v>
      </c>
      <c r="C181" s="200">
        <v>0</v>
      </c>
      <c r="D181" s="192">
        <v>0</v>
      </c>
      <c r="E181" s="192">
        <v>0</v>
      </c>
      <c r="F181" s="192">
        <v>0</v>
      </c>
      <c r="G181" s="192">
        <v>0</v>
      </c>
      <c r="H181" s="192">
        <v>0</v>
      </c>
      <c r="I181" s="192">
        <v>0</v>
      </c>
      <c r="J181" s="192">
        <v>0</v>
      </c>
      <c r="K181" s="192">
        <v>0</v>
      </c>
      <c r="L181" s="192">
        <v>0</v>
      </c>
      <c r="M181" s="93"/>
      <c r="N181" s="127">
        <v>0.2</v>
      </c>
      <c r="O181" s="128"/>
      <c r="P181" s="127">
        <v>0.3</v>
      </c>
      <c r="Q181" s="127">
        <v>0.7</v>
      </c>
      <c r="R181" s="128"/>
      <c r="S181" s="127">
        <v>0.44</v>
      </c>
      <c r="T181" s="127">
        <v>0.44</v>
      </c>
      <c r="U181" s="127">
        <v>0.12</v>
      </c>
      <c r="V181" s="95"/>
      <c r="W181" s="95" t="str">
        <f t="shared" si="4"/>
        <v>OK</v>
      </c>
    </row>
    <row r="182" spans="2:23" ht="15" outlineLevel="1">
      <c r="B182" s="99" t="s">
        <v>377</v>
      </c>
      <c r="C182" s="200">
        <v>280398.29684799694</v>
      </c>
      <c r="D182" s="192">
        <v>0</v>
      </c>
      <c r="E182" s="192">
        <v>0</v>
      </c>
      <c r="F182" s="192">
        <v>0</v>
      </c>
      <c r="G182" s="192">
        <v>0</v>
      </c>
      <c r="H182" s="192">
        <v>0</v>
      </c>
      <c r="I182" s="192">
        <v>0</v>
      </c>
      <c r="J182" s="192">
        <v>0</v>
      </c>
      <c r="K182" s="192">
        <v>0</v>
      </c>
      <c r="L182" s="192">
        <v>0</v>
      </c>
      <c r="M182" s="93"/>
      <c r="N182" s="127">
        <v>0.2</v>
      </c>
      <c r="O182" s="128"/>
      <c r="P182" s="127">
        <v>0.3</v>
      </c>
      <c r="Q182" s="127">
        <v>0.7</v>
      </c>
      <c r="R182" s="128"/>
      <c r="S182" s="127">
        <v>0.44</v>
      </c>
      <c r="T182" s="127">
        <v>0.44</v>
      </c>
      <c r="U182" s="127">
        <v>0.12</v>
      </c>
      <c r="V182" s="95"/>
      <c r="W182" s="95" t="str">
        <f t="shared" si="4"/>
        <v>OK</v>
      </c>
    </row>
    <row r="183" spans="2:23" ht="15">
      <c r="B183" s="99" t="s">
        <v>378</v>
      </c>
      <c r="C183" s="200">
        <v>0</v>
      </c>
      <c r="D183" s="192">
        <v>0</v>
      </c>
      <c r="E183" s="192">
        <v>0</v>
      </c>
      <c r="F183" s="192">
        <v>0</v>
      </c>
      <c r="G183" s="192">
        <v>0</v>
      </c>
      <c r="H183" s="192">
        <v>123067.79741015261</v>
      </c>
      <c r="I183" s="192">
        <v>126144.49234540641</v>
      </c>
      <c r="J183" s="192">
        <v>129298.10465404156</v>
      </c>
      <c r="K183" s="192">
        <v>132530.55727039257</v>
      </c>
      <c r="L183" s="192">
        <v>135843.82120215238</v>
      </c>
      <c r="M183" s="93"/>
      <c r="N183" s="127">
        <v>0.2</v>
      </c>
      <c r="O183" s="128"/>
      <c r="P183" s="127">
        <v>0.3</v>
      </c>
      <c r="Q183" s="127">
        <v>0.7</v>
      </c>
      <c r="R183" s="128"/>
      <c r="S183" s="127">
        <v>0.44</v>
      </c>
      <c r="T183" s="127">
        <v>0.44</v>
      </c>
      <c r="U183" s="127">
        <v>0.12</v>
      </c>
      <c r="V183" s="103"/>
      <c r="W183" s="95" t="str">
        <f t="shared" si="4"/>
        <v>OK</v>
      </c>
    </row>
    <row r="184" spans="2:23" ht="15" outlineLevel="1">
      <c r="B184" s="99" t="s">
        <v>379</v>
      </c>
      <c r="C184" s="200">
        <v>500711.24437142303</v>
      </c>
      <c r="D184" s="192">
        <v>517928.00095826027</v>
      </c>
      <c r="E184" s="192">
        <v>534900.03525493504</v>
      </c>
      <c r="F184" s="192">
        <v>551055.23734866665</v>
      </c>
      <c r="G184" s="192">
        <v>568964.6063820743</v>
      </c>
      <c r="H184" s="192">
        <v>1319241.204520253</v>
      </c>
      <c r="I184" s="192">
        <v>1352222.2346332595</v>
      </c>
      <c r="J184" s="192">
        <v>1386027.7904990907</v>
      </c>
      <c r="K184" s="192">
        <v>1420678.4852615679</v>
      </c>
      <c r="L184" s="192">
        <v>1456195.447393107</v>
      </c>
      <c r="M184" s="93"/>
      <c r="N184" s="127">
        <v>0.2</v>
      </c>
      <c r="O184" s="128"/>
      <c r="P184" s="127">
        <v>0.3</v>
      </c>
      <c r="Q184" s="127">
        <v>0.7</v>
      </c>
      <c r="R184" s="128"/>
      <c r="S184" s="127">
        <v>0.75</v>
      </c>
      <c r="T184" s="127">
        <v>0.25</v>
      </c>
      <c r="U184" s="127">
        <v>0</v>
      </c>
      <c r="V184" s="95"/>
      <c r="W184" s="95" t="str">
        <f t="shared" si="4"/>
        <v>OK</v>
      </c>
    </row>
    <row r="185" spans="2:23" ht="15" outlineLevel="1">
      <c r="B185" s="92" t="s">
        <v>168</v>
      </c>
      <c r="C185" s="198">
        <v>3740130.5473984764</v>
      </c>
      <c r="D185" s="190">
        <v>1701310.1620140923</v>
      </c>
      <c r="E185" s="190">
        <v>1758986.0317974442</v>
      </c>
      <c r="F185" s="190">
        <v>2002798.9472732886</v>
      </c>
      <c r="G185" s="190">
        <v>2069693.1585396645</v>
      </c>
      <c r="H185" s="190">
        <v>2121435.4875031556</v>
      </c>
      <c r="I185" s="190">
        <v>2174471.3746907348</v>
      </c>
      <c r="J185" s="190">
        <v>2228833.1590580028</v>
      </c>
      <c r="K185" s="190">
        <v>2284553.9880344523</v>
      </c>
      <c r="L185" s="190">
        <v>2341667.8377353135</v>
      </c>
      <c r="M185" s="93"/>
      <c r="N185" s="103"/>
      <c r="O185" s="96"/>
      <c r="P185" s="103"/>
      <c r="Q185" s="103"/>
      <c r="R185" s="96"/>
      <c r="S185" s="103"/>
      <c r="T185" s="103"/>
      <c r="U185" s="103"/>
      <c r="V185" s="95"/>
      <c r="W185" s="95" t="str">
        <f t="shared" si="4"/>
        <v/>
      </c>
    </row>
    <row r="186" spans="2:23" ht="15" outlineLevel="1">
      <c r="B186" s="99" t="s">
        <v>380</v>
      </c>
      <c r="C186" s="200">
        <v>573516.06707426941</v>
      </c>
      <c r="D186" s="192">
        <v>594078.08039629878</v>
      </c>
      <c r="E186" s="192">
        <v>614218.08549914765</v>
      </c>
      <c r="F186" s="192">
        <v>633126.41959059937</v>
      </c>
      <c r="G186" s="192">
        <v>654273.02757211006</v>
      </c>
      <c r="H186" s="192">
        <v>670629.8532614127</v>
      </c>
      <c r="I186" s="192">
        <v>687395.59959294798</v>
      </c>
      <c r="J186" s="192">
        <v>704580.48958277167</v>
      </c>
      <c r="K186" s="192">
        <v>722195.00182234088</v>
      </c>
      <c r="L186" s="192">
        <v>740249.87686789932</v>
      </c>
      <c r="M186" s="93"/>
      <c r="N186" s="127">
        <v>0.2</v>
      </c>
      <c r="O186" s="128"/>
      <c r="P186" s="127">
        <v>1</v>
      </c>
      <c r="Q186" s="127">
        <v>0</v>
      </c>
      <c r="R186" s="128"/>
      <c r="S186" s="127">
        <v>0.44</v>
      </c>
      <c r="T186" s="127">
        <v>0.44</v>
      </c>
      <c r="U186" s="127">
        <v>0.12</v>
      </c>
      <c r="V186" s="95"/>
      <c r="W186" s="95" t="str">
        <f t="shared" si="4"/>
        <v>OK</v>
      </c>
    </row>
    <row r="187" spans="2:23" ht="15" outlineLevel="1">
      <c r="B187" s="99" t="s">
        <v>381</v>
      </c>
      <c r="C187" s="200">
        <v>0</v>
      </c>
      <c r="D187" s="192">
        <v>0</v>
      </c>
      <c r="E187" s="192">
        <v>0</v>
      </c>
      <c r="F187" s="192">
        <v>0</v>
      </c>
      <c r="G187" s="192">
        <v>0</v>
      </c>
      <c r="H187" s="192">
        <v>0</v>
      </c>
      <c r="I187" s="192">
        <v>0</v>
      </c>
      <c r="J187" s="192">
        <v>0</v>
      </c>
      <c r="K187" s="192">
        <v>0</v>
      </c>
      <c r="L187" s="192">
        <v>0</v>
      </c>
      <c r="M187" s="93"/>
      <c r="N187" s="127">
        <v>0</v>
      </c>
      <c r="O187" s="128"/>
      <c r="P187" s="127">
        <v>0</v>
      </c>
      <c r="Q187" s="127">
        <v>0</v>
      </c>
      <c r="R187" s="128"/>
      <c r="S187" s="127">
        <v>0</v>
      </c>
      <c r="T187" s="127">
        <v>0</v>
      </c>
      <c r="U187" s="127">
        <v>0</v>
      </c>
      <c r="V187" s="95"/>
      <c r="W187" s="95" t="str">
        <f t="shared" si="4"/>
        <v/>
      </c>
    </row>
    <row r="188" spans="2:23" ht="15" outlineLevel="1">
      <c r="B188" s="99" t="s">
        <v>382</v>
      </c>
      <c r="C188" s="200">
        <v>0</v>
      </c>
      <c r="D188" s="192">
        <v>0</v>
      </c>
      <c r="E188" s="192">
        <v>0</v>
      </c>
      <c r="F188" s="192">
        <v>0</v>
      </c>
      <c r="G188" s="192">
        <v>0</v>
      </c>
      <c r="H188" s="192">
        <v>0</v>
      </c>
      <c r="I188" s="192">
        <v>0</v>
      </c>
      <c r="J188" s="192">
        <v>0</v>
      </c>
      <c r="K188" s="192">
        <v>0</v>
      </c>
      <c r="L188" s="192">
        <v>0</v>
      </c>
      <c r="M188" s="93"/>
      <c r="N188" s="127">
        <v>0</v>
      </c>
      <c r="O188" s="128"/>
      <c r="P188" s="127">
        <v>0</v>
      </c>
      <c r="Q188" s="127">
        <v>0</v>
      </c>
      <c r="R188" s="128"/>
      <c r="S188" s="127">
        <v>0</v>
      </c>
      <c r="T188" s="127">
        <v>0</v>
      </c>
      <c r="U188" s="127">
        <v>0</v>
      </c>
      <c r="V188" s="95"/>
      <c r="W188" s="95" t="str">
        <f t="shared" si="4"/>
        <v/>
      </c>
    </row>
    <row r="189" spans="2:23" ht="15" outlineLevel="1">
      <c r="B189" s="99" t="s">
        <v>383</v>
      </c>
      <c r="C189" s="200">
        <v>0</v>
      </c>
      <c r="D189" s="192">
        <v>0</v>
      </c>
      <c r="E189" s="192">
        <v>0</v>
      </c>
      <c r="F189" s="192">
        <v>0</v>
      </c>
      <c r="G189" s="192">
        <v>0</v>
      </c>
      <c r="H189" s="192">
        <v>0</v>
      </c>
      <c r="I189" s="192">
        <v>0</v>
      </c>
      <c r="J189" s="192">
        <v>0</v>
      </c>
      <c r="K189" s="192">
        <v>0</v>
      </c>
      <c r="L189" s="192">
        <v>0</v>
      </c>
      <c r="M189" s="93"/>
      <c r="N189" s="127">
        <v>0</v>
      </c>
      <c r="O189" s="128"/>
      <c r="P189" s="127">
        <v>0</v>
      </c>
      <c r="Q189" s="127">
        <v>0</v>
      </c>
      <c r="R189" s="128"/>
      <c r="S189" s="127">
        <v>0</v>
      </c>
      <c r="T189" s="127">
        <v>0</v>
      </c>
      <c r="U189" s="127">
        <v>0</v>
      </c>
      <c r="V189" s="95"/>
      <c r="W189" s="95" t="str">
        <f t="shared" si="4"/>
        <v/>
      </c>
    </row>
    <row r="190" spans="2:23" ht="15" outlineLevel="1">
      <c r="B190" s="99" t="s">
        <v>384</v>
      </c>
      <c r="C190" s="200">
        <v>0</v>
      </c>
      <c r="D190" s="192">
        <v>0</v>
      </c>
      <c r="E190" s="192">
        <v>0</v>
      </c>
      <c r="F190" s="192">
        <v>0</v>
      </c>
      <c r="G190" s="192">
        <v>0</v>
      </c>
      <c r="H190" s="192">
        <v>0</v>
      </c>
      <c r="I190" s="192">
        <v>0</v>
      </c>
      <c r="J190" s="192">
        <v>0</v>
      </c>
      <c r="K190" s="192">
        <v>0</v>
      </c>
      <c r="L190" s="192">
        <v>0</v>
      </c>
      <c r="M190" s="93"/>
      <c r="N190" s="127">
        <v>0</v>
      </c>
      <c r="O190" s="128"/>
      <c r="P190" s="127">
        <v>0</v>
      </c>
      <c r="Q190" s="127">
        <v>0</v>
      </c>
      <c r="R190" s="128"/>
      <c r="S190" s="127">
        <v>0</v>
      </c>
      <c r="T190" s="127">
        <v>0</v>
      </c>
      <c r="U190" s="127">
        <v>0</v>
      </c>
      <c r="V190" s="95"/>
      <c r="W190" s="95" t="str">
        <f t="shared" si="4"/>
        <v/>
      </c>
    </row>
    <row r="191" spans="2:23" ht="15" outlineLevel="1">
      <c r="B191" s="99" t="s">
        <v>385</v>
      </c>
      <c r="C191" s="200">
        <v>0</v>
      </c>
      <c r="D191" s="192">
        <v>0</v>
      </c>
      <c r="E191" s="192">
        <v>0</v>
      </c>
      <c r="F191" s="192">
        <v>0</v>
      </c>
      <c r="G191" s="192">
        <v>0</v>
      </c>
      <c r="H191" s="192">
        <v>0</v>
      </c>
      <c r="I191" s="192">
        <v>0</v>
      </c>
      <c r="J191" s="192">
        <v>0</v>
      </c>
      <c r="K191" s="192">
        <v>0</v>
      </c>
      <c r="L191" s="192">
        <v>0</v>
      </c>
      <c r="M191" s="93"/>
      <c r="N191" s="127">
        <v>0</v>
      </c>
      <c r="O191" s="128"/>
      <c r="P191" s="127">
        <v>0</v>
      </c>
      <c r="Q191" s="127">
        <v>0</v>
      </c>
      <c r="R191" s="128"/>
      <c r="S191" s="127">
        <v>0</v>
      </c>
      <c r="T191" s="127">
        <v>0</v>
      </c>
      <c r="U191" s="127">
        <v>0</v>
      </c>
      <c r="V191" s="95"/>
      <c r="W191" s="95" t="str">
        <f t="shared" si="4"/>
        <v/>
      </c>
    </row>
    <row r="192" spans="2:23" ht="15" outlineLevel="1">
      <c r="B192" s="99" t="s">
        <v>386</v>
      </c>
      <c r="C192" s="200">
        <v>0</v>
      </c>
      <c r="D192" s="192">
        <v>0</v>
      </c>
      <c r="E192" s="192">
        <v>0</v>
      </c>
      <c r="F192" s="192">
        <v>0</v>
      </c>
      <c r="G192" s="192">
        <v>0</v>
      </c>
      <c r="H192" s="192">
        <v>0</v>
      </c>
      <c r="I192" s="192">
        <v>0</v>
      </c>
      <c r="J192" s="192">
        <v>0</v>
      </c>
      <c r="K192" s="192">
        <v>0</v>
      </c>
      <c r="L192" s="192">
        <v>0</v>
      </c>
      <c r="M192" s="93"/>
      <c r="N192" s="127">
        <v>0</v>
      </c>
      <c r="O192" s="128"/>
      <c r="P192" s="127">
        <v>0</v>
      </c>
      <c r="Q192" s="127">
        <v>0</v>
      </c>
      <c r="R192" s="128"/>
      <c r="S192" s="127">
        <v>0</v>
      </c>
      <c r="T192" s="127">
        <v>0</v>
      </c>
      <c r="U192" s="127">
        <v>0</v>
      </c>
      <c r="V192" s="95"/>
      <c r="W192" s="95" t="str">
        <f t="shared" si="4"/>
        <v/>
      </c>
    </row>
    <row r="193" spans="2:23" ht="15" outlineLevel="1">
      <c r="B193" s="99" t="s">
        <v>387</v>
      </c>
      <c r="C193" s="200">
        <v>0</v>
      </c>
      <c r="D193" s="192">
        <v>0</v>
      </c>
      <c r="E193" s="192">
        <v>0</v>
      </c>
      <c r="F193" s="192">
        <v>0</v>
      </c>
      <c r="G193" s="192">
        <v>0</v>
      </c>
      <c r="H193" s="192">
        <v>0</v>
      </c>
      <c r="I193" s="192">
        <v>0</v>
      </c>
      <c r="J193" s="192">
        <v>0</v>
      </c>
      <c r="K193" s="192">
        <v>0</v>
      </c>
      <c r="L193" s="192">
        <v>0</v>
      </c>
      <c r="M193" s="93"/>
      <c r="N193" s="127">
        <v>0</v>
      </c>
      <c r="O193" s="128"/>
      <c r="P193" s="127">
        <v>0</v>
      </c>
      <c r="Q193" s="127">
        <v>0</v>
      </c>
      <c r="R193" s="128"/>
      <c r="S193" s="127">
        <v>0</v>
      </c>
      <c r="T193" s="127">
        <v>0</v>
      </c>
      <c r="U193" s="127">
        <v>0</v>
      </c>
      <c r="V193" s="95"/>
      <c r="W193" s="95" t="str">
        <f t="shared" si="4"/>
        <v/>
      </c>
    </row>
    <row r="194" spans="2:23" ht="15" outlineLevel="1">
      <c r="B194" s="99" t="s">
        <v>388</v>
      </c>
      <c r="C194" s="200">
        <v>0</v>
      </c>
      <c r="D194" s="192">
        <v>0</v>
      </c>
      <c r="E194" s="192">
        <v>0</v>
      </c>
      <c r="F194" s="192">
        <v>0</v>
      </c>
      <c r="G194" s="192">
        <v>0</v>
      </c>
      <c r="H194" s="192">
        <v>0</v>
      </c>
      <c r="I194" s="192">
        <v>0</v>
      </c>
      <c r="J194" s="192">
        <v>0</v>
      </c>
      <c r="K194" s="192">
        <v>0</v>
      </c>
      <c r="L194" s="192">
        <v>0</v>
      </c>
      <c r="M194" s="93"/>
      <c r="N194" s="127">
        <v>0</v>
      </c>
      <c r="O194" s="128"/>
      <c r="P194" s="127">
        <v>0</v>
      </c>
      <c r="Q194" s="127">
        <v>0</v>
      </c>
      <c r="R194" s="128"/>
      <c r="S194" s="127">
        <v>0</v>
      </c>
      <c r="T194" s="127">
        <v>0</v>
      </c>
      <c r="U194" s="127">
        <v>0</v>
      </c>
      <c r="V194" s="95"/>
      <c r="W194" s="95" t="str">
        <f t="shared" si="4"/>
        <v/>
      </c>
    </row>
    <row r="195" spans="2:23" ht="15" outlineLevel="1">
      <c r="B195" s="99" t="s">
        <v>389</v>
      </c>
      <c r="C195" s="200">
        <v>0</v>
      </c>
      <c r="D195" s="192">
        <v>0</v>
      </c>
      <c r="E195" s="192">
        <v>0</v>
      </c>
      <c r="F195" s="192">
        <v>0</v>
      </c>
      <c r="G195" s="192">
        <v>0</v>
      </c>
      <c r="H195" s="192">
        <v>0</v>
      </c>
      <c r="I195" s="192">
        <v>0</v>
      </c>
      <c r="J195" s="192">
        <v>0</v>
      </c>
      <c r="K195" s="192">
        <v>0</v>
      </c>
      <c r="L195" s="192">
        <v>0</v>
      </c>
      <c r="M195" s="93"/>
      <c r="N195" s="127">
        <v>0</v>
      </c>
      <c r="O195" s="128"/>
      <c r="P195" s="127">
        <v>0</v>
      </c>
      <c r="Q195" s="127">
        <v>0</v>
      </c>
      <c r="R195" s="128"/>
      <c r="S195" s="127">
        <v>0</v>
      </c>
      <c r="T195" s="127">
        <v>0</v>
      </c>
      <c r="U195" s="127">
        <v>0</v>
      </c>
      <c r="V195" s="95"/>
      <c r="W195" s="95" t="str">
        <f t="shared" si="4"/>
        <v/>
      </c>
    </row>
    <row r="196" spans="2:23" ht="15" outlineLevel="1">
      <c r="B196" s="99" t="s">
        <v>169</v>
      </c>
      <c r="C196" s="200">
        <v>155655.12818429206</v>
      </c>
      <c r="D196" s="192">
        <v>322471.52281991491</v>
      </c>
      <c r="E196" s="192">
        <v>333403.71898979222</v>
      </c>
      <c r="F196" s="192">
        <v>171833.6759089866</v>
      </c>
      <c r="G196" s="192">
        <v>177572.97104820851</v>
      </c>
      <c r="H196" s="192">
        <v>182012.29532441369</v>
      </c>
      <c r="I196" s="192">
        <v>186562.60270752403</v>
      </c>
      <c r="J196" s="192">
        <v>191226.66777521209</v>
      </c>
      <c r="K196" s="192">
        <v>196007.33446959237</v>
      </c>
      <c r="L196" s="192">
        <v>200907.51783133217</v>
      </c>
      <c r="M196" s="93"/>
      <c r="N196" s="127">
        <v>0.2</v>
      </c>
      <c r="O196" s="128"/>
      <c r="P196" s="127">
        <v>0.4</v>
      </c>
      <c r="Q196" s="127">
        <v>0.6</v>
      </c>
      <c r="R196" s="128"/>
      <c r="S196" s="127">
        <v>0.44</v>
      </c>
      <c r="T196" s="127">
        <v>0.44</v>
      </c>
      <c r="U196" s="127">
        <v>0.12</v>
      </c>
      <c r="V196" s="95"/>
      <c r="W196" s="95" t="str">
        <f t="shared" si="4"/>
        <v>OK</v>
      </c>
    </row>
    <row r="197" spans="2:23" ht="15" outlineLevel="1">
      <c r="B197" s="99" t="s">
        <v>414</v>
      </c>
      <c r="C197" s="200">
        <v>430137.05030570214</v>
      </c>
      <c r="D197" s="192">
        <v>445558.56029722397</v>
      </c>
      <c r="E197" s="192">
        <v>460663.56412436068</v>
      </c>
      <c r="F197" s="192">
        <v>474844.81469294947</v>
      </c>
      <c r="G197" s="192">
        <v>490704.77067908249</v>
      </c>
      <c r="H197" s="192">
        <v>502972.3899460595</v>
      </c>
      <c r="I197" s="192">
        <v>515546.69969471096</v>
      </c>
      <c r="J197" s="192">
        <v>528435.36718707869</v>
      </c>
      <c r="K197" s="192">
        <v>541646.25136675558</v>
      </c>
      <c r="L197" s="192">
        <v>555187.4076509244</v>
      </c>
      <c r="M197" s="93"/>
      <c r="N197" s="127">
        <v>0.5</v>
      </c>
      <c r="O197" s="128"/>
      <c r="P197" s="127">
        <v>0.3</v>
      </c>
      <c r="Q197" s="127">
        <v>0.7</v>
      </c>
      <c r="R197" s="128"/>
      <c r="S197" s="127">
        <v>0.75</v>
      </c>
      <c r="T197" s="127">
        <v>0.25</v>
      </c>
      <c r="U197" s="127">
        <v>0</v>
      </c>
      <c r="V197" s="95"/>
      <c r="W197" s="95" t="str">
        <f t="shared" si="4"/>
        <v>OK</v>
      </c>
    </row>
    <row r="198" spans="2:23" ht="15">
      <c r="B198" s="99" t="s">
        <v>415</v>
      </c>
      <c r="C198" s="200">
        <v>2580822.3018342126</v>
      </c>
      <c r="D198" s="192">
        <v>0</v>
      </c>
      <c r="E198" s="192">
        <v>0</v>
      </c>
      <c r="F198" s="192">
        <v>0</v>
      </c>
      <c r="G198" s="192">
        <v>0</v>
      </c>
      <c r="H198" s="192">
        <v>0</v>
      </c>
      <c r="I198" s="192">
        <v>0</v>
      </c>
      <c r="J198" s="192">
        <v>0</v>
      </c>
      <c r="K198" s="192">
        <v>0</v>
      </c>
      <c r="L198" s="192">
        <v>0</v>
      </c>
      <c r="M198" s="93"/>
      <c r="N198" s="127">
        <v>0.2</v>
      </c>
      <c r="O198" s="128"/>
      <c r="P198" s="127">
        <v>0.7</v>
      </c>
      <c r="Q198" s="127">
        <v>0.3</v>
      </c>
      <c r="R198" s="128"/>
      <c r="S198" s="127">
        <v>0.44</v>
      </c>
      <c r="T198" s="127">
        <v>0.44</v>
      </c>
      <c r="U198" s="127">
        <v>0.12</v>
      </c>
      <c r="V198" s="96"/>
      <c r="W198" s="95" t="str">
        <f t="shared" si="4"/>
        <v>OK</v>
      </c>
    </row>
    <row r="199" spans="2:23" ht="15">
      <c r="B199" s="99" t="s">
        <v>390</v>
      </c>
      <c r="C199" s="200">
        <v>0</v>
      </c>
      <c r="D199" s="192">
        <v>339201.99850065482</v>
      </c>
      <c r="E199" s="192">
        <v>350700.66318414389</v>
      </c>
      <c r="F199" s="192">
        <v>722994.03708075301</v>
      </c>
      <c r="G199" s="192">
        <v>747142.38924026361</v>
      </c>
      <c r="H199" s="192">
        <v>765820.94897127</v>
      </c>
      <c r="I199" s="192">
        <v>784966.47269555181</v>
      </c>
      <c r="J199" s="192">
        <v>804590.63451294054</v>
      </c>
      <c r="K199" s="192">
        <v>824705.40037576389</v>
      </c>
      <c r="L199" s="192">
        <v>845323.03538515791</v>
      </c>
      <c r="M199" s="93"/>
      <c r="N199" s="127">
        <v>0</v>
      </c>
      <c r="O199" s="128"/>
      <c r="P199" s="127">
        <v>0</v>
      </c>
      <c r="Q199" s="127">
        <v>0</v>
      </c>
      <c r="R199" s="128"/>
      <c r="S199" s="127">
        <v>0.44</v>
      </c>
      <c r="T199" s="127">
        <v>0.44</v>
      </c>
      <c r="U199" s="127">
        <v>0.12</v>
      </c>
      <c r="V199" s="96"/>
      <c r="W199" s="95" t="str">
        <f t="shared" si="4"/>
        <v/>
      </c>
    </row>
    <row r="200" spans="2:23" ht="15">
      <c r="B200" s="92" t="s">
        <v>170</v>
      </c>
      <c r="C200" s="198">
        <v>0</v>
      </c>
      <c r="D200" s="190">
        <v>0</v>
      </c>
      <c r="E200" s="190">
        <v>0</v>
      </c>
      <c r="F200" s="190">
        <v>0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90">
        <v>0</v>
      </c>
      <c r="M200" s="90"/>
      <c r="V200"/>
      <c r="W200" s="95" t="str">
        <f t="shared" si="4"/>
        <v/>
      </c>
    </row>
    <row r="201" spans="2:23" ht="15">
      <c r="B201" s="92" t="s">
        <v>171</v>
      </c>
      <c r="C201" s="198">
        <v>0</v>
      </c>
      <c r="D201" s="190">
        <v>0</v>
      </c>
      <c r="E201" s="190">
        <v>0</v>
      </c>
      <c r="F201" s="190">
        <v>0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90">
        <v>0</v>
      </c>
      <c r="M201" s="93"/>
      <c r="V201" s="96"/>
      <c r="W201" s="95" t="str">
        <f t="shared" si="4"/>
        <v/>
      </c>
    </row>
    <row r="202" spans="2:23" ht="18" customHeight="1">
      <c r="B202" s="91" t="s">
        <v>172</v>
      </c>
      <c r="C202" s="197">
        <v>8364683.2041583592</v>
      </c>
      <c r="D202" s="189">
        <v>9531834.0131721701</v>
      </c>
      <c r="E202" s="189">
        <v>9406669.7185413223</v>
      </c>
      <c r="F202" s="189">
        <v>12116875.427902872</v>
      </c>
      <c r="G202" s="189">
        <v>14088850.985201705</v>
      </c>
      <c r="H202" s="189">
        <v>11644328.750512289</v>
      </c>
      <c r="I202" s="189">
        <v>11935436.969275095</v>
      </c>
      <c r="J202" s="189">
        <v>12233822.893506972</v>
      </c>
      <c r="K202" s="189">
        <v>12539668.465844644</v>
      </c>
      <c r="L202" s="189">
        <v>12853160.17749076</v>
      </c>
      <c r="M202" s="93"/>
      <c r="V202" s="96"/>
      <c r="W202" s="95" t="str">
        <f t="shared" si="4"/>
        <v/>
      </c>
    </row>
    <row r="203" spans="2:23" ht="15">
      <c r="B203" s="92" t="s">
        <v>173</v>
      </c>
      <c r="C203" s="198">
        <v>1652404.3174935945</v>
      </c>
      <c r="D203" s="190">
        <v>3056230.2329129246</v>
      </c>
      <c r="E203" s="190">
        <v>2970842.696566341</v>
      </c>
      <c r="F203" s="190">
        <v>717110.324307487</v>
      </c>
      <c r="G203" s="190">
        <v>1051634.6158163182</v>
      </c>
      <c r="H203" s="190">
        <v>2099050.142041401</v>
      </c>
      <c r="I203" s="190">
        <v>2151526.3955924357</v>
      </c>
      <c r="J203" s="190">
        <v>2205314.5554822464</v>
      </c>
      <c r="K203" s="190">
        <v>2260447.4193693027</v>
      </c>
      <c r="L203" s="190">
        <v>2316958.6048535351</v>
      </c>
      <c r="M203" s="93"/>
      <c r="V203" s="96"/>
      <c r="W203" s="95" t="str">
        <f t="shared" si="4"/>
        <v/>
      </c>
    </row>
    <row r="204" spans="2:23" ht="15">
      <c r="B204" s="92" t="s">
        <v>174</v>
      </c>
      <c r="C204" s="198">
        <v>210831.28861154945</v>
      </c>
      <c r="D204" s="190">
        <v>218788.8338478409</v>
      </c>
      <c r="E204" s="190">
        <v>967506.10696164728</v>
      </c>
      <c r="F204" s="190">
        <v>233724.8464409587</v>
      </c>
      <c r="G204" s="190">
        <v>241851.71180034004</v>
      </c>
      <c r="H204" s="190">
        <v>410064.61593480571</v>
      </c>
      <c r="I204" s="190">
        <v>420316.23133317585</v>
      </c>
      <c r="J204" s="190">
        <v>430824.13711650518</v>
      </c>
      <c r="K204" s="190">
        <v>441594.74054441776</v>
      </c>
      <c r="L204" s="190">
        <v>452634.60905802815</v>
      </c>
      <c r="M204" s="93"/>
      <c r="V204" s="96"/>
      <c r="W204" s="95" t="str">
        <f t="shared" si="4"/>
        <v/>
      </c>
    </row>
    <row r="205" spans="2:23" ht="15">
      <c r="B205" s="92" t="s">
        <v>175</v>
      </c>
      <c r="C205" s="198">
        <v>616333.89184124966</v>
      </c>
      <c r="D205" s="190">
        <v>3361294.5841819583</v>
      </c>
      <c r="E205" s="190">
        <v>3480346.7366639138</v>
      </c>
      <c r="F205" s="190">
        <v>683259.80064736598</v>
      </c>
      <c r="G205" s="190">
        <v>707017.48191186739</v>
      </c>
      <c r="H205" s="190">
        <v>1958217.4819327754</v>
      </c>
      <c r="I205" s="190">
        <v>2007172.9189810946</v>
      </c>
      <c r="J205" s="190">
        <v>2057352.2419556216</v>
      </c>
      <c r="K205" s="190">
        <v>2108786.0480045122</v>
      </c>
      <c r="L205" s="190">
        <v>2161505.6992046246</v>
      </c>
      <c r="M205" s="93"/>
      <c r="V205" s="96"/>
      <c r="W205" s="95" t="str">
        <f t="shared" si="4"/>
        <v/>
      </c>
    </row>
    <row r="206" spans="2:23" ht="15">
      <c r="B206" s="92" t="s">
        <v>176</v>
      </c>
      <c r="C206" s="198">
        <v>3208788.8378047212</v>
      </c>
      <c r="D206" s="190">
        <v>118181.18827193913</v>
      </c>
      <c r="E206" s="190">
        <v>122366.99361993237</v>
      </c>
      <c r="F206" s="190">
        <v>1325614.9125641801</v>
      </c>
      <c r="G206" s="190">
        <v>2612777.0950179882</v>
      </c>
      <c r="H206" s="190">
        <v>1624967.992378477</v>
      </c>
      <c r="I206" s="190">
        <v>1665592.1921879388</v>
      </c>
      <c r="J206" s="190">
        <v>1707231.9969926372</v>
      </c>
      <c r="K206" s="190">
        <v>1749912.7969174527</v>
      </c>
      <c r="L206" s="190">
        <v>1793660.6168403889</v>
      </c>
      <c r="M206" s="93"/>
      <c r="V206" s="96"/>
      <c r="W206" s="95" t="str">
        <f t="shared" si="4"/>
        <v/>
      </c>
    </row>
    <row r="207" spans="2:23" ht="15">
      <c r="B207" s="92" t="s">
        <v>177</v>
      </c>
      <c r="C207" s="198">
        <v>1597740.5576850579</v>
      </c>
      <c r="D207" s="190">
        <v>1658045.1398339709</v>
      </c>
      <c r="E207" s="190">
        <v>706669.38815510948</v>
      </c>
      <c r="F207" s="190">
        <v>5027792.2403734243</v>
      </c>
      <c r="G207" s="190">
        <v>5202614.0071417186</v>
      </c>
      <c r="H207" s="190">
        <v>3039188.9631766588</v>
      </c>
      <c r="I207" s="190">
        <v>3115168.6872560754</v>
      </c>
      <c r="J207" s="190">
        <v>3193047.9044374768</v>
      </c>
      <c r="K207" s="190">
        <v>3272874.1020484134</v>
      </c>
      <c r="L207" s="190">
        <v>3354695.9545996236</v>
      </c>
      <c r="M207" s="93"/>
      <c r="V207" s="96"/>
      <c r="W207" s="95" t="str">
        <f t="shared" si="4"/>
        <v/>
      </c>
    </row>
    <row r="208" spans="2:23" ht="15">
      <c r="B208" s="92" t="s">
        <v>178</v>
      </c>
      <c r="C208" s="198">
        <v>1078584.3107221869</v>
      </c>
      <c r="D208" s="190">
        <v>1119294.0341235353</v>
      </c>
      <c r="E208" s="190">
        <v>1158937.7965743798</v>
      </c>
      <c r="F208" s="190">
        <v>4129373.3035694561</v>
      </c>
      <c r="G208" s="190">
        <v>4272956.0735134725</v>
      </c>
      <c r="H208" s="190">
        <v>2512839.5550481705</v>
      </c>
      <c r="I208" s="190">
        <v>2575660.543924375</v>
      </c>
      <c r="J208" s="190">
        <v>2640052.0575224841</v>
      </c>
      <c r="K208" s="190">
        <v>2706053.3589605456</v>
      </c>
      <c r="L208" s="190">
        <v>2773704.6929345592</v>
      </c>
      <c r="M208" s="93"/>
      <c r="V208" s="96"/>
      <c r="W208" s="95" t="str">
        <f t="shared" si="4"/>
        <v/>
      </c>
    </row>
    <row r="209" spans="1:23" ht="15">
      <c r="B209" s="92" t="s">
        <v>179</v>
      </c>
      <c r="C209" s="198">
        <v>0</v>
      </c>
      <c r="D209" s="190">
        <v>0</v>
      </c>
      <c r="E209" s="190">
        <v>0</v>
      </c>
      <c r="F209" s="190">
        <v>0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90">
        <v>0</v>
      </c>
      <c r="M209" s="93"/>
      <c r="V209" s="96"/>
      <c r="W209" s="95" t="str">
        <f t="shared" si="4"/>
        <v/>
      </c>
    </row>
    <row r="210" spans="1:23" ht="15">
      <c r="B210" s="92" t="s">
        <v>180</v>
      </c>
      <c r="C210" s="198">
        <v>0</v>
      </c>
      <c r="D210" s="190">
        <v>0</v>
      </c>
      <c r="E210" s="190">
        <v>0</v>
      </c>
      <c r="F210" s="190">
        <v>0</v>
      </c>
      <c r="G210" s="190">
        <v>0</v>
      </c>
      <c r="H210" s="190">
        <v>0</v>
      </c>
      <c r="I210" s="190">
        <v>0</v>
      </c>
      <c r="J210" s="190">
        <v>0</v>
      </c>
      <c r="K210" s="190">
        <v>0</v>
      </c>
      <c r="L210" s="190">
        <v>0</v>
      </c>
      <c r="M210" s="90"/>
      <c r="V210" s="96"/>
      <c r="W210" s="95" t="str">
        <f t="shared" si="4"/>
        <v/>
      </c>
    </row>
    <row r="211" spans="1:23" ht="15">
      <c r="B211" s="92" t="s">
        <v>181</v>
      </c>
      <c r="C211" s="198">
        <v>0</v>
      </c>
      <c r="D211" s="190">
        <v>0</v>
      </c>
      <c r="E211" s="190">
        <v>0</v>
      </c>
      <c r="F211" s="190">
        <v>0</v>
      </c>
      <c r="G211" s="190">
        <v>0</v>
      </c>
      <c r="H211" s="190">
        <v>0</v>
      </c>
      <c r="I211" s="190">
        <v>0</v>
      </c>
      <c r="J211" s="190">
        <v>0</v>
      </c>
      <c r="K211" s="190">
        <v>0</v>
      </c>
      <c r="L211" s="190">
        <v>0</v>
      </c>
      <c r="M211" s="93"/>
      <c r="V211" s="96"/>
      <c r="W211" s="95" t="str">
        <f t="shared" si="4"/>
        <v/>
      </c>
    </row>
    <row r="212" spans="1:23" ht="15">
      <c r="B212" s="91" t="s">
        <v>182</v>
      </c>
      <c r="C212" s="197">
        <v>5542516.7118321387</v>
      </c>
      <c r="D212" s="189">
        <v>5832874.2996407244</v>
      </c>
      <c r="E212" s="189">
        <v>3948563.4283486581</v>
      </c>
      <c r="F212" s="189">
        <v>4062660.6549800984</v>
      </c>
      <c r="G212" s="189">
        <v>4248963.5723038176</v>
      </c>
      <c r="H212" s="189">
        <v>5819498.2809700323</v>
      </c>
      <c r="I212" s="189">
        <v>4300652.501682329</v>
      </c>
      <c r="J212" s="189">
        <v>5606659.6851950884</v>
      </c>
      <c r="K212" s="189">
        <v>5746826.1773249647</v>
      </c>
      <c r="L212" s="189">
        <v>5890496.8317580884</v>
      </c>
      <c r="M212" s="93"/>
      <c r="V212" s="96"/>
      <c r="W212" s="95" t="str">
        <f t="shared" si="4"/>
        <v/>
      </c>
    </row>
    <row r="213" spans="1:23" ht="15" outlineLevel="1">
      <c r="B213" s="92" t="s">
        <v>183</v>
      </c>
      <c r="C213" s="198">
        <v>752003.03995713929</v>
      </c>
      <c r="D213" s="190">
        <v>780788.6305390707</v>
      </c>
      <c r="E213" s="190">
        <v>808722.69674391323</v>
      </c>
      <c r="F213" s="190">
        <v>834419.81782727712</v>
      </c>
      <c r="G213" s="190">
        <v>863553.73607927072</v>
      </c>
      <c r="H213" s="190">
        <v>885142.57948125235</v>
      </c>
      <c r="I213" s="190">
        <v>907271.14396828366</v>
      </c>
      <c r="J213" s="190">
        <v>929952.9225674906</v>
      </c>
      <c r="K213" s="190">
        <v>953201.7456316778</v>
      </c>
      <c r="L213" s="190">
        <v>977031.7892724697</v>
      </c>
      <c r="M213" s="93"/>
      <c r="V213" s="96"/>
      <c r="W213" s="95" t="str">
        <f t="shared" ref="W213:W259" si="5">IF(AND(ISBLANK(P213)=FALSE(),N213&lt;&gt;0),IF((SUM(P213:Q213)*SUM(S213:U213))=1,"OK","ERROR"),"")</f>
        <v/>
      </c>
    </row>
    <row r="214" spans="1:23" ht="15" outlineLevel="1">
      <c r="B214" s="97" t="s">
        <v>184</v>
      </c>
      <c r="C214" s="199">
        <v>645046.44927102362</v>
      </c>
      <c r="D214" s="191">
        <v>669815.09763336042</v>
      </c>
      <c r="E214" s="191">
        <v>693837.8853403636</v>
      </c>
      <c r="F214" s="191">
        <v>715909.32029535901</v>
      </c>
      <c r="G214" s="191">
        <v>740948.19795629324</v>
      </c>
      <c r="H214" s="191">
        <v>759471.90290520038</v>
      </c>
      <c r="I214" s="191">
        <v>778458.70047783037</v>
      </c>
      <c r="J214" s="191">
        <v>797920.16798977612</v>
      </c>
      <c r="K214" s="191">
        <v>817868.17218952044</v>
      </c>
      <c r="L214" s="191">
        <v>838314.87649425841</v>
      </c>
      <c r="M214" s="93"/>
      <c r="V214" s="96"/>
      <c r="W214" s="95" t="str">
        <f t="shared" si="5"/>
        <v/>
      </c>
    </row>
    <row r="215" spans="1:23" ht="15" outlineLevel="1">
      <c r="B215" s="99" t="s">
        <v>185</v>
      </c>
      <c r="C215" s="200">
        <v>0</v>
      </c>
      <c r="D215" s="192">
        <v>0</v>
      </c>
      <c r="E215" s="192">
        <v>0</v>
      </c>
      <c r="F215" s="192">
        <v>0</v>
      </c>
      <c r="G215" s="192">
        <v>0</v>
      </c>
      <c r="H215" s="192">
        <v>0</v>
      </c>
      <c r="I215" s="192">
        <v>0</v>
      </c>
      <c r="J215" s="192">
        <v>0</v>
      </c>
      <c r="K215" s="192">
        <v>0</v>
      </c>
      <c r="L215" s="192">
        <v>0</v>
      </c>
      <c r="M215" s="93"/>
      <c r="V215" s="96"/>
      <c r="W215" s="95" t="str">
        <f t="shared" si="5"/>
        <v/>
      </c>
    </row>
    <row r="216" spans="1:23" ht="15">
      <c r="B216" s="99" t="s">
        <v>186</v>
      </c>
      <c r="C216" s="200">
        <v>0</v>
      </c>
      <c r="D216" s="192">
        <v>0</v>
      </c>
      <c r="E216" s="192">
        <v>0</v>
      </c>
      <c r="F216" s="192">
        <v>0</v>
      </c>
      <c r="G216" s="192">
        <v>0</v>
      </c>
      <c r="H216" s="192">
        <v>0</v>
      </c>
      <c r="I216" s="192">
        <v>0</v>
      </c>
      <c r="J216" s="192">
        <v>0</v>
      </c>
      <c r="K216" s="192">
        <v>0</v>
      </c>
      <c r="L216" s="192">
        <v>0</v>
      </c>
      <c r="M216" s="93"/>
      <c r="V216" s="96"/>
      <c r="W216" s="95" t="str">
        <f t="shared" si="5"/>
        <v/>
      </c>
    </row>
    <row r="217" spans="1:23" ht="15" outlineLevel="1">
      <c r="B217" s="99" t="s">
        <v>187</v>
      </c>
      <c r="C217" s="200">
        <v>645046.44927102362</v>
      </c>
      <c r="D217" s="192">
        <v>669815.09763336042</v>
      </c>
      <c r="E217" s="192">
        <v>693837.8853403636</v>
      </c>
      <c r="F217" s="192">
        <v>715909.32029535901</v>
      </c>
      <c r="G217" s="192">
        <v>740948.19795629324</v>
      </c>
      <c r="H217" s="192">
        <v>759471.90290520038</v>
      </c>
      <c r="I217" s="192">
        <v>778458.70047783037</v>
      </c>
      <c r="J217" s="192">
        <v>797920.16798977612</v>
      </c>
      <c r="K217" s="192">
        <v>817868.17218952044</v>
      </c>
      <c r="L217" s="192">
        <v>838314.87649425841</v>
      </c>
      <c r="M217" s="93"/>
      <c r="V217" s="96"/>
      <c r="W217" s="95" t="str">
        <f t="shared" si="5"/>
        <v/>
      </c>
    </row>
    <row r="218" spans="1:23" ht="15">
      <c r="B218" s="97" t="s">
        <v>188</v>
      </c>
      <c r="C218" s="199">
        <v>106956.59068611561</v>
      </c>
      <c r="D218" s="191">
        <v>110973.53290571013</v>
      </c>
      <c r="E218" s="191">
        <v>114884.81140354949</v>
      </c>
      <c r="F218" s="191">
        <v>118510.49753191833</v>
      </c>
      <c r="G218" s="191">
        <v>122605.53812297751</v>
      </c>
      <c r="H218" s="191">
        <v>125670.67657605192</v>
      </c>
      <c r="I218" s="191">
        <v>128812.44349045321</v>
      </c>
      <c r="J218" s="191">
        <v>132032.75457771454</v>
      </c>
      <c r="K218" s="191">
        <v>135333.57344215739</v>
      </c>
      <c r="L218" s="191">
        <v>138716.91277821132</v>
      </c>
      <c r="M218" s="93"/>
      <c r="V218" s="96"/>
      <c r="W218" s="95" t="str">
        <f t="shared" si="5"/>
        <v/>
      </c>
    </row>
    <row r="219" spans="1:23" ht="15">
      <c r="B219" s="99" t="s">
        <v>188</v>
      </c>
      <c r="C219" s="200">
        <v>106956.59068611561</v>
      </c>
      <c r="D219" s="192">
        <v>110973.53290571013</v>
      </c>
      <c r="E219" s="192">
        <v>114884.81140354949</v>
      </c>
      <c r="F219" s="192">
        <v>118510.49753191833</v>
      </c>
      <c r="G219" s="192">
        <v>122605.53812297751</v>
      </c>
      <c r="H219" s="192">
        <v>125670.67657605192</v>
      </c>
      <c r="I219" s="192">
        <v>128812.44349045321</v>
      </c>
      <c r="J219" s="192">
        <v>132032.75457771454</v>
      </c>
      <c r="K219" s="192">
        <v>135333.57344215739</v>
      </c>
      <c r="L219" s="192">
        <v>138716.91277821132</v>
      </c>
      <c r="M219" s="93"/>
      <c r="V219" s="96"/>
      <c r="W219" s="95" t="str">
        <f t="shared" si="5"/>
        <v/>
      </c>
    </row>
    <row r="220" spans="1:23" ht="15" outlineLevel="1">
      <c r="B220" s="92" t="s">
        <v>189</v>
      </c>
      <c r="C220" s="198">
        <v>563589.84374999988</v>
      </c>
      <c r="D220" s="190">
        <v>577679.58984374977</v>
      </c>
      <c r="E220" s="190">
        <v>592121.57958984352</v>
      </c>
      <c r="F220" s="190">
        <v>606924.61907958949</v>
      </c>
      <c r="G220" s="190">
        <v>622097.73455657915</v>
      </c>
      <c r="H220" s="190">
        <v>637650.17792049353</v>
      </c>
      <c r="I220" s="190">
        <v>653591.43236850586</v>
      </c>
      <c r="J220" s="190">
        <v>669931.21817771834</v>
      </c>
      <c r="K220" s="190">
        <v>686679.4986321613</v>
      </c>
      <c r="L220" s="190">
        <v>703846.48609796527</v>
      </c>
      <c r="M220" s="93"/>
      <c r="V220" s="96"/>
      <c r="W220" s="95" t="str">
        <f t="shared" si="5"/>
        <v/>
      </c>
    </row>
    <row r="221" spans="1:23" ht="15" outlineLevel="1">
      <c r="B221" s="92" t="s">
        <v>190</v>
      </c>
      <c r="C221" s="198">
        <v>4226923.8281249991</v>
      </c>
      <c r="D221" s="190">
        <v>4474406.0792579046</v>
      </c>
      <c r="E221" s="190">
        <v>2547719.1520149009</v>
      </c>
      <c r="F221" s="190">
        <v>2621316.2180732316</v>
      </c>
      <c r="G221" s="190">
        <v>2763312.1016679672</v>
      </c>
      <c r="H221" s="190">
        <v>4296705.5235682866</v>
      </c>
      <c r="I221" s="190">
        <v>2739789.9253455396</v>
      </c>
      <c r="J221" s="190">
        <v>4006775.5444498798</v>
      </c>
      <c r="K221" s="190">
        <v>4106944.9330611262</v>
      </c>
      <c r="L221" s="190">
        <v>4209618.5563876536</v>
      </c>
      <c r="M221" s="93"/>
      <c r="V221" s="96"/>
      <c r="W221" s="95" t="str">
        <f t="shared" si="5"/>
        <v/>
      </c>
    </row>
    <row r="222" spans="1:23" ht="15">
      <c r="A222"/>
      <c r="B222" s="99" t="s">
        <v>191</v>
      </c>
      <c r="C222" s="200">
        <v>400148.78906249988</v>
      </c>
      <c r="D222" s="192">
        <v>410152.50878906233</v>
      </c>
      <c r="E222" s="192">
        <v>420406.32150878885</v>
      </c>
      <c r="F222" s="192">
        <v>430916.47954650852</v>
      </c>
      <c r="G222" s="192">
        <v>441689.39153517119</v>
      </c>
      <c r="H222" s="192">
        <v>0</v>
      </c>
      <c r="I222" s="192">
        <v>0</v>
      </c>
      <c r="J222" s="192">
        <v>0</v>
      </c>
      <c r="K222" s="192">
        <v>0</v>
      </c>
      <c r="L222" s="192">
        <v>0</v>
      </c>
      <c r="M222" s="14"/>
      <c r="V222" s="96"/>
      <c r="W222" s="95" t="str">
        <f t="shared" si="5"/>
        <v/>
      </c>
    </row>
    <row r="223" spans="1:23" ht="15">
      <c r="A223"/>
      <c r="B223" s="99" t="s">
        <v>192</v>
      </c>
      <c r="C223" s="200">
        <v>3826775.0390624991</v>
      </c>
      <c r="D223" s="192">
        <v>4064253.5704688421</v>
      </c>
      <c r="E223" s="192">
        <v>2127312.8305061124</v>
      </c>
      <c r="F223" s="192">
        <v>2190399.7385267229</v>
      </c>
      <c r="G223" s="192">
        <v>2321622.7101327963</v>
      </c>
      <c r="H223" s="192">
        <v>4296705.5235682866</v>
      </c>
      <c r="I223" s="192">
        <v>2739789.9253455396</v>
      </c>
      <c r="J223" s="192">
        <v>4006775.5444498798</v>
      </c>
      <c r="K223" s="192">
        <v>4106944.9330611262</v>
      </c>
      <c r="L223" s="192">
        <v>4209618.5563876536</v>
      </c>
      <c r="M223" s="90"/>
      <c r="V223" s="96"/>
      <c r="W223" s="95" t="str">
        <f t="shared" si="5"/>
        <v/>
      </c>
    </row>
    <row r="224" spans="1:23" ht="15">
      <c r="A224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/>
      <c r="V224" s="96"/>
      <c r="W224" s="95" t="str">
        <f t="shared" si="5"/>
        <v/>
      </c>
    </row>
    <row r="225" spans="2:23" ht="15">
      <c r="B225" s="89" t="s">
        <v>101</v>
      </c>
      <c r="C225" s="188">
        <v>110655180.97123674</v>
      </c>
      <c r="D225" s="188">
        <v>115548890.53125553</v>
      </c>
      <c r="E225" s="188">
        <v>130671239.43516405</v>
      </c>
      <c r="F225" s="188">
        <v>150552425.13307056</v>
      </c>
      <c r="G225" s="188">
        <v>169580390.59665149</v>
      </c>
      <c r="H225" s="188">
        <v>180333490.66110733</v>
      </c>
      <c r="I225" s="188">
        <v>177585584.26158771</v>
      </c>
      <c r="J225" s="188">
        <v>191315979.99533373</v>
      </c>
      <c r="K225" s="188">
        <v>199092746.11940575</v>
      </c>
      <c r="L225" s="188">
        <v>204070064.77239087</v>
      </c>
      <c r="M225" s="90"/>
      <c r="V225" s="96"/>
      <c r="W225" s="95" t="str">
        <f t="shared" si="5"/>
        <v/>
      </c>
    </row>
    <row r="226" spans="2:23" ht="15"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93"/>
      <c r="V226" s="96"/>
      <c r="W226" s="95" t="str">
        <f t="shared" si="5"/>
        <v/>
      </c>
    </row>
    <row r="227" spans="2:23" ht="15" outlineLevel="1">
      <c r="B227" s="91" t="s">
        <v>193</v>
      </c>
      <c r="C227" s="197">
        <v>945073.58982305112</v>
      </c>
      <c r="D227" s="189">
        <v>2027593.9107261687</v>
      </c>
      <c r="E227" s="189">
        <v>674239.744075111</v>
      </c>
      <c r="F227" s="189">
        <v>668345.96925218799</v>
      </c>
      <c r="G227" s="189">
        <v>4209043.0255754534</v>
      </c>
      <c r="H227" s="189">
        <v>1833965.9225157555</v>
      </c>
      <c r="I227" s="189">
        <v>1879815.0705786494</v>
      </c>
      <c r="J227" s="189">
        <v>1926810.4473431155</v>
      </c>
      <c r="K227" s="189">
        <v>1974980.7085266931</v>
      </c>
      <c r="L227" s="189">
        <v>2024355.2262398603</v>
      </c>
      <c r="M227" s="93"/>
      <c r="V227" s="96"/>
      <c r="W227" s="95" t="str">
        <f t="shared" si="5"/>
        <v/>
      </c>
    </row>
    <row r="228" spans="2:23" ht="15" outlineLevel="1">
      <c r="B228" s="92" t="s">
        <v>194</v>
      </c>
      <c r="C228" s="198">
        <v>345232.8017109122</v>
      </c>
      <c r="D228" s="190">
        <v>1656292.055707301</v>
      </c>
      <c r="E228" s="190">
        <v>610149.54501719563</v>
      </c>
      <c r="F228" s="190">
        <v>602222.48813429207</v>
      </c>
      <c r="G228" s="190">
        <v>3926782.7247589864</v>
      </c>
      <c r="H228" s="190">
        <v>1522731.1741533563</v>
      </c>
      <c r="I228" s="190">
        <v>1560799.4535071901</v>
      </c>
      <c r="J228" s="190">
        <v>1599819.4398448698</v>
      </c>
      <c r="K228" s="190">
        <v>1639814.9258409913</v>
      </c>
      <c r="L228" s="190">
        <v>1680810.2989870158</v>
      </c>
      <c r="M228" s="93"/>
      <c r="V228" s="96"/>
      <c r="W228" s="95" t="str">
        <f t="shared" si="5"/>
        <v/>
      </c>
    </row>
    <row r="229" spans="2:23" ht="15" outlineLevel="1">
      <c r="B229" s="99" t="s">
        <v>391</v>
      </c>
      <c r="C229" s="200">
        <v>0</v>
      </c>
      <c r="D229" s="192">
        <v>585198.18415109185</v>
      </c>
      <c r="E229" s="192">
        <v>0</v>
      </c>
      <c r="F229" s="192">
        <v>0</v>
      </c>
      <c r="G229" s="192">
        <v>0</v>
      </c>
      <c r="H229" s="192">
        <v>132598.51063897816</v>
      </c>
      <c r="I229" s="192">
        <v>135913.47340495262</v>
      </c>
      <c r="J229" s="192">
        <v>139311.31024007642</v>
      </c>
      <c r="K229" s="192">
        <v>142794.09299607831</v>
      </c>
      <c r="L229" s="192">
        <v>146363.94532098025</v>
      </c>
      <c r="M229" s="93"/>
      <c r="V229" s="96"/>
      <c r="W229" s="95" t="str">
        <f t="shared" si="5"/>
        <v/>
      </c>
    </row>
    <row r="230" spans="2:23" ht="15" outlineLevel="1">
      <c r="B230" s="99" t="s">
        <v>392</v>
      </c>
      <c r="C230" s="200">
        <v>0</v>
      </c>
      <c r="D230" s="192">
        <v>173316.53537575892</v>
      </c>
      <c r="E230" s="192">
        <v>0</v>
      </c>
      <c r="F230" s="192">
        <v>0</v>
      </c>
      <c r="G230" s="192">
        <v>191567.49221234204</v>
      </c>
      <c r="H230" s="192">
        <v>78542.671807060236</v>
      </c>
      <c r="I230" s="192">
        <v>80506.238602236743</v>
      </c>
      <c r="J230" s="192">
        <v>82518.894567292649</v>
      </c>
      <c r="K230" s="192">
        <v>84581.866931474957</v>
      </c>
      <c r="L230" s="192">
        <v>86696.413604761823</v>
      </c>
      <c r="M230" s="93"/>
      <c r="V230" s="96"/>
      <c r="W230" s="95" t="str">
        <f t="shared" si="5"/>
        <v/>
      </c>
    </row>
    <row r="231" spans="2:23" ht="15" outlineLevel="1">
      <c r="B231" s="99" t="s">
        <v>393</v>
      </c>
      <c r="C231" s="200">
        <v>0</v>
      </c>
      <c r="D231" s="192">
        <v>219464.76616319915</v>
      </c>
      <c r="E231" s="192">
        <v>0</v>
      </c>
      <c r="F231" s="192">
        <v>0</v>
      </c>
      <c r="G231" s="192">
        <v>413312.84026116488</v>
      </c>
      <c r="H231" s="192">
        <v>134457.07386222007</v>
      </c>
      <c r="I231" s="192">
        <v>137818.50070877557</v>
      </c>
      <c r="J231" s="192">
        <v>141263.96322649493</v>
      </c>
      <c r="K231" s="192">
        <v>144795.56230715729</v>
      </c>
      <c r="L231" s="192">
        <v>148415.45136483622</v>
      </c>
      <c r="M231" s="93"/>
      <c r="V231" s="96"/>
      <c r="W231" s="95" t="str">
        <f t="shared" si="5"/>
        <v/>
      </c>
    </row>
    <row r="232" spans="2:23" ht="15" outlineLevel="1">
      <c r="B232" s="99" t="s">
        <v>394</v>
      </c>
      <c r="C232" s="200">
        <v>0</v>
      </c>
      <c r="D232" s="192">
        <v>0</v>
      </c>
      <c r="E232" s="192">
        <v>0</v>
      </c>
      <c r="F232" s="192">
        <v>0</v>
      </c>
      <c r="G232" s="192">
        <v>1591273.6429759609</v>
      </c>
      <c r="H232" s="192">
        <v>326211.0968100719</v>
      </c>
      <c r="I232" s="192">
        <v>334366.37423032365</v>
      </c>
      <c r="J232" s="192">
        <v>342725.5335860817</v>
      </c>
      <c r="K232" s="192">
        <v>351293.67192573374</v>
      </c>
      <c r="L232" s="192">
        <v>360076.01372387703</v>
      </c>
      <c r="M232" s="93"/>
      <c r="V232" s="96"/>
      <c r="W232" s="95" t="str">
        <f t="shared" si="5"/>
        <v/>
      </c>
    </row>
    <row r="233" spans="2:23" ht="15" outlineLevel="1">
      <c r="B233" s="99" t="s">
        <v>395</v>
      </c>
      <c r="C233" s="200">
        <v>0</v>
      </c>
      <c r="D233" s="192">
        <v>0</v>
      </c>
      <c r="E233" s="192">
        <v>0</v>
      </c>
      <c r="F233" s="192">
        <v>0</v>
      </c>
      <c r="G233" s="192">
        <v>0</v>
      </c>
      <c r="H233" s="192">
        <v>0</v>
      </c>
      <c r="I233" s="192">
        <v>0</v>
      </c>
      <c r="J233" s="192">
        <v>0</v>
      </c>
      <c r="K233" s="192">
        <v>0</v>
      </c>
      <c r="L233" s="192">
        <v>0</v>
      </c>
      <c r="M233" s="93"/>
      <c r="V233" s="96"/>
      <c r="W233" s="95" t="str">
        <f t="shared" si="5"/>
        <v/>
      </c>
    </row>
    <row r="234" spans="2:23" ht="15" outlineLevel="1">
      <c r="B234" s="99" t="s">
        <v>396</v>
      </c>
      <c r="C234" s="200">
        <v>0</v>
      </c>
      <c r="D234" s="192">
        <v>0</v>
      </c>
      <c r="E234" s="192">
        <v>0</v>
      </c>
      <c r="F234" s="192">
        <v>0</v>
      </c>
      <c r="G234" s="192">
        <v>1079061.0969536558</v>
      </c>
      <c r="H234" s="192">
        <v>221207.52487549937</v>
      </c>
      <c r="I234" s="192">
        <v>226737.71299738684</v>
      </c>
      <c r="J234" s="192">
        <v>232406.15582232148</v>
      </c>
      <c r="K234" s="192">
        <v>238216.30971787951</v>
      </c>
      <c r="L234" s="192">
        <v>244171.71746082648</v>
      </c>
      <c r="M234" s="93"/>
      <c r="V234" s="96"/>
      <c r="W234" s="95" t="str">
        <f t="shared" si="5"/>
        <v/>
      </c>
    </row>
    <row r="235" spans="2:23" ht="15" outlineLevel="1">
      <c r="B235" s="99" t="s">
        <v>397</v>
      </c>
      <c r="C235" s="200">
        <v>84961.213514388888</v>
      </c>
      <c r="D235" s="192">
        <v>0</v>
      </c>
      <c r="E235" s="192">
        <v>91283.846246424102</v>
      </c>
      <c r="F235" s="192">
        <v>0</v>
      </c>
      <c r="G235" s="192">
        <v>0</v>
      </c>
      <c r="H235" s="192">
        <v>39953.859121104841</v>
      </c>
      <c r="I235" s="192">
        <v>40952.70559913246</v>
      </c>
      <c r="J235" s="192">
        <v>41976.523239110764</v>
      </c>
      <c r="K235" s="192">
        <v>43025.936320088527</v>
      </c>
      <c r="L235" s="192">
        <v>44101.58472809074</v>
      </c>
      <c r="M235" s="93"/>
      <c r="V235" s="96"/>
      <c r="W235" s="95" t="str">
        <f t="shared" si="5"/>
        <v/>
      </c>
    </row>
    <row r="236" spans="2:23" ht="15" outlineLevel="1">
      <c r="B236" s="99" t="s">
        <v>398</v>
      </c>
      <c r="C236" s="200">
        <v>62632.379476441747</v>
      </c>
      <c r="D236" s="192">
        <v>457775.00230486767</v>
      </c>
      <c r="E236" s="192">
        <v>67293.347889939454</v>
      </c>
      <c r="F236" s="192">
        <v>308891.70130309375</v>
      </c>
      <c r="G236" s="192">
        <v>420611.86904198275</v>
      </c>
      <c r="H236" s="192">
        <v>284927.1924444625</v>
      </c>
      <c r="I236" s="192">
        <v>292050.37225557404</v>
      </c>
      <c r="J236" s="192">
        <v>299351.63156196335</v>
      </c>
      <c r="K236" s="192">
        <v>306835.42235101241</v>
      </c>
      <c r="L236" s="192">
        <v>314506.30790978769</v>
      </c>
      <c r="M236" s="93"/>
      <c r="V236" s="96"/>
      <c r="W236" s="95" t="str">
        <f t="shared" si="5"/>
        <v/>
      </c>
    </row>
    <row r="237" spans="2:23" ht="15" outlineLevel="1">
      <c r="B237" s="99" t="s">
        <v>399</v>
      </c>
      <c r="C237" s="200">
        <v>0</v>
      </c>
      <c r="D237" s="192">
        <v>11585.329904796719</v>
      </c>
      <c r="E237" s="192">
        <v>187245.83967236269</v>
      </c>
      <c r="F237" s="192">
        <v>12375.468802207284</v>
      </c>
      <c r="G237" s="192">
        <v>0</v>
      </c>
      <c r="H237" s="192">
        <v>46227.822544195544</v>
      </c>
      <c r="I237" s="192">
        <v>47383.518107800432</v>
      </c>
      <c r="J237" s="192">
        <v>48568.106060495433</v>
      </c>
      <c r="K237" s="192">
        <v>49782.308712007813</v>
      </c>
      <c r="L237" s="192">
        <v>51026.866429808004</v>
      </c>
      <c r="M237" s="93"/>
      <c r="V237" s="96"/>
      <c r="W237" s="95" t="str">
        <f t="shared" si="5"/>
        <v/>
      </c>
    </row>
    <row r="238" spans="2:23" ht="15" outlineLevel="1">
      <c r="B238" s="99" t="s">
        <v>400</v>
      </c>
      <c r="C238" s="200">
        <v>7442.9446793157149</v>
      </c>
      <c r="D238" s="192">
        <v>11585.329904796719</v>
      </c>
      <c r="E238" s="192">
        <v>19992.081963737208</v>
      </c>
      <c r="F238" s="192">
        <v>12375.468802207284</v>
      </c>
      <c r="G238" s="192">
        <v>12805.313650557626</v>
      </c>
      <c r="H238" s="192">
        <v>14000.476257943001</v>
      </c>
      <c r="I238" s="192">
        <v>14350.488164391576</v>
      </c>
      <c r="J238" s="192">
        <v>14709.250368501363</v>
      </c>
      <c r="K238" s="192">
        <v>15076.981627713896</v>
      </c>
      <c r="L238" s="192">
        <v>15453.906168406742</v>
      </c>
      <c r="M238" s="93"/>
      <c r="V238" s="96"/>
      <c r="W238" s="95" t="str">
        <f t="shared" si="5"/>
        <v/>
      </c>
    </row>
    <row r="239" spans="2:23" ht="15" outlineLevel="1">
      <c r="B239" s="99" t="s">
        <v>401</v>
      </c>
      <c r="C239" s="200">
        <v>0</v>
      </c>
      <c r="D239" s="192">
        <v>0</v>
      </c>
      <c r="E239" s="192">
        <v>0</v>
      </c>
      <c r="F239" s="192">
        <v>16500.625069609709</v>
      </c>
      <c r="G239" s="192">
        <v>0</v>
      </c>
      <c r="H239" s="192">
        <v>3500.1190644857502</v>
      </c>
      <c r="I239" s="192">
        <v>3587.622041097894</v>
      </c>
      <c r="J239" s="192">
        <v>3677.3125921253409</v>
      </c>
      <c r="K239" s="192">
        <v>3769.245406928474</v>
      </c>
      <c r="L239" s="192">
        <v>3863.4765421016855</v>
      </c>
      <c r="M239" s="93"/>
      <c r="V239" s="96"/>
      <c r="W239" s="95" t="str">
        <f t="shared" si="5"/>
        <v/>
      </c>
    </row>
    <row r="240" spans="2:23" ht="15">
      <c r="B240" s="99" t="s">
        <v>402</v>
      </c>
      <c r="C240" s="200">
        <v>0</v>
      </c>
      <c r="D240" s="192">
        <v>0</v>
      </c>
      <c r="E240" s="192">
        <v>39984.163927474416</v>
      </c>
      <c r="F240" s="192">
        <v>41251.562674024273</v>
      </c>
      <c r="G240" s="192">
        <v>0</v>
      </c>
      <c r="H240" s="192">
        <v>17500.595322428748</v>
      </c>
      <c r="I240" s="192">
        <v>17938.110205489465</v>
      </c>
      <c r="J240" s="192">
        <v>18386.562960626699</v>
      </c>
      <c r="K240" s="192">
        <v>18846.227034642365</v>
      </c>
      <c r="L240" s="192">
        <v>19317.382710508424</v>
      </c>
      <c r="M240" s="93"/>
      <c r="V240" s="96"/>
      <c r="W240" s="95" t="str">
        <f t="shared" si="5"/>
        <v/>
      </c>
    </row>
    <row r="241" spans="1:26" ht="15" outlineLevel="1">
      <c r="B241" s="99" t="s">
        <v>403</v>
      </c>
      <c r="C241" s="200">
        <v>190196.26404076585</v>
      </c>
      <c r="D241" s="192">
        <v>197366.90790278991</v>
      </c>
      <c r="E241" s="192">
        <v>204350.2653172577</v>
      </c>
      <c r="F241" s="192">
        <v>210827.66148314977</v>
      </c>
      <c r="G241" s="192">
        <v>218150.46966332299</v>
      </c>
      <c r="H241" s="192">
        <v>223604.23140490602</v>
      </c>
      <c r="I241" s="192">
        <v>229194.33719002866</v>
      </c>
      <c r="J241" s="192">
        <v>234924.19561977935</v>
      </c>
      <c r="K241" s="192">
        <v>240797.30051027381</v>
      </c>
      <c r="L241" s="192">
        <v>246817.23302303063</v>
      </c>
      <c r="M241" s="93"/>
      <c r="V241" s="96"/>
      <c r="W241" s="95" t="str">
        <f t="shared" si="5"/>
        <v/>
      </c>
      <c r="X241"/>
    </row>
    <row r="242" spans="1:26" ht="15" outlineLevel="1">
      <c r="B242" s="92" t="s">
        <v>195</v>
      </c>
      <c r="C242" s="198">
        <v>599840.78811213886</v>
      </c>
      <c r="D242" s="190">
        <v>371301.85501886782</v>
      </c>
      <c r="E242" s="190">
        <v>64090.199057915386</v>
      </c>
      <c r="F242" s="190">
        <v>66123.48111789595</v>
      </c>
      <c r="G242" s="190">
        <v>282260.30081646657</v>
      </c>
      <c r="H242" s="190">
        <v>311234.74836239923</v>
      </c>
      <c r="I242" s="190">
        <v>319015.61707145919</v>
      </c>
      <c r="J242" s="190">
        <v>326991.00749824563</v>
      </c>
      <c r="K242" s="190">
        <v>335165.78268570174</v>
      </c>
      <c r="L242" s="190">
        <v>343544.92725284427</v>
      </c>
      <c r="M242" s="93"/>
      <c r="V242" s="96"/>
      <c r="W242" s="95" t="str">
        <f t="shared" si="5"/>
        <v/>
      </c>
      <c r="X242"/>
    </row>
    <row r="243" spans="1:26" ht="15">
      <c r="A243"/>
      <c r="B243" s="99" t="s">
        <v>404</v>
      </c>
      <c r="C243" s="200">
        <v>167657.36313693321</v>
      </c>
      <c r="D243" s="192">
        <v>0</v>
      </c>
      <c r="E243" s="192">
        <v>0</v>
      </c>
      <c r="F243" s="192">
        <v>0</v>
      </c>
      <c r="G243" s="192">
        <v>192450.20510213627</v>
      </c>
      <c r="H243" s="192">
        <v>78904.584091875862</v>
      </c>
      <c r="I243" s="192">
        <v>80877.198694172752</v>
      </c>
      <c r="J243" s="192">
        <v>82899.128661527066</v>
      </c>
      <c r="K243" s="192">
        <v>84971.606878065228</v>
      </c>
      <c r="L243" s="192">
        <v>87095.897050016851</v>
      </c>
      <c r="M243" s="105"/>
      <c r="V243" s="96"/>
      <c r="W243" s="95" t="str">
        <f t="shared" si="5"/>
        <v/>
      </c>
      <c r="X243"/>
    </row>
    <row r="244" spans="1:26" ht="15">
      <c r="A244"/>
      <c r="B244" s="99" t="s">
        <v>405</v>
      </c>
      <c r="C244" s="200">
        <v>432183.42497520562</v>
      </c>
      <c r="D244" s="192">
        <v>371301.85501886782</v>
      </c>
      <c r="E244" s="192">
        <v>64090.199057915386</v>
      </c>
      <c r="F244" s="192">
        <v>66123.48111789595</v>
      </c>
      <c r="G244" s="192">
        <v>89810.09571433028</v>
      </c>
      <c r="H244" s="192">
        <v>232330.16427052335</v>
      </c>
      <c r="I244" s="192">
        <v>238138.41837728643</v>
      </c>
      <c r="J244" s="192">
        <v>244091.87883671856</v>
      </c>
      <c r="K244" s="192">
        <v>250194.17580763649</v>
      </c>
      <c r="L244" s="192">
        <v>256449.03020282739</v>
      </c>
      <c r="M244" s="90"/>
      <c r="V244" s="96"/>
      <c r="W244" s="95" t="str">
        <f t="shared" si="5"/>
        <v/>
      </c>
      <c r="X244"/>
    </row>
    <row r="245" spans="1:26" ht="15">
      <c r="A245"/>
      <c r="B245" s="104">
        <v>0</v>
      </c>
      <c r="C245" s="201">
        <v>0</v>
      </c>
      <c r="D245" s="193">
        <v>0</v>
      </c>
      <c r="E245" s="193">
        <v>0</v>
      </c>
      <c r="F245" s="193">
        <v>0</v>
      </c>
      <c r="G245" s="193">
        <v>0</v>
      </c>
      <c r="H245" s="193">
        <v>0</v>
      </c>
      <c r="I245" s="193">
        <v>0</v>
      </c>
      <c r="J245" s="193">
        <v>0</v>
      </c>
      <c r="K245" s="193">
        <v>0</v>
      </c>
      <c r="L245" s="193">
        <v>0</v>
      </c>
      <c r="M245"/>
      <c r="V245" s="96"/>
      <c r="W245" s="95" t="str">
        <f t="shared" si="5"/>
        <v/>
      </c>
      <c r="X245"/>
    </row>
    <row r="246" spans="1:26" ht="15">
      <c r="A246"/>
      <c r="B246" s="106" t="s">
        <v>406</v>
      </c>
      <c r="C246" s="194">
        <v>0</v>
      </c>
      <c r="D246" s="194">
        <v>0</v>
      </c>
      <c r="E246" s="194">
        <v>0</v>
      </c>
      <c r="F246" s="194">
        <v>0</v>
      </c>
      <c r="G246" s="194">
        <v>0</v>
      </c>
      <c r="H246" s="194">
        <v>0</v>
      </c>
      <c r="I246" s="194">
        <v>0</v>
      </c>
      <c r="J246" s="194">
        <v>0</v>
      </c>
      <c r="K246" s="194">
        <v>0</v>
      </c>
      <c r="L246" s="194">
        <v>0</v>
      </c>
      <c r="M246"/>
      <c r="V246" s="96"/>
      <c r="W246" s="95" t="str">
        <f t="shared" si="5"/>
        <v/>
      </c>
      <c r="X246" s="207"/>
      <c r="Y246" s="208"/>
      <c r="Z246" s="208"/>
    </row>
    <row r="247" spans="1:26" ht="15">
      <c r="B247" s="14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90"/>
      <c r="V247" s="96"/>
      <c r="W247" s="95" t="str">
        <f t="shared" si="5"/>
        <v/>
      </c>
      <c r="X247" s="207"/>
      <c r="Y247" s="208"/>
      <c r="Z247" s="208"/>
    </row>
    <row r="248" spans="1:26" ht="15">
      <c r="B248" s="107" t="s">
        <v>67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93"/>
      <c r="V248" s="95"/>
      <c r="W248" s="95" t="str">
        <f t="shared" si="5"/>
        <v/>
      </c>
      <c r="X248" s="95"/>
      <c r="Y248" s="208"/>
      <c r="Z248" s="208"/>
    </row>
    <row r="249" spans="1:26" ht="15">
      <c r="B249" s="91" t="s">
        <v>102</v>
      </c>
      <c r="C249" s="197">
        <v>14359718.0739397</v>
      </c>
      <c r="D249" s="189">
        <v>14405632.634334337</v>
      </c>
      <c r="E249" s="189">
        <v>15254653.066515073</v>
      </c>
      <c r="F249" s="189">
        <v>15588530.205594178</v>
      </c>
      <c r="G249" s="189">
        <v>17224508.13217875</v>
      </c>
      <c r="H249" s="189">
        <v>17655120.835483216</v>
      </c>
      <c r="I249" s="189">
        <v>15490545.86202056</v>
      </c>
      <c r="J249" s="189">
        <v>15877809.508571072</v>
      </c>
      <c r="K249" s="189">
        <v>16274754.746285347</v>
      </c>
      <c r="L249" s="189">
        <v>16681623.61494248</v>
      </c>
      <c r="M249" s="93"/>
      <c r="V249" s="95"/>
      <c r="W249" s="95" t="str">
        <f t="shared" si="5"/>
        <v/>
      </c>
      <c r="X249" s="95"/>
      <c r="Y249" s="208"/>
      <c r="Z249" s="208"/>
    </row>
    <row r="250" spans="1:26" ht="15">
      <c r="B250" s="92" t="s">
        <v>106</v>
      </c>
      <c r="C250" s="198">
        <v>5167889.8805456059</v>
      </c>
      <c r="D250" s="190">
        <v>5342749.8274818733</v>
      </c>
      <c r="E250" s="190">
        <v>5515792.9188140528</v>
      </c>
      <c r="F250" s="190">
        <v>5681914.038276244</v>
      </c>
      <c r="G250" s="190">
        <v>5865514.5063472968</v>
      </c>
      <c r="H250" s="190">
        <v>6012152.3690059781</v>
      </c>
      <c r="I250" s="190">
        <v>5604830.8535304563</v>
      </c>
      <c r="J250" s="190">
        <v>5744951.624868717</v>
      </c>
      <c r="K250" s="190">
        <v>5888575.4154904336</v>
      </c>
      <c r="L250" s="190">
        <v>6035789.800877694</v>
      </c>
      <c r="M250" s="93"/>
      <c r="N250" s="127">
        <v>1</v>
      </c>
      <c r="O250" s="128"/>
      <c r="P250" s="127">
        <v>1</v>
      </c>
      <c r="Q250" s="127">
        <f>1-P250</f>
        <v>0</v>
      </c>
      <c r="R250" s="128"/>
      <c r="S250" s="127">
        <v>0</v>
      </c>
      <c r="T250" s="127">
        <f>1-S250-U250</f>
        <v>1</v>
      </c>
      <c r="U250" s="127">
        <v>0</v>
      </c>
      <c r="V250" s="95"/>
      <c r="W250" s="95" t="str">
        <f t="shared" si="5"/>
        <v>OK</v>
      </c>
      <c r="X250" s="95"/>
      <c r="Y250" s="208"/>
      <c r="Z250" s="208"/>
    </row>
    <row r="251" spans="1:26" ht="15">
      <c r="B251" s="92" t="s">
        <v>107</v>
      </c>
      <c r="C251" s="198">
        <v>190504.75566663541</v>
      </c>
      <c r="D251" s="190">
        <v>197047.27122843047</v>
      </c>
      <c r="E251" s="190">
        <v>203495.00504685362</v>
      </c>
      <c r="F251" s="190">
        <v>209628.11007788425</v>
      </c>
      <c r="G251" s="190">
        <v>216424.5733698773</v>
      </c>
      <c r="H251" s="190">
        <v>221835.18770412417</v>
      </c>
      <c r="I251" s="190">
        <v>227381.06739672727</v>
      </c>
      <c r="J251" s="190">
        <v>233065.59408164542</v>
      </c>
      <c r="K251" s="190">
        <v>238892.23393368654</v>
      </c>
      <c r="L251" s="190">
        <v>244864.53978202867</v>
      </c>
      <c r="M251" s="93"/>
      <c r="N251" s="127">
        <v>1</v>
      </c>
      <c r="O251" s="128"/>
      <c r="P251" s="127">
        <v>1</v>
      </c>
      <c r="Q251" s="127">
        <f t="shared" ref="Q251:Q259" si="6">1-P251</f>
        <v>0</v>
      </c>
      <c r="R251" s="128"/>
      <c r="S251" s="127">
        <v>0</v>
      </c>
      <c r="T251" s="127">
        <f t="shared" ref="T251:T259" si="7">1-S251-U251</f>
        <v>1</v>
      </c>
      <c r="U251" s="127">
        <v>0</v>
      </c>
      <c r="V251" s="95"/>
      <c r="W251" s="95" t="str">
        <f t="shared" si="5"/>
        <v>OK</v>
      </c>
      <c r="X251" s="95"/>
      <c r="Y251" s="208"/>
      <c r="Z251" s="208"/>
    </row>
    <row r="252" spans="1:26" ht="15">
      <c r="B252" s="92" t="s">
        <v>108</v>
      </c>
      <c r="C252" s="198">
        <v>0</v>
      </c>
      <c r="D252" s="190">
        <v>0</v>
      </c>
      <c r="E252" s="190">
        <v>0</v>
      </c>
      <c r="F252" s="190">
        <v>0</v>
      </c>
      <c r="G252" s="190">
        <v>0</v>
      </c>
      <c r="H252" s="190">
        <v>0</v>
      </c>
      <c r="I252" s="190">
        <v>0</v>
      </c>
      <c r="J252" s="190">
        <v>0</v>
      </c>
      <c r="K252" s="190">
        <v>0</v>
      </c>
      <c r="L252" s="190">
        <v>0</v>
      </c>
      <c r="M252" s="93"/>
      <c r="N252" s="127">
        <v>1</v>
      </c>
      <c r="O252" s="128"/>
      <c r="P252" s="127">
        <v>0</v>
      </c>
      <c r="Q252" s="127">
        <f t="shared" si="6"/>
        <v>1</v>
      </c>
      <c r="R252" s="128"/>
      <c r="S252" s="127">
        <v>0</v>
      </c>
      <c r="T252" s="127">
        <f t="shared" si="7"/>
        <v>1</v>
      </c>
      <c r="U252" s="127">
        <v>0</v>
      </c>
      <c r="V252" s="95"/>
      <c r="W252" s="95" t="str">
        <f t="shared" si="5"/>
        <v>OK</v>
      </c>
      <c r="X252" s="95"/>
      <c r="Y252" s="208"/>
      <c r="Z252" s="208"/>
    </row>
    <row r="253" spans="1:26" ht="15">
      <c r="B253" s="92" t="s">
        <v>109</v>
      </c>
      <c r="C253" s="198">
        <v>3043468.4909907971</v>
      </c>
      <c r="D253" s="190">
        <v>3147990.500924156</v>
      </c>
      <c r="E253" s="190">
        <v>3250998.2953805104</v>
      </c>
      <c r="F253" s="190">
        <v>3348979.6389357443</v>
      </c>
      <c r="G253" s="190">
        <v>3457558.6705036117</v>
      </c>
      <c r="H253" s="190">
        <v>3543997.6372662014</v>
      </c>
      <c r="I253" s="190">
        <v>3632597.5781978564</v>
      </c>
      <c r="J253" s="190">
        <v>3723412.5176528022</v>
      </c>
      <c r="K253" s="190">
        <v>3816497.8305941219</v>
      </c>
      <c r="L253" s="190">
        <v>3911910.2763589746</v>
      </c>
      <c r="M253" s="93"/>
      <c r="N253" s="127">
        <v>0</v>
      </c>
      <c r="O253" s="128"/>
      <c r="P253" s="127">
        <v>0</v>
      </c>
      <c r="Q253" s="127">
        <f t="shared" si="6"/>
        <v>1</v>
      </c>
      <c r="R253" s="128"/>
      <c r="S253" s="127">
        <v>0</v>
      </c>
      <c r="T253" s="127">
        <f t="shared" si="7"/>
        <v>1</v>
      </c>
      <c r="U253" s="127">
        <v>0</v>
      </c>
      <c r="V253" s="95"/>
      <c r="W253" s="95" t="str">
        <f t="shared" si="5"/>
        <v/>
      </c>
      <c r="X253" s="95"/>
      <c r="Y253" s="208"/>
      <c r="Z253" s="208"/>
    </row>
    <row r="254" spans="1:26" ht="15">
      <c r="B254" s="92" t="s">
        <v>110</v>
      </c>
      <c r="C254" s="198">
        <v>167838.42387138703</v>
      </c>
      <c r="D254" s="190">
        <v>173602.50832273404</v>
      </c>
      <c r="E254" s="190">
        <v>179283.08820033082</v>
      </c>
      <c r="F254" s="190">
        <v>184686.47394912093</v>
      </c>
      <c r="G254" s="190">
        <v>190674.29132846228</v>
      </c>
      <c r="H254" s="190">
        <v>195441.14861167379</v>
      </c>
      <c r="I254" s="190">
        <v>200327.17732696564</v>
      </c>
      <c r="J254" s="190">
        <v>205335.35676013975</v>
      </c>
      <c r="K254" s="190">
        <v>210468.74067914323</v>
      </c>
      <c r="L254" s="190">
        <v>215730.45919612178</v>
      </c>
      <c r="M254" s="93"/>
      <c r="N254" s="127">
        <v>0</v>
      </c>
      <c r="O254" s="128"/>
      <c r="P254" s="127">
        <v>0</v>
      </c>
      <c r="Q254" s="127">
        <f t="shared" si="6"/>
        <v>1</v>
      </c>
      <c r="R254" s="128"/>
      <c r="S254" s="127">
        <v>0</v>
      </c>
      <c r="T254" s="127">
        <f t="shared" si="7"/>
        <v>1</v>
      </c>
      <c r="U254" s="127">
        <v>0</v>
      </c>
      <c r="V254" s="95"/>
      <c r="W254" s="95" t="str">
        <f t="shared" si="5"/>
        <v/>
      </c>
      <c r="X254" s="95"/>
      <c r="Y254" s="208"/>
      <c r="Z254" s="208"/>
    </row>
    <row r="255" spans="1:26" ht="15">
      <c r="B255" s="92" t="s">
        <v>111</v>
      </c>
      <c r="C255" s="198">
        <v>63464.935384662123</v>
      </c>
      <c r="D255" s="190">
        <v>65644.515237823725</v>
      </c>
      <c r="E255" s="190">
        <v>67792.519410904832</v>
      </c>
      <c r="F255" s="190">
        <v>69835.70785068754</v>
      </c>
      <c r="G255" s="190">
        <v>72099.888092074092</v>
      </c>
      <c r="H255" s="190">
        <v>73902.385294375927</v>
      </c>
      <c r="I255" s="190">
        <v>75749.944926735319</v>
      </c>
      <c r="J255" s="190">
        <v>77643.693549903692</v>
      </c>
      <c r="K255" s="190">
        <v>79584.785888651284</v>
      </c>
      <c r="L255" s="190">
        <v>81574.405535867554</v>
      </c>
      <c r="M255" s="93"/>
      <c r="N255" s="127">
        <v>1</v>
      </c>
      <c r="O255" s="128"/>
      <c r="P255" s="127">
        <v>1</v>
      </c>
      <c r="Q255" s="127">
        <f t="shared" si="6"/>
        <v>0</v>
      </c>
      <c r="R255" s="128"/>
      <c r="S255" s="127">
        <v>1</v>
      </c>
      <c r="T255" s="127">
        <f t="shared" si="7"/>
        <v>0</v>
      </c>
      <c r="U255" s="127">
        <v>0</v>
      </c>
      <c r="V255" s="95"/>
      <c r="W255" s="95" t="str">
        <f t="shared" si="5"/>
        <v>OK</v>
      </c>
      <c r="X255" s="95"/>
      <c r="Y255" s="208"/>
      <c r="Z255" s="208"/>
    </row>
    <row r="256" spans="1:26" ht="15">
      <c r="B256" s="92" t="s">
        <v>112</v>
      </c>
      <c r="C256" s="198">
        <v>0</v>
      </c>
      <c r="D256" s="190">
        <v>0</v>
      </c>
      <c r="E256" s="190">
        <v>0</v>
      </c>
      <c r="F256" s="190">
        <v>0</v>
      </c>
      <c r="G256" s="190">
        <v>0</v>
      </c>
      <c r="H256" s="190">
        <v>0</v>
      </c>
      <c r="I256" s="190">
        <v>0</v>
      </c>
      <c r="J256" s="190">
        <v>0</v>
      </c>
      <c r="K256" s="190">
        <v>0</v>
      </c>
      <c r="L256" s="190">
        <v>0</v>
      </c>
      <c r="M256" s="93"/>
      <c r="N256" s="127">
        <v>0.8</v>
      </c>
      <c r="O256" s="128"/>
      <c r="P256" s="127">
        <v>1</v>
      </c>
      <c r="Q256" s="127">
        <f t="shared" si="6"/>
        <v>0</v>
      </c>
      <c r="R256" s="128"/>
      <c r="S256" s="127">
        <v>0.85</v>
      </c>
      <c r="T256" s="127">
        <f t="shared" si="7"/>
        <v>0.15000000000000002</v>
      </c>
      <c r="U256" s="127">
        <v>0</v>
      </c>
      <c r="V256" s="95"/>
      <c r="W256" s="95" t="str">
        <f t="shared" si="5"/>
        <v>OK</v>
      </c>
      <c r="X256" s="95"/>
      <c r="Y256" s="208"/>
      <c r="Z256" s="208"/>
    </row>
    <row r="257" spans="1:26" ht="15">
      <c r="B257" s="92" t="s">
        <v>113</v>
      </c>
      <c r="C257" s="198">
        <v>3409103.2936357385</v>
      </c>
      <c r="D257" s="190">
        <v>3486649.0244362843</v>
      </c>
      <c r="E257" s="190">
        <v>4191154.2887784922</v>
      </c>
      <c r="F257" s="190">
        <v>4317409.3660393199</v>
      </c>
      <c r="G257" s="190">
        <v>5966456.1279776655</v>
      </c>
      <c r="H257" s="190">
        <v>6115617.5311771063</v>
      </c>
      <c r="I257" s="190">
        <v>4220180.2998074684</v>
      </c>
      <c r="J257" s="190">
        <v>4325684.8073026547</v>
      </c>
      <c r="K257" s="190">
        <v>4433826.9274852211</v>
      </c>
      <c r="L257" s="190">
        <v>4544672.6006723512</v>
      </c>
      <c r="M257" s="93"/>
      <c r="N257" s="127">
        <v>0.8</v>
      </c>
      <c r="O257" s="128"/>
      <c r="P257" s="132">
        <v>0.995</v>
      </c>
      <c r="Q257" s="127">
        <f t="shared" si="6"/>
        <v>5.0000000000000044E-3</v>
      </c>
      <c r="R257" s="128"/>
      <c r="S257" s="127">
        <v>1</v>
      </c>
      <c r="T257" s="127">
        <f t="shared" si="7"/>
        <v>0</v>
      </c>
      <c r="U257" s="127">
        <v>0</v>
      </c>
      <c r="V257" s="95"/>
      <c r="W257" s="95" t="str">
        <f t="shared" si="5"/>
        <v>OK</v>
      </c>
      <c r="X257" s="95"/>
      <c r="Y257" s="208"/>
      <c r="Z257" s="208"/>
    </row>
    <row r="258" spans="1:26" ht="15">
      <c r="B258" s="92" t="s">
        <v>114</v>
      </c>
      <c r="C258" s="198">
        <v>0</v>
      </c>
      <c r="D258" s="190">
        <v>0</v>
      </c>
      <c r="E258" s="190">
        <v>0</v>
      </c>
      <c r="F258" s="190">
        <v>0</v>
      </c>
      <c r="G258" s="190">
        <v>0</v>
      </c>
      <c r="H258" s="190">
        <v>0</v>
      </c>
      <c r="I258" s="190">
        <v>0</v>
      </c>
      <c r="J258" s="190">
        <v>0</v>
      </c>
      <c r="K258" s="190">
        <v>0</v>
      </c>
      <c r="L258" s="190">
        <v>0</v>
      </c>
      <c r="N258" s="127">
        <v>1</v>
      </c>
      <c r="O258" s="128"/>
      <c r="P258" s="127">
        <v>0.02</v>
      </c>
      <c r="Q258" s="127">
        <f t="shared" si="6"/>
        <v>0.98</v>
      </c>
      <c r="R258" s="128"/>
      <c r="S258" s="127">
        <v>0</v>
      </c>
      <c r="T258" s="127">
        <f t="shared" si="7"/>
        <v>0</v>
      </c>
      <c r="U258" s="127">
        <v>1</v>
      </c>
      <c r="W258" s="95" t="str">
        <f t="shared" si="5"/>
        <v>OK</v>
      </c>
      <c r="X258" s="208"/>
      <c r="Y258" s="208"/>
      <c r="Z258" s="208"/>
    </row>
    <row r="259" spans="1:26" ht="15">
      <c r="B259" s="92" t="s">
        <v>115</v>
      </c>
      <c r="C259" s="198">
        <v>2317448.2938448736</v>
      </c>
      <c r="D259" s="190">
        <v>1991948.986703035</v>
      </c>
      <c r="E259" s="190">
        <v>1846136.9508839282</v>
      </c>
      <c r="F259" s="190">
        <v>1776076.8704651787</v>
      </c>
      <c r="G259" s="190">
        <v>1455780.0745597621</v>
      </c>
      <c r="H259" s="190">
        <v>1492174.5764237558</v>
      </c>
      <c r="I259" s="190">
        <v>1529478.9408343497</v>
      </c>
      <c r="J259" s="190">
        <v>1567715.9143552084</v>
      </c>
      <c r="K259" s="190">
        <v>1606908.8122140884</v>
      </c>
      <c r="L259" s="190">
        <v>1647081.5325194404</v>
      </c>
      <c r="N259" s="127">
        <v>1</v>
      </c>
      <c r="O259" s="128"/>
      <c r="P259" s="132">
        <v>0.995</v>
      </c>
      <c r="Q259" s="127">
        <f t="shared" si="6"/>
        <v>5.0000000000000044E-3</v>
      </c>
      <c r="R259" s="128"/>
      <c r="S259" s="127">
        <v>0.85</v>
      </c>
      <c r="T259" s="127">
        <f t="shared" si="7"/>
        <v>0.15000000000000002</v>
      </c>
      <c r="U259" s="127">
        <v>0</v>
      </c>
      <c r="W259" s="95" t="str">
        <f t="shared" si="5"/>
        <v>OK</v>
      </c>
    </row>
    <row r="261" spans="1:26" ht="15">
      <c r="A261"/>
      <c r="M261" s="108"/>
      <c r="V261"/>
      <c r="W261"/>
      <c r="X261"/>
    </row>
    <row r="262" spans="1:26" ht="15">
      <c r="A262"/>
      <c r="M262" s="110"/>
      <c r="V262"/>
      <c r="W262"/>
      <c r="X262"/>
    </row>
    <row r="263" spans="1:26" ht="15">
      <c r="A263"/>
      <c r="B263" s="6" t="s">
        <v>64</v>
      </c>
      <c r="C263" s="6" t="str">
        <f>C$14</f>
        <v>2024/25</v>
      </c>
      <c r="D263" s="6" t="str">
        <f t="shared" ref="D263:L263" si="8">D$14</f>
        <v>2025/26</v>
      </c>
      <c r="E263" s="6" t="str">
        <f t="shared" si="8"/>
        <v>2026/27</v>
      </c>
      <c r="F263" s="6" t="str">
        <f t="shared" si="8"/>
        <v>2027/28</v>
      </c>
      <c r="G263" s="6" t="str">
        <f t="shared" si="8"/>
        <v>2028/29</v>
      </c>
      <c r="H263" s="6" t="str">
        <f t="shared" si="8"/>
        <v>2029/30</v>
      </c>
      <c r="I263" s="6" t="str">
        <f t="shared" si="8"/>
        <v>2030/31</v>
      </c>
      <c r="J263" s="6" t="str">
        <f t="shared" si="8"/>
        <v>2031/32</v>
      </c>
      <c r="K263" s="6" t="str">
        <f t="shared" si="8"/>
        <v>2032/33</v>
      </c>
      <c r="L263" s="6" t="str">
        <f t="shared" si="8"/>
        <v>2033/34</v>
      </c>
      <c r="M263" s="110"/>
      <c r="V263"/>
      <c r="W263"/>
      <c r="X263"/>
    </row>
    <row r="264" spans="1:26" ht="15">
      <c r="A264"/>
      <c r="B264" s="109" t="s">
        <v>18</v>
      </c>
      <c r="C264" s="25">
        <f>SUMPRODUCT('2023-32 Capex'!C$20:C$29,'2023-32 Capex'!$S$20:$S$29, '2023-32 Capex'!$N$20:$N$29)</f>
        <v>18371082.222272132</v>
      </c>
      <c r="D264" s="25">
        <f>SUMPRODUCT('2023-32 Capex'!D$20:D$29,'2023-32 Capex'!$S$20:$S$29, '2023-32 Capex'!$N$20:$N$29)</f>
        <v>17738922.223675005</v>
      </c>
      <c r="E264" s="25">
        <f>SUMPRODUCT('2023-32 Capex'!E$20:E$29,'2023-32 Capex'!$S$20:$S$29, '2023-32 Capex'!$N$20:$N$29)</f>
        <v>19188806.843368433</v>
      </c>
      <c r="F264" s="25">
        <f>SUMPRODUCT('2023-32 Capex'!F$20:F$29,'2023-32 Capex'!$S$20:$S$29, '2023-32 Capex'!$N$20:$N$29)</f>
        <v>19405706.85512837</v>
      </c>
      <c r="G264" s="25">
        <f>SUMPRODUCT('2023-32 Capex'!G$20:G$29,'2023-32 Capex'!$S$20:$S$29, '2023-32 Capex'!$N$20:$N$29)</f>
        <v>22720988.062092897</v>
      </c>
      <c r="H264" s="25">
        <f>SUMPRODUCT('2023-32 Capex'!H$20:H$29,'2023-32 Capex'!$S$20:$S$29, '2023-32 Capex'!$N$20:$N$29)</f>
        <v>23289012.763645217</v>
      </c>
      <c r="I264" s="25">
        <f>SUMPRODUCT('2023-32 Capex'!I$20:I$29,'2023-32 Capex'!$S$20:$S$29, '2023-32 Capex'!$N$20:$N$29)</f>
        <v>18751089.81582202</v>
      </c>
      <c r="J264" s="25">
        <f>SUMPRODUCT('2023-32 Capex'!J$20:J$29,'2023-32 Capex'!$S$20:$S$29, '2023-32 Capex'!$N$20:$N$29)</f>
        <v>19219867.061217569</v>
      </c>
      <c r="K264" s="25">
        <f>SUMPRODUCT('2023-32 Capex'!K$20:K$29,'2023-32 Capex'!$S$20:$S$29, '2023-32 Capex'!$N$20:$N$29)</f>
        <v>19700363.737748008</v>
      </c>
      <c r="L264" s="25">
        <f>SUMPRODUCT('2023-32 Capex'!L$20:L$29,'2023-32 Capex'!$S$20:$S$29, '2023-32 Capex'!$N$20:$N$29)</f>
        <v>20192872.831191707</v>
      </c>
      <c r="M264" s="110"/>
      <c r="V264"/>
      <c r="W264"/>
      <c r="X264"/>
    </row>
    <row r="265" spans="1:26" ht="15">
      <c r="A265"/>
      <c r="B265" s="109" t="s">
        <v>19</v>
      </c>
      <c r="C265" s="25">
        <f>SUMPRODUCT('2023-32 Capex'!C$20:C$29,'2023-32 Capex'!$T$20:$T$29,'2023-32 Capex'!$N$20:$N$29)</f>
        <v>9660975.9419263508</v>
      </c>
      <c r="D265" s="25">
        <f>SUMPRODUCT('2023-32 Capex'!D$20:D$29,'2023-32 Capex'!$T$20:$T$29,'2023-32 Capex'!$N$20:$N$29)</f>
        <v>9783424.0270478502</v>
      </c>
      <c r="E265" s="25">
        <f>SUMPRODUCT('2023-32 Capex'!E$20:E$29,'2023-32 Capex'!$T$20:$T$29,'2023-32 Capex'!$N$20:$N$29)</f>
        <v>9993903.4827946592</v>
      </c>
      <c r="F265" s="25">
        <f>SUMPRODUCT('2023-32 Capex'!F$20:F$29,'2023-32 Capex'!$T$20:$T$29,'2023-32 Capex'!$N$20:$N$29)</f>
        <v>10231178.306487268</v>
      </c>
      <c r="G265" s="25">
        <f>SUMPRODUCT('2023-32 Capex'!G$20:G$29,'2023-32 Capex'!$T$20:$T$29,'2023-32 Capex'!$N$20:$N$29)</f>
        <v>10370318.731680259</v>
      </c>
      <c r="H265" s="25">
        <f>SUMPRODUCT('2023-32 Capex'!H$20:H$29,'2023-32 Capex'!$T$20:$T$29,'2023-32 Capex'!$N$20:$N$29)</f>
        <v>10629576.699972266</v>
      </c>
      <c r="I265" s="25">
        <f>SUMPRODUCT('2023-32 Capex'!I$20:I$29,'2023-32 Capex'!$T$20:$T$29,'2023-32 Capex'!$N$20:$N$29)</f>
        <v>10069485.751840226</v>
      </c>
      <c r="J265" s="25">
        <f>SUMPRODUCT('2023-32 Capex'!J$20:J$29,'2023-32 Capex'!$T$20:$T$29,'2023-32 Capex'!$N$20:$N$29)</f>
        <v>10321222.895636233</v>
      </c>
      <c r="K265" s="25">
        <f>SUMPRODUCT('2023-32 Capex'!K$20:K$29,'2023-32 Capex'!$T$20:$T$29,'2023-32 Capex'!$N$20:$N$29)</f>
        <v>10579253.468027135</v>
      </c>
      <c r="L265" s="25">
        <f>SUMPRODUCT('2023-32 Capex'!L$20:L$29,'2023-32 Capex'!$T$20:$T$29,'2023-32 Capex'!$N$20:$N$29)</f>
        <v>10843734.804727813</v>
      </c>
      <c r="M265" s="111"/>
      <c r="V265"/>
      <c r="W265"/>
      <c r="X265"/>
    </row>
    <row r="266" spans="1:26" ht="15">
      <c r="A266"/>
      <c r="B266" s="109" t="s">
        <v>33</v>
      </c>
      <c r="C266" s="25">
        <f>SUMPRODUCT('2023-32 Capex'!C$20:C$29,'2023-32 Capex'!$U$20:$U$29, '2023-32 Capex'!$N$20:$N$29)</f>
        <v>0</v>
      </c>
      <c r="D266" s="25">
        <f>SUMPRODUCT('2023-32 Capex'!D$20:D$29,'2023-32 Capex'!$U$20:$U$29, '2023-32 Capex'!$N$20:$N$29)</f>
        <v>0</v>
      </c>
      <c r="E266" s="25">
        <f>SUMPRODUCT('2023-32 Capex'!E$20:E$29,'2023-32 Capex'!$U$20:$U$29, '2023-32 Capex'!$N$20:$N$29)</f>
        <v>0</v>
      </c>
      <c r="F266" s="25">
        <f>SUMPRODUCT('2023-32 Capex'!F$20:F$29,'2023-32 Capex'!$U$20:$U$29, '2023-32 Capex'!$N$20:$N$29)</f>
        <v>0</v>
      </c>
      <c r="G266" s="25">
        <f>SUMPRODUCT('2023-32 Capex'!G$20:G$29,'2023-32 Capex'!$U$20:$U$29, '2023-32 Capex'!$N$20:$N$29)</f>
        <v>0</v>
      </c>
      <c r="H266" s="25">
        <f>SUMPRODUCT('2023-32 Capex'!H$20:H$29,'2023-32 Capex'!$U$20:$U$29, '2023-32 Capex'!$N$20:$N$29)</f>
        <v>0</v>
      </c>
      <c r="I266" s="25">
        <f>SUMPRODUCT('2023-32 Capex'!I$20:I$29,'2023-32 Capex'!$U$20:$U$29, '2023-32 Capex'!$N$20:$N$29)</f>
        <v>0</v>
      </c>
      <c r="J266" s="25">
        <f>SUMPRODUCT('2023-32 Capex'!J$20:J$29,'2023-32 Capex'!$U$20:$U$29, '2023-32 Capex'!$N$20:$N$29)</f>
        <v>0</v>
      </c>
      <c r="K266" s="25">
        <f>SUMPRODUCT('2023-32 Capex'!K$20:K$29,'2023-32 Capex'!$U$20:$U$29, '2023-32 Capex'!$N$20:$N$29)</f>
        <v>0</v>
      </c>
      <c r="L266" s="25">
        <f>SUMPRODUCT('2023-32 Capex'!L$20:L$29,'2023-32 Capex'!$U$20:$U$29, '2023-32 Capex'!$N$20:$N$29)</f>
        <v>0</v>
      </c>
      <c r="M266" s="111"/>
      <c r="V266"/>
      <c r="W266"/>
      <c r="X266"/>
    </row>
    <row r="267" spans="1:26" ht="15">
      <c r="A267"/>
      <c r="M267"/>
      <c r="V267"/>
      <c r="W267"/>
      <c r="X267"/>
    </row>
    <row r="268" spans="1:26" ht="15">
      <c r="A268"/>
      <c r="B268" s="6" t="s">
        <v>66</v>
      </c>
      <c r="C268" s="6" t="str">
        <f>C$14</f>
        <v>2024/25</v>
      </c>
      <c r="D268" s="6" t="str">
        <f t="shared" ref="D268:L268" si="9">D$14</f>
        <v>2025/26</v>
      </c>
      <c r="E268" s="6" t="str">
        <f t="shared" si="9"/>
        <v>2026/27</v>
      </c>
      <c r="F268" s="6" t="str">
        <f t="shared" si="9"/>
        <v>2027/28</v>
      </c>
      <c r="G268" s="6" t="str">
        <f t="shared" si="9"/>
        <v>2028/29</v>
      </c>
      <c r="H268" s="6" t="str">
        <f t="shared" si="9"/>
        <v>2029/30</v>
      </c>
      <c r="I268" s="6" t="str">
        <f t="shared" si="9"/>
        <v>2030/31</v>
      </c>
      <c r="J268" s="6" t="str">
        <f t="shared" si="9"/>
        <v>2031/32</v>
      </c>
      <c r="K268" s="6" t="str">
        <f t="shared" si="9"/>
        <v>2032/33</v>
      </c>
      <c r="L268" s="6" t="str">
        <f t="shared" si="9"/>
        <v>2033/34</v>
      </c>
      <c r="M268" s="108"/>
      <c r="V268"/>
      <c r="W268"/>
      <c r="X268"/>
    </row>
    <row r="269" spans="1:26" ht="15">
      <c r="A269"/>
      <c r="B269" s="109" t="str">
        <f>B264</f>
        <v>LV Residential</v>
      </c>
      <c r="C269" s="25">
        <f>SUMPRODUCT('2023-32 Capex'!C$250:C$259,'2023-32 Capex'!$S$250:$S$259,'2023-32 Capex'!$N$250:$N$259)</f>
        <v>4760578.6200613957</v>
      </c>
      <c r="D269" s="25">
        <f>SUMPRODUCT('2023-32 Capex'!D$250:D$259,'2023-32 Capex'!$S$250:$S$259,'2023-32 Capex'!$N$250:$N$259)</f>
        <v>4548120.3734844308</v>
      </c>
      <c r="E269" s="25">
        <f>SUMPRODUCT('2023-32 Capex'!E$250:E$259,'2023-32 Capex'!$S$250:$S$259,'2023-32 Capex'!$N$250:$N$259)</f>
        <v>4989932.3586850381</v>
      </c>
      <c r="F269" s="25">
        <f>SUMPRODUCT('2023-32 Capex'!F$250:F$259,'2023-32 Capex'!$S$250:$S$259,'2023-32 Capex'!$N$250:$N$259)</f>
        <v>5033428.5405775458</v>
      </c>
      <c r="G269" s="25">
        <f>SUMPRODUCT('2023-32 Capex'!G$250:G$259,'2023-32 Capex'!$S$250:$S$259,'2023-32 Capex'!$N$250:$N$259)</f>
        <v>6082677.8538500052</v>
      </c>
      <c r="H269" s="25">
        <f>SUMPRODUCT('2023-32 Capex'!H$250:H$259,'2023-32 Capex'!$S$250:$S$259,'2023-32 Capex'!$N$250:$N$259)</f>
        <v>6234744.8001962537</v>
      </c>
      <c r="I269" s="25">
        <f>SUMPRODUCT('2023-32 Capex'!I$250:I$259,'2023-32 Capex'!$S$250:$S$259,'2023-32 Capex'!$N$250:$N$259)</f>
        <v>4751951.2844819073</v>
      </c>
      <c r="J269" s="25">
        <f>SUMPRODUCT('2023-32 Capex'!J$250:J$259,'2023-32 Capex'!$S$250:$S$259,'2023-32 Capex'!$N$250:$N$259)</f>
        <v>4870750.0665939543</v>
      </c>
      <c r="K269" s="25">
        <f>SUMPRODUCT('2023-32 Capex'!K$250:K$259,'2023-32 Capex'!$S$250:$S$259,'2023-32 Capex'!$N$250:$N$259)</f>
        <v>4992518.8182588033</v>
      </c>
      <c r="L269" s="25">
        <f>SUMPRODUCT('2023-32 Capex'!L$250:L$259,'2023-32 Capex'!$S$250:$S$259,'2023-32 Capex'!$N$250:$N$259)</f>
        <v>5117331.7887152731</v>
      </c>
      <c r="M269" s="110"/>
      <c r="V269"/>
      <c r="W269"/>
      <c r="X269"/>
    </row>
    <row r="270" spans="1:26" ht="15">
      <c r="A270"/>
      <c r="B270" s="109" t="str">
        <f t="shared" ref="B270:B271" si="10">B265</f>
        <v>LV Commercial</v>
      </c>
      <c r="C270" s="25">
        <f>SUMPRODUCT('2023-32 Capex'!C$250:C$259,'2023-32 Capex'!$T$250:$T$259, '2023-32 Capex'!$N$250:$N$259)</f>
        <v>5706011.8802889716</v>
      </c>
      <c r="D270" s="25">
        <f>SUMPRODUCT('2023-32 Capex'!D$250:D$259,'2023-32 Capex'!$T$250:$T$259, '2023-32 Capex'!$N$250:$N$259)</f>
        <v>5838589.4467157591</v>
      </c>
      <c r="E270" s="25">
        <f>SUMPRODUCT('2023-32 Capex'!E$250:E$259,'2023-32 Capex'!$T$250:$T$259, '2023-32 Capex'!$N$250:$N$259)</f>
        <v>5996208.4664934957</v>
      </c>
      <c r="F270" s="25">
        <f>SUMPRODUCT('2023-32 Capex'!F$250:F$259,'2023-32 Capex'!$T$250:$T$259, '2023-32 Capex'!$N$250:$N$259)</f>
        <v>6157953.6789239049</v>
      </c>
      <c r="G270" s="25">
        <f>SUMPRODUCT('2023-32 Capex'!G$250:G$259,'2023-32 Capex'!$T$250:$T$259, '2023-32 Capex'!$N$250:$N$259)</f>
        <v>6300306.0909011383</v>
      </c>
      <c r="H270" s="25">
        <f>SUMPRODUCT('2023-32 Capex'!H$250:H$259,'2023-32 Capex'!$T$250:$T$259, '2023-32 Capex'!$N$250:$N$259)</f>
        <v>6457813.7431736663</v>
      </c>
      <c r="I270" s="25">
        <f>SUMPRODUCT('2023-32 Capex'!I$250:I$259,'2023-32 Capex'!$T$250:$T$259, '2023-32 Capex'!$N$250:$N$259)</f>
        <v>6061633.7620523358</v>
      </c>
      <c r="J270" s="25">
        <f>SUMPRODUCT('2023-32 Capex'!J$250:J$259,'2023-32 Capex'!$T$250:$T$259, '2023-32 Capex'!$N$250:$N$259)</f>
        <v>6213174.6061036438</v>
      </c>
      <c r="K270" s="25">
        <f>SUMPRODUCT('2023-32 Capex'!K$250:K$259,'2023-32 Capex'!$T$250:$T$259, '2023-32 Capex'!$N$250:$N$259)</f>
        <v>6368503.9712562328</v>
      </c>
      <c r="L270" s="25">
        <f>SUMPRODUCT('2023-32 Capex'!L$250:L$259,'2023-32 Capex'!$T$250:$T$259, '2023-32 Capex'!$N$250:$N$259)</f>
        <v>6527716.5705376389</v>
      </c>
      <c r="M270" s="110"/>
      <c r="V270"/>
      <c r="W270"/>
      <c r="X270"/>
    </row>
    <row r="271" spans="1:26" ht="15">
      <c r="A271"/>
      <c r="B271" s="109" t="str">
        <f t="shared" si="10"/>
        <v>HV Commercial</v>
      </c>
      <c r="C271" s="25">
        <f>SUMPRODUCT('2023-32 Capex'!C$250:C$259,'2023-32 Capex'!$U$250:$U$259, '2023-32 Capex'!$N$250:$N$259)</f>
        <v>0</v>
      </c>
      <c r="D271" s="25">
        <f>SUMPRODUCT('2023-32 Capex'!D$250:D$259,'2023-32 Capex'!$U$250:$U$259, '2023-32 Capex'!$N$250:$N$259)</f>
        <v>0</v>
      </c>
      <c r="E271" s="25">
        <f>SUMPRODUCT('2023-32 Capex'!E$250:E$259,'2023-32 Capex'!$U$250:$U$259, '2023-32 Capex'!$N$250:$N$259)</f>
        <v>0</v>
      </c>
      <c r="F271" s="25">
        <f>SUMPRODUCT('2023-32 Capex'!F$250:F$259,'2023-32 Capex'!$U$250:$U$259, '2023-32 Capex'!$N$250:$N$259)</f>
        <v>0</v>
      </c>
      <c r="G271" s="25">
        <f>SUMPRODUCT('2023-32 Capex'!G$250:G$259,'2023-32 Capex'!$U$250:$U$259, '2023-32 Capex'!$N$250:$N$259)</f>
        <v>0</v>
      </c>
      <c r="H271" s="25">
        <f>SUMPRODUCT('2023-32 Capex'!H$250:H$259,'2023-32 Capex'!$U$250:$U$259, '2023-32 Capex'!$N$250:$N$259)</f>
        <v>0</v>
      </c>
      <c r="I271" s="25">
        <f>SUMPRODUCT('2023-32 Capex'!I$250:I$259,'2023-32 Capex'!$U$250:$U$259, '2023-32 Capex'!$N$250:$N$259)</f>
        <v>0</v>
      </c>
      <c r="J271" s="25">
        <f>SUMPRODUCT('2023-32 Capex'!J$250:J$259,'2023-32 Capex'!$U$250:$U$259, '2023-32 Capex'!$N$250:$N$259)</f>
        <v>0</v>
      </c>
      <c r="K271" s="25">
        <f>SUMPRODUCT('2023-32 Capex'!K$250:K$259,'2023-32 Capex'!$U$250:$U$259, '2023-32 Capex'!$N$250:$N$259)</f>
        <v>0</v>
      </c>
      <c r="L271" s="25">
        <f>SUMPRODUCT('2023-32 Capex'!L$250:L$259,'2023-32 Capex'!$U$250:$U$259, '2023-32 Capex'!$N$250:$N$259)</f>
        <v>0</v>
      </c>
      <c r="M271" s="110"/>
      <c r="V271"/>
      <c r="W271"/>
      <c r="X271"/>
    </row>
    <row r="272" spans="1:26" ht="15">
      <c r="A272"/>
      <c r="M272" s="110"/>
      <c r="V272"/>
      <c r="W272"/>
      <c r="X272"/>
    </row>
    <row r="273" spans="1:24" ht="15">
      <c r="A273"/>
      <c r="B273" s="6" t="s">
        <v>68</v>
      </c>
      <c r="C273" s="6" t="str">
        <f>C$14</f>
        <v>2024/25</v>
      </c>
      <c r="D273" s="6" t="str">
        <f t="shared" ref="D273:L273" si="11">D$14</f>
        <v>2025/26</v>
      </c>
      <c r="E273" s="6" t="str">
        <f t="shared" si="11"/>
        <v>2026/27</v>
      </c>
      <c r="F273" s="6" t="str">
        <f t="shared" si="11"/>
        <v>2027/28</v>
      </c>
      <c r="G273" s="6" t="str">
        <f t="shared" si="11"/>
        <v>2028/29</v>
      </c>
      <c r="H273" s="6" t="str">
        <f t="shared" si="11"/>
        <v>2029/30</v>
      </c>
      <c r="I273" s="6" t="str">
        <f t="shared" si="11"/>
        <v>2030/31</v>
      </c>
      <c r="J273" s="6" t="str">
        <f t="shared" si="11"/>
        <v>2031/32</v>
      </c>
      <c r="K273" s="6" t="str">
        <f t="shared" si="11"/>
        <v>2032/33</v>
      </c>
      <c r="L273" s="6" t="str">
        <f t="shared" si="11"/>
        <v>2033/34</v>
      </c>
      <c r="M273" s="111"/>
      <c r="V273"/>
      <c r="W273"/>
      <c r="X273"/>
    </row>
    <row r="274" spans="1:24" ht="15">
      <c r="A274"/>
      <c r="B274" s="109" t="str">
        <f>B269</f>
        <v>LV Residential</v>
      </c>
      <c r="C274" s="25">
        <f>SUMPRODUCT('2023-32 Capex'!C$75:C$199,'2023-32 Capex'!$S$75:$S$199, '2023-32 Capex'!$N$75:$N$199)</f>
        <v>19348870.338952195</v>
      </c>
      <c r="D274" s="25">
        <f>SUMPRODUCT('2023-32 Capex'!D$75:D$199,'2023-32 Capex'!$S$75:$S$199, '2023-32 Capex'!$N$75:$N$199)</f>
        <v>21885468.099921595</v>
      </c>
      <c r="E274" s="25">
        <f>SUMPRODUCT('2023-32 Capex'!E$75:E$199,'2023-32 Capex'!$S$75:$S$199, '2023-32 Capex'!$N$75:$N$199)</f>
        <v>25364200.459949456</v>
      </c>
      <c r="F274" s="25">
        <f>SUMPRODUCT('2023-32 Capex'!F$75:F$199,'2023-32 Capex'!$S$75:$S$199, '2023-32 Capex'!$N$75:$N$199)</f>
        <v>27209608.490592048</v>
      </c>
      <c r="G274" s="25">
        <f>SUMPRODUCT('2023-32 Capex'!G$75:G$199,'2023-32 Capex'!$S$75:$S$199, '2023-32 Capex'!$N$75:$N$199)</f>
        <v>26619734.261480242</v>
      </c>
      <c r="H274" s="25">
        <f>SUMPRODUCT('2023-32 Capex'!H$75:H$199,'2023-32 Capex'!$S$75:$S$199, '2023-32 Capex'!$N$75:$N$199)</f>
        <v>24647632.883937497</v>
      </c>
      <c r="I274" s="25">
        <f>SUMPRODUCT('2023-32 Capex'!I$75:I$199,'2023-32 Capex'!$S$75:$S$199, '2023-32 Capex'!$N$75:$N$199)</f>
        <v>23748183.044893168</v>
      </c>
      <c r="J274" s="25">
        <f>SUMPRODUCT('2023-32 Capex'!J$75:J$199,'2023-32 Capex'!$S$75:$S$199, '2023-32 Capex'!$N$75:$N$199)</f>
        <v>28747662.532859061</v>
      </c>
      <c r="K274" s="25">
        <f>SUMPRODUCT('2023-32 Capex'!K$75:K$199,'2023-32 Capex'!$S$75:$S$199, '2023-32 Capex'!$N$75:$N$199)</f>
        <v>32526315.713563219</v>
      </c>
      <c r="L274" s="25">
        <f>SUMPRODUCT('2023-32 Capex'!L$75:L$199,'2023-32 Capex'!$S$75:$S$199, '2023-32 Capex'!$N$75:$N$199)</f>
        <v>33339473.6064023</v>
      </c>
      <c r="M274"/>
      <c r="V274"/>
      <c r="W274"/>
      <c r="X274"/>
    </row>
    <row r="275" spans="1:24" ht="15">
      <c r="B275" s="109" t="str">
        <f t="shared" ref="B275:B276" si="12">B270</f>
        <v>LV Commercial</v>
      </c>
      <c r="C275" s="25">
        <f>SUMPRODUCT('2023-32 Capex'!C$75:C$199,'2023-32 Capex'!$T$75:$T$199, '2023-32 Capex'!$N$75:$N$199)</f>
        <v>8476675.2627909184</v>
      </c>
      <c r="D275" s="25">
        <f>SUMPRODUCT('2023-32 Capex'!D$75:D$199,'2023-32 Capex'!$T$75:$T$199, '2023-32 Capex'!$N$75:$N$199)</f>
        <v>7148218.4532769313</v>
      </c>
      <c r="E275" s="25">
        <f>SUMPRODUCT('2023-32 Capex'!E$75:E$199,'2023-32 Capex'!$T$75:$T$199, '2023-32 Capex'!$N$75:$N$199)</f>
        <v>14311694.792094663</v>
      </c>
      <c r="F275" s="25">
        <f>SUMPRODUCT('2023-32 Capex'!F$75:F$199,'2023-32 Capex'!$T$75:$T$199, '2023-32 Capex'!$N$75:$N$199)</f>
        <v>20875559.413822204</v>
      </c>
      <c r="G275" s="25">
        <f>SUMPRODUCT('2023-32 Capex'!G$75:G$199,'2023-32 Capex'!$T$75:$T$199, '2023-32 Capex'!$N$75:$N$199)</f>
        <v>18855281.372713249</v>
      </c>
      <c r="H275" s="25">
        <f>SUMPRODUCT('2023-32 Capex'!H$75:H$199,'2023-32 Capex'!$T$75:$T$199, '2023-32 Capex'!$N$75:$N$199)</f>
        <v>28247012.593237247</v>
      </c>
      <c r="I275" s="25">
        <f>SUMPRODUCT('2023-32 Capex'!I$75:I$199,'2023-32 Capex'!$T$75:$T$199, '2023-32 Capex'!$N$75:$N$199)</f>
        <v>35128776.447084635</v>
      </c>
      <c r="J275" s="25">
        <f>SUMPRODUCT('2023-32 Capex'!J$75:J$199,'2023-32 Capex'!$T$75:$T$199, '2023-32 Capex'!$N$75:$N$199)</f>
        <v>31800339.508819133</v>
      </c>
      <c r="K275" s="25">
        <f>SUMPRODUCT('2023-32 Capex'!K$75:K$199,'2023-32 Capex'!$T$75:$T$199, '2023-32 Capex'!$N$75:$N$199)</f>
        <v>27412149.923438393</v>
      </c>
      <c r="L275" s="25">
        <f>SUMPRODUCT('2023-32 Capex'!L$75:L$199,'2023-32 Capex'!$T$75:$T$199, '2023-32 Capex'!$N$75:$N$199)</f>
        <v>28097453.671524346</v>
      </c>
      <c r="M275" s="108"/>
    </row>
    <row r="276" spans="1:24" ht="15">
      <c r="B276" s="109" t="str">
        <f t="shared" si="12"/>
        <v>HV Commercial</v>
      </c>
      <c r="C276" s="25">
        <f>SUMPRODUCT('2023-32 Capex'!C$75:C$199,'2023-32 Capex'!$U$75:$U$199,'2023-32 Capex'!$N$75:$N$199)</f>
        <v>1980934.6934177554</v>
      </c>
      <c r="D276" s="25">
        <f>SUMPRODUCT('2023-32 Capex'!D$75:D$199,'2023-32 Capex'!$U$75:$U$199,'2023-32 Capex'!$N$75:$N$199)</f>
        <v>1545725.6341655969</v>
      </c>
      <c r="E276" s="25">
        <f>SUMPRODUCT('2023-32 Capex'!E$75:E$199,'2023-32 Capex'!$U$75:$U$199,'2023-32 Capex'!$N$75:$N$199)</f>
        <v>3563602.0151670314</v>
      </c>
      <c r="F276" s="25">
        <f>SUMPRODUCT('2023-32 Capex'!F$75:F$199,'2023-32 Capex'!$U$75:$U$199,'2023-32 Capex'!$N$75:$N$199)</f>
        <v>5876162.5239451807</v>
      </c>
      <c r="G276" s="25">
        <f>SUMPRODUCT('2023-32 Capex'!G$75:G$199,'2023-32 Capex'!$U$75:$U$199,'2023-32 Capex'!$N$75:$N$199)</f>
        <v>5230529.9218684817</v>
      </c>
      <c r="H276" s="25">
        <f>SUMPRODUCT('2023-32 Capex'!H$75:H$199,'2023-32 Capex'!$U$75:$U$199,'2023-32 Capex'!$N$75:$N$199)</f>
        <v>8149121.4179128213</v>
      </c>
      <c r="I276" s="25">
        <f>SUMPRODUCT('2023-32 Capex'!I$75:I$199,'2023-32 Capex'!$U$75:$U$199,'2023-32 Capex'!$N$75:$N$199)</f>
        <v>10228839.209589165</v>
      </c>
      <c r="J276" s="25">
        <f>SUMPRODUCT('2023-32 Capex'!J$75:J$199,'2023-32 Capex'!$U$75:$U$199,'2023-32 Capex'!$N$75:$N$199)</f>
        <v>8762065.8274483643</v>
      </c>
      <c r="K276" s="25">
        <f>SUMPRODUCT('2023-32 Capex'!K$75:K$199,'2023-32 Capex'!$U$75:$U$199,'2023-32 Capex'!$N$75:$N$199)</f>
        <v>7587552.8350100424</v>
      </c>
      <c r="L276" s="25">
        <f>SUMPRODUCT('2023-32 Capex'!L$75:L$199,'2023-32 Capex'!$U$75:$U$199,'2023-32 Capex'!$N$75:$N$199)</f>
        <v>7777241.6558852922</v>
      </c>
      <c r="M276" s="112"/>
    </row>
    <row r="277" spans="1:24" ht="15">
      <c r="M277" s="112"/>
    </row>
    <row r="278" spans="1:24" ht="15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12"/>
    </row>
    <row r="279" spans="1:24">
      <c r="B279" s="14" t="s">
        <v>408</v>
      </c>
      <c r="C279" s="218" t="b">
        <f>IF(ROUND(SUM(C264:C266),2)=(ROUND(SUMPRODUCT(C20:C29,$N20:$N29),2)),TRUE(),FALSE())</f>
        <v>1</v>
      </c>
      <c r="D279" s="218" t="b">
        <f t="shared" ref="D279:L279" si="13">IF(ROUND(SUM(D264:D266),2)=(ROUND(SUMPRODUCT(D20:D29,$N20:$N29),2)),TRUE(),FALSE())</f>
        <v>1</v>
      </c>
      <c r="E279" s="218" t="b">
        <f t="shared" si="13"/>
        <v>1</v>
      </c>
      <c r="F279" s="218" t="b">
        <f t="shared" si="13"/>
        <v>1</v>
      </c>
      <c r="G279" s="218" t="b">
        <f t="shared" si="13"/>
        <v>1</v>
      </c>
      <c r="H279" s="218" t="b">
        <f t="shared" si="13"/>
        <v>1</v>
      </c>
      <c r="I279" s="218" t="b">
        <f t="shared" si="13"/>
        <v>1</v>
      </c>
      <c r="J279" s="218" t="b">
        <f t="shared" si="13"/>
        <v>1</v>
      </c>
      <c r="K279" s="218" t="b">
        <f t="shared" si="13"/>
        <v>1</v>
      </c>
      <c r="L279" s="218" t="b">
        <f t="shared" si="13"/>
        <v>1</v>
      </c>
      <c r="M279" s="111"/>
      <c r="N279" s="208"/>
    </row>
    <row r="280" spans="1:24">
      <c r="B280" s="14" t="s">
        <v>409</v>
      </c>
      <c r="C280" s="218" t="b">
        <f t="shared" ref="C280:L280" si="14">IF(ROUND(SUM(C269:C271),2)=(ROUND(SUMPRODUCT(C250:C259,$N250:$N259),2)),TRUE(),FALSE())</f>
        <v>1</v>
      </c>
      <c r="D280" s="218" t="b">
        <f t="shared" si="14"/>
        <v>1</v>
      </c>
      <c r="E280" s="218" t="b">
        <f t="shared" si="14"/>
        <v>1</v>
      </c>
      <c r="F280" s="218" t="b">
        <f t="shared" si="14"/>
        <v>1</v>
      </c>
      <c r="G280" s="218" t="b">
        <f t="shared" si="14"/>
        <v>1</v>
      </c>
      <c r="H280" s="218" t="b">
        <f t="shared" si="14"/>
        <v>1</v>
      </c>
      <c r="I280" s="218" t="b">
        <f t="shared" si="14"/>
        <v>1</v>
      </c>
      <c r="J280" s="218" t="b">
        <f t="shared" si="14"/>
        <v>1</v>
      </c>
      <c r="K280" s="218" t="b">
        <f t="shared" si="14"/>
        <v>1</v>
      </c>
      <c r="L280" s="218" t="b">
        <f t="shared" si="14"/>
        <v>1</v>
      </c>
      <c r="M280" s="208"/>
      <c r="N280" s="208"/>
    </row>
    <row r="281" spans="1:24">
      <c r="B281" s="14" t="s">
        <v>407</v>
      </c>
      <c r="C281" s="218" t="b">
        <f>IF(ROUND(SUM(C274:C276),2)=(ROUND(SUMPRODUCT(C75:C199,$N75:$N199),2)),TRUE(),FALSE())</f>
        <v>1</v>
      </c>
      <c r="D281" s="218" t="b">
        <f t="shared" ref="D281:L281" si="15">IF(ROUND(SUM(D274:D276),2)=(ROUND(SUMPRODUCT(D75:D199,$N75:$N199),2)),TRUE(),FALSE())</f>
        <v>1</v>
      </c>
      <c r="E281" s="218" t="b">
        <f t="shared" si="15"/>
        <v>1</v>
      </c>
      <c r="F281" s="218" t="b">
        <f t="shared" si="15"/>
        <v>1</v>
      </c>
      <c r="G281" s="218" t="b">
        <f t="shared" si="15"/>
        <v>1</v>
      </c>
      <c r="H281" s="218" t="b">
        <f t="shared" si="15"/>
        <v>1</v>
      </c>
      <c r="I281" s="218" t="b">
        <f t="shared" si="15"/>
        <v>1</v>
      </c>
      <c r="J281" s="218" t="b">
        <f t="shared" si="15"/>
        <v>1</v>
      </c>
      <c r="K281" s="218" t="b">
        <f t="shared" si="15"/>
        <v>1</v>
      </c>
      <c r="L281" s="218" t="b">
        <f t="shared" si="15"/>
        <v>1</v>
      </c>
    </row>
    <row r="282" spans="1:24">
      <c r="C282" s="113"/>
      <c r="D282" s="113"/>
      <c r="E282" s="113"/>
      <c r="F282" s="113"/>
      <c r="G282" s="113"/>
      <c r="H282" s="113"/>
      <c r="I282" s="113"/>
      <c r="J282" s="113"/>
      <c r="K282" s="114"/>
      <c r="L282" s="114"/>
      <c r="M282" s="113"/>
    </row>
    <row r="283" spans="1:24">
      <c r="C283" s="113"/>
      <c r="D283" s="113"/>
      <c r="E283" s="113"/>
      <c r="F283" s="113"/>
      <c r="G283" s="113"/>
      <c r="H283" s="113"/>
      <c r="I283" s="113"/>
      <c r="J283" s="113"/>
      <c r="K283" s="114"/>
      <c r="L283" s="114"/>
      <c r="M283" s="114"/>
    </row>
    <row r="284" spans="1:24">
      <c r="C284" s="113"/>
      <c r="D284" s="113"/>
      <c r="E284" s="113"/>
      <c r="F284" s="113"/>
      <c r="G284" s="113"/>
      <c r="H284" s="113"/>
      <c r="I284" s="113"/>
      <c r="J284" s="113"/>
      <c r="K284" s="114"/>
      <c r="L284" s="114"/>
      <c r="M284" s="114"/>
    </row>
    <row r="285" spans="1:24">
      <c r="C285" s="113"/>
      <c r="D285" s="113"/>
      <c r="E285" s="113"/>
      <c r="F285" s="113"/>
      <c r="G285" s="113"/>
      <c r="H285" s="113"/>
      <c r="I285" s="113"/>
      <c r="J285" s="113"/>
      <c r="K285" s="114"/>
      <c r="L285" s="114"/>
      <c r="M285" s="114"/>
    </row>
    <row r="286" spans="1:24">
      <c r="C286" s="113"/>
      <c r="D286" s="113"/>
      <c r="E286" s="113"/>
      <c r="F286" s="113"/>
      <c r="G286" s="113"/>
      <c r="H286" s="113"/>
      <c r="I286" s="113"/>
      <c r="J286" s="113"/>
      <c r="K286" s="114"/>
      <c r="L286" s="114"/>
      <c r="M286" s="114"/>
    </row>
    <row r="287" spans="1:24" s="15" customFormat="1" ht="12.75" customHeight="1">
      <c r="B287" s="14"/>
      <c r="C287" s="113"/>
      <c r="D287" s="113"/>
      <c r="E287" s="113"/>
      <c r="F287" s="113"/>
      <c r="G287" s="113"/>
      <c r="H287" s="113"/>
      <c r="I287" s="113"/>
      <c r="J287" s="113"/>
      <c r="K287" s="114"/>
      <c r="L287" s="114"/>
      <c r="M287" s="115"/>
      <c r="N287" s="14"/>
      <c r="O287" s="14"/>
      <c r="P287" s="14"/>
      <c r="Q287" s="14"/>
      <c r="R287" s="14"/>
      <c r="S287" s="14"/>
      <c r="T287" s="14"/>
      <c r="U287" s="14"/>
    </row>
    <row r="288" spans="1:24" s="15" customFormat="1" ht="12.75" customHeight="1">
      <c r="B288" s="14"/>
      <c r="C288" s="113"/>
      <c r="D288" s="113"/>
      <c r="E288" s="113"/>
      <c r="F288" s="113"/>
      <c r="G288" s="113"/>
      <c r="H288" s="113"/>
      <c r="I288" s="113"/>
      <c r="J288" s="113"/>
      <c r="K288" s="114"/>
      <c r="L288" s="114"/>
      <c r="M288" s="115"/>
      <c r="N288" s="14"/>
      <c r="O288" s="14"/>
      <c r="P288" s="14"/>
      <c r="Q288" s="14"/>
      <c r="R288" s="14"/>
      <c r="S288" s="14"/>
      <c r="T288" s="14"/>
      <c r="U288" s="14"/>
    </row>
    <row r="289" spans="2:21" s="15" customFormat="1" ht="12.75" customHeight="1">
      <c r="B289" s="14"/>
      <c r="C289" s="113"/>
      <c r="D289" s="113"/>
      <c r="E289" s="113"/>
      <c r="F289" s="113"/>
      <c r="G289" s="113"/>
      <c r="H289" s="113"/>
      <c r="I289" s="113"/>
      <c r="J289" s="113"/>
      <c r="K289" s="114"/>
      <c r="L289" s="114"/>
      <c r="N289" s="14"/>
      <c r="O289" s="14"/>
      <c r="P289" s="14"/>
      <c r="Q289" s="14"/>
      <c r="R289" s="14"/>
      <c r="S289" s="14"/>
      <c r="T289" s="14"/>
      <c r="U289" s="14"/>
    </row>
    <row r="290" spans="2:21" ht="15">
      <c r="M290"/>
      <c r="N290" s="15"/>
      <c r="O290" s="15"/>
      <c r="P290" s="15"/>
      <c r="Q290" s="15"/>
      <c r="R290" s="15"/>
      <c r="S290" s="15"/>
      <c r="T290" s="15"/>
      <c r="U290" s="15"/>
    </row>
    <row r="291" spans="2:21" ht="12.75" customHeight="1">
      <c r="M291"/>
      <c r="N291" s="15"/>
      <c r="O291" s="15"/>
      <c r="P291" s="15"/>
      <c r="Q291" s="15"/>
      <c r="R291" s="15"/>
      <c r="S291" s="15"/>
      <c r="T291" s="15"/>
      <c r="U291" s="15"/>
    </row>
    <row r="292" spans="2:21" ht="12.75" customHeight="1">
      <c r="M292"/>
      <c r="N292" s="15"/>
      <c r="O292" s="15"/>
      <c r="P292" s="15"/>
      <c r="Q292" s="15"/>
      <c r="R292" s="15"/>
      <c r="S292" s="15"/>
      <c r="T292" s="15"/>
      <c r="U292" s="15"/>
    </row>
    <row r="293" spans="2:21" ht="12.75" customHeight="1">
      <c r="M293"/>
      <c r="P293" s="15"/>
      <c r="Q293" s="15"/>
      <c r="R293" s="15"/>
      <c r="S293" s="15"/>
      <c r="T293" s="15"/>
      <c r="U293" s="15"/>
    </row>
    <row r="294" spans="2:21" ht="12.75" customHeight="1">
      <c r="M294"/>
    </row>
    <row r="295" spans="2:21" ht="12.75" customHeight="1">
      <c r="M295"/>
    </row>
    <row r="296" spans="2:21" ht="12.75" customHeight="1">
      <c r="M296"/>
    </row>
    <row r="297" spans="2:21" ht="12.75" customHeight="1">
      <c r="M297"/>
    </row>
    <row r="298" spans="2:21" ht="12.75" customHeight="1"/>
    <row r="299" spans="2:21" ht="12.75" customHeight="1"/>
    <row r="300" spans="2:21" ht="12.75" customHeight="1"/>
    <row r="301" spans="2:21" ht="12.75" customHeight="1"/>
    <row r="302" spans="2:21" ht="12.75" customHeight="1"/>
    <row r="303" spans="2:21" s="15" customFormat="1" ht="12.75" customHeight="1">
      <c r="B303" s="14"/>
      <c r="N303" s="14"/>
      <c r="O303" s="14"/>
      <c r="P303" s="14"/>
      <c r="Q303" s="14"/>
      <c r="R303" s="14"/>
      <c r="S303" s="14"/>
      <c r="T303" s="14"/>
      <c r="U303" s="14"/>
    </row>
    <row r="304" spans="2:21" s="15" customFormat="1" ht="12.75" customHeight="1">
      <c r="B304" s="14"/>
      <c r="N304" s="14"/>
      <c r="O304" s="14"/>
      <c r="P304" s="14"/>
      <c r="Q304" s="14"/>
      <c r="R304" s="14"/>
      <c r="S304" s="14"/>
      <c r="T304" s="14"/>
      <c r="U304" s="14"/>
    </row>
    <row r="305" spans="2:21" s="15" customFormat="1" ht="12.75" customHeight="1">
      <c r="B305" s="14"/>
      <c r="N305" s="14"/>
      <c r="O305" s="14"/>
      <c r="P305" s="14"/>
      <c r="Q305" s="14"/>
      <c r="R305" s="14"/>
      <c r="S305" s="14"/>
      <c r="T305" s="14"/>
      <c r="U305" s="14"/>
    </row>
    <row r="306" spans="2:21" s="15" customFormat="1" ht="12.75" customHeight="1">
      <c r="B306" s="14"/>
      <c r="P306" s="14"/>
      <c r="Q306" s="14"/>
      <c r="R306" s="14"/>
      <c r="S306" s="14"/>
      <c r="T306" s="14"/>
      <c r="U306" s="14"/>
    </row>
    <row r="307" spans="2:21" s="15" customFormat="1" ht="12.75" customHeight="1">
      <c r="B307" s="14"/>
    </row>
    <row r="308" spans="2:21" s="15" customFormat="1" ht="12.75" customHeight="1">
      <c r="B308" s="14"/>
    </row>
    <row r="309" spans="2:21" s="15" customFormat="1" ht="12.75" customHeight="1">
      <c r="B309" s="14"/>
    </row>
    <row r="310" spans="2:21" s="15" customFormat="1" ht="12.75" customHeight="1">
      <c r="B310" s="14"/>
    </row>
    <row r="311" spans="2:21" s="15" customFormat="1" ht="12.75" customHeight="1">
      <c r="B311" s="14"/>
    </row>
    <row r="312" spans="2:21" s="15" customFormat="1" ht="12.75" customHeight="1">
      <c r="B312" s="14"/>
    </row>
    <row r="313" spans="2:21" s="15" customFormat="1" ht="12.75" customHeight="1">
      <c r="B313" s="14"/>
    </row>
    <row r="314" spans="2:21" s="15" customFormat="1" ht="12.75" customHeight="1">
      <c r="B314" s="14"/>
    </row>
    <row r="315" spans="2:21" s="15" customFormat="1" ht="12.75" customHeight="1">
      <c r="B315" s="14"/>
    </row>
    <row r="316" spans="2:21" s="15" customFormat="1" ht="12.75" customHeight="1">
      <c r="B316" s="14"/>
    </row>
    <row r="317" spans="2:21" s="15" customFormat="1" ht="12.75" customHeight="1">
      <c r="B317" s="14"/>
    </row>
    <row r="318" spans="2:21" s="15" customFormat="1" ht="12.75" customHeight="1">
      <c r="B318" s="14"/>
    </row>
    <row r="319" spans="2:21" s="15" customFormat="1" ht="12.75" customHeight="1">
      <c r="B319" s="14"/>
    </row>
    <row r="320" spans="2:21" s="15" customFormat="1" ht="12.75" customHeight="1">
      <c r="B320" s="14"/>
    </row>
    <row r="321" spans="2:21" s="15" customFormat="1" ht="12.75" customHeight="1">
      <c r="B321" s="14"/>
    </row>
    <row r="322" spans="2:21" s="15" customFormat="1" ht="12.75" customHeight="1">
      <c r="B322" s="14"/>
    </row>
    <row r="323" spans="2:21" s="15" customFormat="1" ht="12.75" customHeight="1">
      <c r="B323" s="14"/>
    </row>
    <row r="324" spans="2:21" s="15" customFormat="1" ht="12.75" customHeight="1">
      <c r="B324" s="14"/>
    </row>
    <row r="325" spans="2:21" s="15" customFormat="1" ht="12.75" customHeight="1">
      <c r="B325" s="14"/>
    </row>
    <row r="326" spans="2:21" s="15" customFormat="1" ht="12.75" customHeight="1">
      <c r="B326" s="14"/>
    </row>
    <row r="327" spans="2:21" s="15" customFormat="1" ht="12.75" customHeight="1">
      <c r="B327" s="14"/>
    </row>
    <row r="328" spans="2:21" ht="12.75" customHeight="1">
      <c r="N328" s="15"/>
      <c r="O328" s="15"/>
      <c r="P328" s="15"/>
      <c r="Q328" s="15"/>
      <c r="R328" s="15"/>
      <c r="S328" s="15"/>
      <c r="T328" s="15"/>
      <c r="U328" s="15"/>
    </row>
    <row r="329" spans="2:21" ht="12.75" customHeight="1">
      <c r="N329" s="15"/>
      <c r="O329" s="15"/>
      <c r="P329" s="15"/>
      <c r="Q329" s="15"/>
      <c r="R329" s="15"/>
      <c r="S329" s="15"/>
      <c r="T329" s="15"/>
      <c r="U329" s="15"/>
    </row>
    <row r="330" spans="2:21" ht="12.75" customHeight="1">
      <c r="M330"/>
      <c r="N330" s="15"/>
      <c r="O330" s="15"/>
      <c r="P330" s="15"/>
      <c r="Q330" s="15"/>
      <c r="R330" s="15"/>
      <c r="S330" s="15"/>
      <c r="T330" s="15"/>
      <c r="U330" s="15"/>
    </row>
    <row r="331" spans="2:21" ht="12.75" customHeight="1">
      <c r="M331" s="14"/>
      <c r="P331" s="15"/>
      <c r="Q331" s="15"/>
      <c r="R331" s="15"/>
      <c r="S331" s="15"/>
      <c r="T331" s="15"/>
      <c r="U331" s="15"/>
    </row>
    <row r="332" spans="2:21" ht="12.75" customHeight="1">
      <c r="M332" s="14"/>
    </row>
    <row r="333" spans="2:21" ht="12.75" customHeight="1">
      <c r="M333" s="14"/>
    </row>
    <row r="334" spans="2:21" ht="12.75" customHeight="1">
      <c r="M334" s="14"/>
    </row>
    <row r="335" spans="2:21" ht="12.7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2:21" ht="12.7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="14" customFormat="1" ht="12.75" customHeight="1"/>
    <row r="338" s="14" customFormat="1" ht="12.75" customHeight="1"/>
    <row r="339" s="14" customFormat="1" ht="12.75" customHeight="1"/>
    <row r="340" s="14" customFormat="1" ht="12.75" customHeight="1"/>
    <row r="341" s="14" customFormat="1" ht="12.75" customHeight="1"/>
    <row r="342" s="14" customFormat="1" ht="12.75" customHeight="1"/>
    <row r="343" s="14" customFormat="1" ht="12.75" customHeight="1"/>
    <row r="344" s="14" customFormat="1" ht="12.75" customHeight="1"/>
    <row r="345" s="14" customFormat="1" ht="12.75" customHeight="1"/>
    <row r="346" s="14" customFormat="1" ht="12.75" customHeight="1"/>
    <row r="347" s="14" customFormat="1" ht="12.75" customHeight="1"/>
    <row r="348" s="14" customFormat="1" ht="12.75" customHeight="1"/>
    <row r="349" s="14" customFormat="1" ht="12.75" customHeight="1"/>
    <row r="350" s="14" customFormat="1" ht="12.75" customHeight="1"/>
    <row r="351" s="14" customFormat="1" ht="12.75" customHeight="1"/>
    <row r="352" s="14" customFormat="1" ht="12.75" customHeight="1"/>
    <row r="353" spans="3:13" ht="12.7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3:13" ht="12.7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3:13" ht="12.7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3:13" ht="12.7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3:13"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3:13"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3:13"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3:13"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</sheetData>
  <autoFilter ref="B18:L259" xr:uid="{B320F192-1599-467B-992B-6FAE977E4C9B}"/>
  <mergeCells count="3">
    <mergeCell ref="N14:N18"/>
    <mergeCell ref="P14:Q18"/>
    <mergeCell ref="S14:U18"/>
  </mergeCells>
  <dataValidations count="5">
    <dataValidation type="list" allowBlank="1" showInputMessage="1" showErrorMessage="1" sqref="M15" xr:uid="{DC8563CF-60A4-4965-94BF-377EED680DCF}">
      <formula1>$B$303:$B$331</formula1>
    </dataValidation>
    <dataValidation type="list" allowBlank="1" showInputMessage="1" showErrorMessage="1" sqref="M8 AF7" xr:uid="{B40035D7-C36D-41F3-8B08-406C7271223C}">
      <formula1>$B$292:$B$300</formula1>
    </dataValidation>
    <dataValidation type="list" allowBlank="1" showInputMessage="1" showErrorMessage="1" sqref="C15:L15" xr:uid="{1C14E289-BDAB-4BE2-8505-BC3C4FDDAD7F}">
      <formula1>$B$307:$B$335</formula1>
    </dataValidation>
    <dataValidation type="list" allowBlank="1" showInputMessage="1" showErrorMessage="1" sqref="C8:L8" xr:uid="{96AF0636-80D4-493D-86AF-8A04472FECD4}">
      <formula1>$B$290:$B$298</formula1>
    </dataValidation>
    <dataValidation type="list" allowBlank="1" showInputMessage="1" showErrorMessage="1" sqref="O15 R15" xr:uid="{B795CE96-997E-40E2-AC81-8B159F5F5EA9}">
      <formula1>$B$312:$B$340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FD37-D343-4D33-80C3-360AF204940F}">
  <sheetPr>
    <tabColor theme="5"/>
  </sheetPr>
  <dimension ref="A2:P83"/>
  <sheetViews>
    <sheetView showGridLines="0" zoomScale="70" zoomScaleNormal="70" workbookViewId="0"/>
  </sheetViews>
  <sheetFormatPr defaultRowHeight="15"/>
  <cols>
    <col min="1" max="1" width="14.5703125" customWidth="1"/>
    <col min="2" max="2" width="12.5703125" customWidth="1"/>
    <col min="3" max="3" width="16" customWidth="1"/>
    <col min="4" max="16" width="8.42578125" customWidth="1"/>
  </cols>
  <sheetData>
    <row r="2" spans="1:16">
      <c r="A2" t="s">
        <v>52</v>
      </c>
    </row>
    <row r="4" spans="1:16">
      <c r="A4" s="27" t="s">
        <v>196</v>
      </c>
      <c r="B4" s="27" t="s">
        <v>197</v>
      </c>
      <c r="C4" s="27" t="s">
        <v>11</v>
      </c>
      <c r="D4" s="27">
        <v>2023</v>
      </c>
      <c r="E4" s="27">
        <v>2024</v>
      </c>
      <c r="F4" s="27">
        <v>2025</v>
      </c>
      <c r="G4" s="27">
        <v>2026</v>
      </c>
      <c r="H4" s="27">
        <v>2027</v>
      </c>
      <c r="I4" s="27">
        <v>2028</v>
      </c>
      <c r="J4" s="27">
        <v>2029</v>
      </c>
      <c r="K4" s="27">
        <v>2030</v>
      </c>
      <c r="L4" s="27">
        <v>2031</v>
      </c>
      <c r="M4" s="27">
        <v>2032</v>
      </c>
      <c r="N4" s="27">
        <v>2033</v>
      </c>
      <c r="O4" s="27">
        <v>2034</v>
      </c>
      <c r="P4" s="27" t="s">
        <v>54</v>
      </c>
    </row>
    <row r="5" spans="1:16">
      <c r="A5" s="13" t="s">
        <v>40</v>
      </c>
      <c r="B5" s="13" t="s">
        <v>60</v>
      </c>
      <c r="C5" s="13" t="s">
        <v>198</v>
      </c>
      <c r="D5" s="24">
        <v>65</v>
      </c>
      <c r="E5" s="24">
        <v>65</v>
      </c>
      <c r="F5" s="24">
        <v>66</v>
      </c>
      <c r="G5" s="24">
        <v>67</v>
      </c>
      <c r="H5" s="24">
        <v>68</v>
      </c>
      <c r="I5" s="24">
        <v>69</v>
      </c>
      <c r="J5" s="24">
        <v>70</v>
      </c>
      <c r="K5" s="24">
        <v>71</v>
      </c>
      <c r="L5" s="24">
        <v>72</v>
      </c>
      <c r="M5" s="24">
        <v>73</v>
      </c>
      <c r="N5" s="24">
        <v>74</v>
      </c>
      <c r="O5" s="24">
        <v>75</v>
      </c>
      <c r="P5" s="24">
        <v>74</v>
      </c>
    </row>
    <row r="6" spans="1:16">
      <c r="A6" s="13" t="s">
        <v>40</v>
      </c>
      <c r="B6" s="13" t="s">
        <v>60</v>
      </c>
      <c r="C6" s="13" t="s">
        <v>12</v>
      </c>
      <c r="D6" s="24">
        <v>56</v>
      </c>
      <c r="E6" s="24">
        <v>56</v>
      </c>
      <c r="F6" s="24">
        <v>57</v>
      </c>
      <c r="G6" s="24">
        <v>58</v>
      </c>
      <c r="H6" s="24">
        <v>58</v>
      </c>
      <c r="I6" s="24">
        <v>59</v>
      </c>
      <c r="J6" s="24">
        <v>60</v>
      </c>
      <c r="K6" s="24">
        <v>61</v>
      </c>
      <c r="L6" s="24">
        <v>62</v>
      </c>
      <c r="M6" s="24">
        <v>63</v>
      </c>
      <c r="N6" s="24">
        <v>64</v>
      </c>
      <c r="O6" s="24">
        <v>66</v>
      </c>
      <c r="P6" s="24">
        <v>64</v>
      </c>
    </row>
    <row r="7" spans="1:16">
      <c r="A7" s="13" t="s">
        <v>40</v>
      </c>
      <c r="B7" s="13" t="s">
        <v>60</v>
      </c>
      <c r="C7" s="13" t="s">
        <v>199</v>
      </c>
      <c r="D7" s="24"/>
      <c r="E7" s="24">
        <v>49</v>
      </c>
      <c r="F7" s="24">
        <v>49</v>
      </c>
      <c r="G7" s="24">
        <v>50</v>
      </c>
      <c r="H7" s="24">
        <v>50</v>
      </c>
      <c r="I7" s="24">
        <v>51</v>
      </c>
      <c r="J7" s="24">
        <v>52</v>
      </c>
      <c r="K7" s="24">
        <v>53</v>
      </c>
      <c r="L7" s="24">
        <v>54</v>
      </c>
      <c r="M7" s="24">
        <v>55</v>
      </c>
      <c r="N7" s="24">
        <v>56</v>
      </c>
      <c r="O7" s="24">
        <v>57</v>
      </c>
      <c r="P7" s="24">
        <v>56</v>
      </c>
    </row>
    <row r="8" spans="1:16">
      <c r="A8" s="13" t="s">
        <v>40</v>
      </c>
      <c r="B8" s="13" t="s">
        <v>62</v>
      </c>
      <c r="C8" s="13" t="s">
        <v>198</v>
      </c>
      <c r="D8" s="24"/>
      <c r="E8" s="24">
        <v>64</v>
      </c>
      <c r="F8" s="24">
        <v>65</v>
      </c>
      <c r="G8" s="24">
        <v>67</v>
      </c>
      <c r="H8" s="24">
        <v>68</v>
      </c>
      <c r="I8" s="24">
        <v>70</v>
      </c>
      <c r="J8" s="24">
        <v>73</v>
      </c>
      <c r="K8" s="24">
        <v>75</v>
      </c>
      <c r="L8" s="24">
        <v>77</v>
      </c>
      <c r="M8" s="24">
        <v>79</v>
      </c>
      <c r="N8" s="24">
        <v>81</v>
      </c>
      <c r="O8" s="24">
        <v>84</v>
      </c>
      <c r="P8" s="24">
        <v>81</v>
      </c>
    </row>
    <row r="9" spans="1:16">
      <c r="A9" s="13" t="s">
        <v>40</v>
      </c>
      <c r="B9" s="13" t="s">
        <v>62</v>
      </c>
      <c r="C9" s="13" t="s">
        <v>12</v>
      </c>
      <c r="D9" s="24"/>
      <c r="E9" s="24">
        <v>61</v>
      </c>
      <c r="F9" s="24">
        <v>62</v>
      </c>
      <c r="G9" s="24">
        <v>64</v>
      </c>
      <c r="H9" s="24">
        <v>65</v>
      </c>
      <c r="I9" s="24">
        <v>67</v>
      </c>
      <c r="J9" s="24">
        <v>69</v>
      </c>
      <c r="K9" s="24">
        <v>71</v>
      </c>
      <c r="L9" s="24">
        <v>73</v>
      </c>
      <c r="M9" s="24">
        <v>75</v>
      </c>
      <c r="N9" s="24">
        <v>78</v>
      </c>
      <c r="O9" s="24">
        <v>80</v>
      </c>
      <c r="P9" s="24">
        <v>78</v>
      </c>
    </row>
    <row r="10" spans="1:16">
      <c r="A10" s="13" t="s">
        <v>40</v>
      </c>
      <c r="B10" s="13" t="s">
        <v>62</v>
      </c>
      <c r="C10" s="13" t="s">
        <v>199</v>
      </c>
      <c r="D10" s="24">
        <v>56</v>
      </c>
      <c r="E10" s="24">
        <v>57</v>
      </c>
      <c r="F10" s="24">
        <v>59</v>
      </c>
      <c r="G10" s="24">
        <v>60</v>
      </c>
      <c r="H10" s="24">
        <v>61</v>
      </c>
      <c r="I10" s="24">
        <v>63</v>
      </c>
      <c r="J10" s="24">
        <v>65</v>
      </c>
      <c r="K10" s="24">
        <v>67</v>
      </c>
      <c r="L10" s="24">
        <v>69</v>
      </c>
      <c r="M10" s="24">
        <v>71</v>
      </c>
      <c r="N10" s="24">
        <v>74</v>
      </c>
      <c r="O10" s="24">
        <v>76</v>
      </c>
      <c r="P10" s="24">
        <v>74</v>
      </c>
    </row>
    <row r="11" spans="1:16">
      <c r="A11" s="13" t="s">
        <v>41</v>
      </c>
      <c r="B11" s="13" t="s">
        <v>60</v>
      </c>
      <c r="C11" s="13" t="s">
        <v>198</v>
      </c>
      <c r="D11" s="24">
        <v>79</v>
      </c>
      <c r="E11" s="24">
        <v>81</v>
      </c>
      <c r="F11" s="24">
        <v>83</v>
      </c>
      <c r="G11" s="24">
        <v>85</v>
      </c>
      <c r="H11" s="24">
        <v>87</v>
      </c>
      <c r="I11" s="24">
        <v>90</v>
      </c>
      <c r="J11" s="24">
        <v>93</v>
      </c>
      <c r="K11" s="24">
        <v>98</v>
      </c>
      <c r="L11" s="24">
        <v>103</v>
      </c>
      <c r="M11" s="24">
        <v>109</v>
      </c>
      <c r="N11" s="24">
        <v>115</v>
      </c>
      <c r="O11" s="24">
        <v>123</v>
      </c>
      <c r="P11" s="24">
        <v>109</v>
      </c>
    </row>
    <row r="12" spans="1:16">
      <c r="A12" s="13" t="s">
        <v>41</v>
      </c>
      <c r="B12" s="13" t="s">
        <v>60</v>
      </c>
      <c r="C12" s="13" t="s">
        <v>12</v>
      </c>
      <c r="D12" s="24">
        <v>68</v>
      </c>
      <c r="E12" s="24">
        <v>70</v>
      </c>
      <c r="F12" s="24">
        <v>72</v>
      </c>
      <c r="G12" s="24">
        <v>74</v>
      </c>
      <c r="H12" s="24">
        <v>76</v>
      </c>
      <c r="I12" s="24">
        <v>79</v>
      </c>
      <c r="J12" s="24">
        <v>82</v>
      </c>
      <c r="K12" s="24">
        <v>86</v>
      </c>
      <c r="L12" s="24">
        <v>91</v>
      </c>
      <c r="M12" s="24">
        <v>97</v>
      </c>
      <c r="N12" s="24">
        <v>103</v>
      </c>
      <c r="O12" s="24">
        <v>110</v>
      </c>
      <c r="P12" s="24">
        <v>97</v>
      </c>
    </row>
    <row r="13" spans="1:16">
      <c r="A13" s="13" t="s">
        <v>41</v>
      </c>
      <c r="B13" s="13" t="s">
        <v>60</v>
      </c>
      <c r="C13" s="13" t="s">
        <v>199</v>
      </c>
      <c r="D13" s="24">
        <v>60</v>
      </c>
      <c r="E13" s="24">
        <v>61</v>
      </c>
      <c r="F13" s="24">
        <v>63</v>
      </c>
      <c r="G13" s="24">
        <v>65</v>
      </c>
      <c r="H13" s="24">
        <v>67</v>
      </c>
      <c r="I13" s="24">
        <v>70</v>
      </c>
      <c r="J13" s="24">
        <v>73</v>
      </c>
      <c r="K13" s="24">
        <v>77</v>
      </c>
      <c r="L13" s="24">
        <v>82</v>
      </c>
      <c r="M13" s="24">
        <v>87</v>
      </c>
      <c r="N13" s="24">
        <v>93</v>
      </c>
      <c r="O13" s="24">
        <v>100</v>
      </c>
      <c r="P13" s="24">
        <v>87</v>
      </c>
    </row>
    <row r="14" spans="1:16">
      <c r="A14" s="13" t="s">
        <v>41</v>
      </c>
      <c r="B14" s="13" t="s">
        <v>62</v>
      </c>
      <c r="C14" s="13" t="s">
        <v>198</v>
      </c>
      <c r="D14" s="24">
        <v>79</v>
      </c>
      <c r="E14" s="24">
        <v>84</v>
      </c>
      <c r="F14" s="24">
        <v>88</v>
      </c>
      <c r="G14" s="24">
        <v>93</v>
      </c>
      <c r="H14" s="24">
        <v>98</v>
      </c>
      <c r="I14" s="24">
        <v>104</v>
      </c>
      <c r="J14" s="24">
        <v>111</v>
      </c>
      <c r="K14" s="24">
        <v>120</v>
      </c>
      <c r="L14" s="24">
        <v>129</v>
      </c>
      <c r="M14" s="24">
        <v>140</v>
      </c>
      <c r="N14" s="24">
        <v>151</v>
      </c>
      <c r="O14" s="24">
        <v>164</v>
      </c>
      <c r="P14" s="24">
        <v>140</v>
      </c>
    </row>
    <row r="15" spans="1:16">
      <c r="A15" s="13" t="s">
        <v>41</v>
      </c>
      <c r="B15" s="13" t="s">
        <v>62</v>
      </c>
      <c r="C15" s="13" t="s">
        <v>12</v>
      </c>
      <c r="D15" s="24">
        <v>75</v>
      </c>
      <c r="E15" s="24">
        <v>79</v>
      </c>
      <c r="F15" s="24">
        <v>84</v>
      </c>
      <c r="G15" s="24">
        <v>89</v>
      </c>
      <c r="H15" s="24">
        <v>94</v>
      </c>
      <c r="I15" s="24">
        <v>100</v>
      </c>
      <c r="J15" s="24">
        <v>107</v>
      </c>
      <c r="K15" s="24">
        <v>115</v>
      </c>
      <c r="L15" s="24">
        <v>124</v>
      </c>
      <c r="M15" s="24">
        <v>135</v>
      </c>
      <c r="N15" s="24">
        <v>146</v>
      </c>
      <c r="O15" s="24">
        <v>159</v>
      </c>
      <c r="P15" s="24">
        <v>135</v>
      </c>
    </row>
    <row r="16" spans="1:16">
      <c r="A16" s="13" t="s">
        <v>41</v>
      </c>
      <c r="B16" s="13" t="s">
        <v>62</v>
      </c>
      <c r="C16" s="13" t="s">
        <v>199</v>
      </c>
      <c r="D16" s="24">
        <v>71</v>
      </c>
      <c r="E16" s="24">
        <v>75</v>
      </c>
      <c r="F16" s="24">
        <v>80</v>
      </c>
      <c r="G16" s="24">
        <v>84</v>
      </c>
      <c r="H16" s="24">
        <v>90</v>
      </c>
      <c r="I16" s="24">
        <v>96</v>
      </c>
      <c r="J16" s="24">
        <v>102</v>
      </c>
      <c r="K16" s="24">
        <v>111</v>
      </c>
      <c r="L16" s="24">
        <v>120</v>
      </c>
      <c r="M16" s="24">
        <v>130</v>
      </c>
      <c r="N16" s="24">
        <v>141</v>
      </c>
      <c r="O16" s="24">
        <v>154</v>
      </c>
      <c r="P16" s="24">
        <v>130</v>
      </c>
    </row>
    <row r="17" spans="1:16">
      <c r="A17" s="13" t="s">
        <v>42</v>
      </c>
      <c r="B17" s="13" t="s">
        <v>60</v>
      </c>
      <c r="C17" s="13" t="s">
        <v>198</v>
      </c>
      <c r="D17" s="24">
        <v>63</v>
      </c>
      <c r="E17" s="24">
        <v>65</v>
      </c>
      <c r="F17" s="24">
        <v>67</v>
      </c>
      <c r="G17" s="24">
        <v>69</v>
      </c>
      <c r="H17" s="24">
        <v>71</v>
      </c>
      <c r="I17" s="24">
        <v>74</v>
      </c>
      <c r="J17" s="24">
        <v>76</v>
      </c>
      <c r="K17" s="24">
        <v>78</v>
      </c>
      <c r="L17" s="24">
        <v>80</v>
      </c>
      <c r="M17" s="24">
        <v>82</v>
      </c>
      <c r="N17" s="24">
        <v>85</v>
      </c>
      <c r="O17" s="24">
        <v>87</v>
      </c>
      <c r="P17" s="24">
        <v>82</v>
      </c>
    </row>
    <row r="18" spans="1:16">
      <c r="A18" s="13" t="s">
        <v>42</v>
      </c>
      <c r="B18" s="13" t="s">
        <v>60</v>
      </c>
      <c r="C18" s="13" t="s">
        <v>12</v>
      </c>
      <c r="D18" s="24">
        <v>55</v>
      </c>
      <c r="E18" s="24">
        <v>57</v>
      </c>
      <c r="F18" s="24">
        <v>59</v>
      </c>
      <c r="G18" s="24">
        <v>61</v>
      </c>
      <c r="H18" s="24">
        <v>63</v>
      </c>
      <c r="I18" s="24">
        <v>66</v>
      </c>
      <c r="J18" s="24">
        <v>68</v>
      </c>
      <c r="K18" s="24">
        <v>70</v>
      </c>
      <c r="L18" s="24">
        <v>72</v>
      </c>
      <c r="M18" s="24">
        <v>74</v>
      </c>
      <c r="N18" s="24">
        <v>76</v>
      </c>
      <c r="O18" s="24">
        <v>78</v>
      </c>
      <c r="P18" s="24">
        <v>74</v>
      </c>
    </row>
    <row r="19" spans="1:16">
      <c r="A19" s="13" t="s">
        <v>42</v>
      </c>
      <c r="B19" s="13" t="s">
        <v>60</v>
      </c>
      <c r="C19" s="13" t="s">
        <v>199</v>
      </c>
      <c r="D19" s="24">
        <v>49</v>
      </c>
      <c r="E19" s="24">
        <v>51</v>
      </c>
      <c r="F19" s="24">
        <v>53</v>
      </c>
      <c r="G19" s="24">
        <v>55</v>
      </c>
      <c r="H19" s="24">
        <v>57</v>
      </c>
      <c r="I19" s="24">
        <v>60</v>
      </c>
      <c r="J19" s="24">
        <v>62</v>
      </c>
      <c r="K19" s="24">
        <v>64</v>
      </c>
      <c r="L19" s="24">
        <v>66</v>
      </c>
      <c r="M19" s="24">
        <v>68</v>
      </c>
      <c r="N19" s="24">
        <v>70</v>
      </c>
      <c r="O19" s="24">
        <v>71</v>
      </c>
      <c r="P19" s="24">
        <v>68</v>
      </c>
    </row>
    <row r="20" spans="1:16">
      <c r="A20" s="13" t="s">
        <v>42</v>
      </c>
      <c r="B20" s="13" t="s">
        <v>62</v>
      </c>
      <c r="C20" s="13" t="s">
        <v>198</v>
      </c>
      <c r="D20" s="24">
        <v>59</v>
      </c>
      <c r="E20" s="24">
        <v>62</v>
      </c>
      <c r="F20" s="24">
        <v>65</v>
      </c>
      <c r="G20" s="24">
        <v>68</v>
      </c>
      <c r="H20" s="24">
        <v>71</v>
      </c>
      <c r="I20" s="24">
        <v>75</v>
      </c>
      <c r="J20" s="24">
        <v>79</v>
      </c>
      <c r="K20" s="24">
        <v>82</v>
      </c>
      <c r="L20" s="24">
        <v>86</v>
      </c>
      <c r="M20" s="24">
        <v>90</v>
      </c>
      <c r="N20" s="24">
        <v>94</v>
      </c>
      <c r="O20" s="24">
        <v>98</v>
      </c>
      <c r="P20" s="24">
        <v>90</v>
      </c>
    </row>
    <row r="21" spans="1:16">
      <c r="A21" s="13" t="s">
        <v>42</v>
      </c>
      <c r="B21" s="13" t="s">
        <v>62</v>
      </c>
      <c r="C21" s="13" t="s">
        <v>12</v>
      </c>
      <c r="D21" s="24">
        <v>55</v>
      </c>
      <c r="E21" s="24">
        <v>59</v>
      </c>
      <c r="F21" s="24">
        <v>62</v>
      </c>
      <c r="G21" s="24">
        <v>65</v>
      </c>
      <c r="H21" s="24">
        <v>68</v>
      </c>
      <c r="I21" s="24">
        <v>71</v>
      </c>
      <c r="J21" s="24">
        <v>75</v>
      </c>
      <c r="K21" s="24">
        <v>79</v>
      </c>
      <c r="L21" s="24">
        <v>82</v>
      </c>
      <c r="M21" s="24">
        <v>86</v>
      </c>
      <c r="N21" s="24">
        <v>90</v>
      </c>
      <c r="O21" s="24">
        <v>94</v>
      </c>
      <c r="P21" s="24">
        <v>86</v>
      </c>
    </row>
    <row r="22" spans="1:16">
      <c r="A22" s="13" t="s">
        <v>42</v>
      </c>
      <c r="B22" s="13" t="s">
        <v>62</v>
      </c>
      <c r="C22" s="13" t="s">
        <v>199</v>
      </c>
      <c r="D22" s="24">
        <v>52</v>
      </c>
      <c r="E22" s="24">
        <v>55</v>
      </c>
      <c r="F22" s="24">
        <v>58</v>
      </c>
      <c r="G22" s="24">
        <v>61</v>
      </c>
      <c r="H22" s="24">
        <v>64</v>
      </c>
      <c r="I22" s="24">
        <v>68</v>
      </c>
      <c r="J22" s="24">
        <v>72</v>
      </c>
      <c r="K22" s="24">
        <v>75</v>
      </c>
      <c r="L22" s="24">
        <v>79</v>
      </c>
      <c r="M22" s="24">
        <v>83</v>
      </c>
      <c r="N22" s="24">
        <v>86</v>
      </c>
      <c r="O22" s="24">
        <v>90</v>
      </c>
      <c r="P22" s="24">
        <v>83</v>
      </c>
    </row>
    <row r="23" spans="1:16">
      <c r="A23" s="13" t="s">
        <v>43</v>
      </c>
      <c r="B23" s="13" t="s">
        <v>60</v>
      </c>
      <c r="C23" s="13" t="s">
        <v>198</v>
      </c>
      <c r="D23" s="24">
        <v>29</v>
      </c>
      <c r="E23" s="24">
        <v>47</v>
      </c>
      <c r="F23" s="24">
        <v>49</v>
      </c>
      <c r="G23" s="24">
        <v>51</v>
      </c>
      <c r="H23" s="24">
        <v>53</v>
      </c>
      <c r="I23" s="24">
        <v>54</v>
      </c>
      <c r="J23" s="24">
        <v>55</v>
      </c>
      <c r="K23" s="24">
        <v>55</v>
      </c>
      <c r="L23" s="24">
        <v>56</v>
      </c>
      <c r="M23" s="24">
        <v>57</v>
      </c>
      <c r="N23" s="24">
        <v>58</v>
      </c>
      <c r="O23" s="24">
        <v>59</v>
      </c>
      <c r="P23" s="24">
        <v>57</v>
      </c>
    </row>
    <row r="24" spans="1:16">
      <c r="A24" s="13" t="s">
        <v>43</v>
      </c>
      <c r="B24" s="13" t="s">
        <v>60</v>
      </c>
      <c r="C24" s="13" t="s">
        <v>12</v>
      </c>
      <c r="D24" s="24">
        <v>24</v>
      </c>
      <c r="E24" s="24">
        <v>42</v>
      </c>
      <c r="F24" s="24">
        <v>44</v>
      </c>
      <c r="G24" s="24">
        <v>45</v>
      </c>
      <c r="H24" s="24">
        <v>47</v>
      </c>
      <c r="I24" s="24">
        <v>48</v>
      </c>
      <c r="J24" s="24">
        <v>49</v>
      </c>
      <c r="K24" s="24">
        <v>49</v>
      </c>
      <c r="L24" s="24">
        <v>50</v>
      </c>
      <c r="M24" s="24">
        <v>51</v>
      </c>
      <c r="N24" s="24">
        <v>52</v>
      </c>
      <c r="O24" s="24">
        <v>53</v>
      </c>
      <c r="P24" s="24">
        <v>51</v>
      </c>
    </row>
    <row r="25" spans="1:16">
      <c r="A25" s="13" t="s">
        <v>43</v>
      </c>
      <c r="B25" s="13" t="s">
        <v>60</v>
      </c>
      <c r="C25" s="13" t="s">
        <v>199</v>
      </c>
      <c r="D25" s="24">
        <v>19</v>
      </c>
      <c r="E25" s="24">
        <v>37</v>
      </c>
      <c r="F25" s="24">
        <v>39</v>
      </c>
      <c r="G25" s="24">
        <v>40</v>
      </c>
      <c r="H25" s="24">
        <v>42</v>
      </c>
      <c r="I25" s="24">
        <v>43</v>
      </c>
      <c r="J25" s="24">
        <v>44</v>
      </c>
      <c r="K25" s="24">
        <v>44</v>
      </c>
      <c r="L25" s="24">
        <v>45</v>
      </c>
      <c r="M25" s="24">
        <v>46</v>
      </c>
      <c r="N25" s="24">
        <v>46</v>
      </c>
      <c r="O25" s="24">
        <v>47</v>
      </c>
      <c r="P25" s="24">
        <v>46</v>
      </c>
    </row>
    <row r="26" spans="1:16">
      <c r="A26" s="13" t="s">
        <v>43</v>
      </c>
      <c r="B26" s="13" t="s">
        <v>62</v>
      </c>
      <c r="C26" s="13" t="s">
        <v>198</v>
      </c>
      <c r="D26" s="24">
        <v>30</v>
      </c>
      <c r="E26" s="24">
        <v>53</v>
      </c>
      <c r="F26" s="24">
        <v>55</v>
      </c>
      <c r="G26" s="24">
        <v>57</v>
      </c>
      <c r="H26" s="24">
        <v>59</v>
      </c>
      <c r="I26" s="24">
        <v>60</v>
      </c>
      <c r="J26" s="24">
        <v>61</v>
      </c>
      <c r="K26" s="24">
        <v>62</v>
      </c>
      <c r="L26" s="24">
        <v>63</v>
      </c>
      <c r="M26" s="24">
        <v>64</v>
      </c>
      <c r="N26" s="24">
        <v>66</v>
      </c>
      <c r="O26" s="24">
        <v>68</v>
      </c>
      <c r="P26" s="24">
        <v>64</v>
      </c>
    </row>
    <row r="27" spans="1:16">
      <c r="A27" s="13" t="s">
        <v>43</v>
      </c>
      <c r="B27" s="13" t="s">
        <v>62</v>
      </c>
      <c r="C27" s="13" t="s">
        <v>12</v>
      </c>
      <c r="D27" s="24">
        <v>27</v>
      </c>
      <c r="E27" s="24">
        <v>50</v>
      </c>
      <c r="F27" s="24">
        <v>51</v>
      </c>
      <c r="G27" s="24">
        <v>53</v>
      </c>
      <c r="H27" s="24">
        <v>55</v>
      </c>
      <c r="I27" s="24">
        <v>57</v>
      </c>
      <c r="J27" s="24">
        <v>58</v>
      </c>
      <c r="K27" s="24">
        <v>58</v>
      </c>
      <c r="L27" s="24">
        <v>59</v>
      </c>
      <c r="M27" s="24">
        <v>60</v>
      </c>
      <c r="N27" s="24">
        <v>62</v>
      </c>
      <c r="O27" s="24">
        <v>64</v>
      </c>
      <c r="P27" s="24">
        <v>60</v>
      </c>
    </row>
    <row r="28" spans="1:16">
      <c r="A28" s="13" t="s">
        <v>43</v>
      </c>
      <c r="B28" s="13" t="s">
        <v>62</v>
      </c>
      <c r="C28" s="13" t="s">
        <v>199</v>
      </c>
      <c r="D28" s="24">
        <v>24</v>
      </c>
      <c r="E28" s="24">
        <v>46</v>
      </c>
      <c r="F28" s="24">
        <v>48</v>
      </c>
      <c r="G28" s="24">
        <v>50</v>
      </c>
      <c r="H28" s="24">
        <v>52</v>
      </c>
      <c r="I28" s="24">
        <v>53</v>
      </c>
      <c r="J28" s="24">
        <v>54</v>
      </c>
      <c r="K28" s="24">
        <v>55</v>
      </c>
      <c r="L28" s="24">
        <v>56</v>
      </c>
      <c r="M28" s="24">
        <v>57</v>
      </c>
      <c r="N28" s="24">
        <v>58</v>
      </c>
      <c r="O28" s="24">
        <v>60</v>
      </c>
      <c r="P28" s="24">
        <v>57</v>
      </c>
    </row>
    <row r="29" spans="1:16">
      <c r="A29" s="13" t="s">
        <v>44</v>
      </c>
      <c r="B29" s="13" t="s">
        <v>60</v>
      </c>
      <c r="C29" s="13" t="s">
        <v>198</v>
      </c>
      <c r="D29" s="24">
        <v>38</v>
      </c>
      <c r="E29" s="24">
        <v>38</v>
      </c>
      <c r="F29" s="24">
        <v>40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</row>
    <row r="30" spans="1:16">
      <c r="A30" s="13" t="s">
        <v>44</v>
      </c>
      <c r="B30" s="13" t="s">
        <v>60</v>
      </c>
      <c r="C30" s="13" t="s">
        <v>12</v>
      </c>
      <c r="D30" s="24">
        <v>32</v>
      </c>
      <c r="E30" s="24">
        <v>32</v>
      </c>
      <c r="F30" s="24">
        <v>34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</row>
    <row r="31" spans="1:16">
      <c r="A31" s="13" t="s">
        <v>44</v>
      </c>
      <c r="B31" s="13" t="s">
        <v>60</v>
      </c>
      <c r="C31" s="13" t="s">
        <v>199</v>
      </c>
      <c r="D31" s="24">
        <v>26</v>
      </c>
      <c r="E31" s="24">
        <v>26</v>
      </c>
      <c r="F31" s="24">
        <v>28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</row>
    <row r="32" spans="1:16">
      <c r="A32" s="13" t="s">
        <v>44</v>
      </c>
      <c r="B32" s="13" t="s">
        <v>62</v>
      </c>
      <c r="C32" s="13" t="s">
        <v>198</v>
      </c>
      <c r="D32" s="24">
        <v>36</v>
      </c>
      <c r="E32" s="24">
        <v>37</v>
      </c>
      <c r="F32" s="24">
        <v>39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</row>
    <row r="33" spans="1:16">
      <c r="A33" s="13" t="s">
        <v>44</v>
      </c>
      <c r="B33" s="13" t="s">
        <v>62</v>
      </c>
      <c r="C33" s="13" t="s">
        <v>12</v>
      </c>
      <c r="D33" s="24">
        <v>29</v>
      </c>
      <c r="E33" s="24">
        <v>29</v>
      </c>
      <c r="F33" s="24">
        <v>31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</row>
    <row r="34" spans="1:16">
      <c r="A34" s="13" t="s">
        <v>44</v>
      </c>
      <c r="B34" s="13" t="s">
        <v>62</v>
      </c>
      <c r="C34" s="13" t="s">
        <v>199</v>
      </c>
      <c r="D34" s="24">
        <v>21</v>
      </c>
      <c r="E34" s="24">
        <v>21</v>
      </c>
      <c r="F34" s="24">
        <v>23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</row>
    <row r="35" spans="1:16">
      <c r="A35" s="13" t="s">
        <v>45</v>
      </c>
      <c r="B35" s="13" t="s">
        <v>60</v>
      </c>
      <c r="C35" s="13" t="s">
        <v>198</v>
      </c>
      <c r="D35" s="24">
        <v>38</v>
      </c>
      <c r="E35" s="24">
        <v>40</v>
      </c>
      <c r="F35" s="24">
        <v>42</v>
      </c>
      <c r="G35" s="24">
        <v>44</v>
      </c>
      <c r="H35" s="24">
        <v>45</v>
      </c>
      <c r="I35" s="24">
        <v>48</v>
      </c>
      <c r="J35" s="24">
        <v>50</v>
      </c>
      <c r="K35" s="24">
        <v>52</v>
      </c>
      <c r="L35" s="24">
        <v>54</v>
      </c>
      <c r="M35" s="24">
        <v>56</v>
      </c>
      <c r="N35" s="24">
        <v>58</v>
      </c>
      <c r="O35" s="24">
        <v>59</v>
      </c>
      <c r="P35" s="24">
        <v>56</v>
      </c>
    </row>
    <row r="36" spans="1:16">
      <c r="A36" s="13" t="s">
        <v>45</v>
      </c>
      <c r="B36" s="13" t="s">
        <v>60</v>
      </c>
      <c r="C36" s="13" t="s">
        <v>12</v>
      </c>
      <c r="D36" s="24">
        <v>33</v>
      </c>
      <c r="E36" s="24">
        <v>35</v>
      </c>
      <c r="F36" s="24">
        <v>36</v>
      </c>
      <c r="G36" s="24">
        <v>38</v>
      </c>
      <c r="H36" s="24">
        <v>40</v>
      </c>
      <c r="I36" s="24">
        <v>42</v>
      </c>
      <c r="J36" s="24">
        <v>44</v>
      </c>
      <c r="K36" s="24">
        <v>46</v>
      </c>
      <c r="L36" s="24">
        <v>48</v>
      </c>
      <c r="M36" s="24">
        <v>50</v>
      </c>
      <c r="N36" s="24">
        <v>52</v>
      </c>
      <c r="O36" s="24">
        <v>53</v>
      </c>
      <c r="P36" s="24">
        <v>50</v>
      </c>
    </row>
    <row r="37" spans="1:16">
      <c r="A37" s="13" t="s">
        <v>45</v>
      </c>
      <c r="B37" s="13" t="s">
        <v>60</v>
      </c>
      <c r="C37" s="13" t="s">
        <v>199</v>
      </c>
      <c r="D37" s="24">
        <v>29</v>
      </c>
      <c r="E37" s="24">
        <v>30</v>
      </c>
      <c r="F37" s="24">
        <v>32</v>
      </c>
      <c r="G37" s="24">
        <v>33</v>
      </c>
      <c r="H37" s="24">
        <v>35</v>
      </c>
      <c r="I37" s="24">
        <v>37</v>
      </c>
      <c r="J37" s="24">
        <v>39</v>
      </c>
      <c r="K37" s="24">
        <v>41</v>
      </c>
      <c r="L37" s="24">
        <v>43</v>
      </c>
      <c r="M37" s="24">
        <v>45</v>
      </c>
      <c r="N37" s="24">
        <v>46</v>
      </c>
      <c r="O37" s="24">
        <v>48</v>
      </c>
      <c r="P37" s="24">
        <v>45</v>
      </c>
    </row>
    <row r="38" spans="1:16">
      <c r="A38" s="13" t="s">
        <v>45</v>
      </c>
      <c r="B38" s="13" t="s">
        <v>62</v>
      </c>
      <c r="C38" s="13" t="s">
        <v>198</v>
      </c>
      <c r="D38" s="24">
        <v>38</v>
      </c>
      <c r="E38" s="24">
        <v>40</v>
      </c>
      <c r="F38" s="24">
        <v>41</v>
      </c>
      <c r="G38" s="24">
        <v>43</v>
      </c>
      <c r="H38" s="24">
        <v>45</v>
      </c>
      <c r="I38" s="24">
        <v>47</v>
      </c>
      <c r="J38" s="24">
        <v>49</v>
      </c>
      <c r="K38" s="24">
        <v>52</v>
      </c>
      <c r="L38" s="24">
        <v>54</v>
      </c>
      <c r="M38" s="24">
        <v>56</v>
      </c>
      <c r="N38" s="24">
        <v>58</v>
      </c>
      <c r="O38" s="24">
        <v>60</v>
      </c>
      <c r="P38" s="24">
        <v>56</v>
      </c>
    </row>
    <row r="39" spans="1:16">
      <c r="A39" s="13" t="s">
        <v>45</v>
      </c>
      <c r="B39" s="13" t="s">
        <v>62</v>
      </c>
      <c r="C39" s="13" t="s">
        <v>12</v>
      </c>
      <c r="D39" s="24">
        <v>36</v>
      </c>
      <c r="E39" s="24">
        <v>38</v>
      </c>
      <c r="F39" s="24">
        <v>40</v>
      </c>
      <c r="G39" s="24">
        <v>41</v>
      </c>
      <c r="H39" s="24">
        <v>43</v>
      </c>
      <c r="I39" s="24">
        <v>45</v>
      </c>
      <c r="J39" s="24">
        <v>47</v>
      </c>
      <c r="K39" s="24">
        <v>50</v>
      </c>
      <c r="L39" s="24">
        <v>52</v>
      </c>
      <c r="M39" s="24">
        <v>54</v>
      </c>
      <c r="N39" s="24">
        <v>56</v>
      </c>
      <c r="O39" s="24">
        <v>58</v>
      </c>
      <c r="P39" s="24">
        <v>54</v>
      </c>
    </row>
    <row r="40" spans="1:16">
      <c r="A40" s="13" t="s">
        <v>45</v>
      </c>
      <c r="B40" s="13" t="s">
        <v>62</v>
      </c>
      <c r="C40" s="13" t="s">
        <v>199</v>
      </c>
      <c r="D40" s="24">
        <v>35</v>
      </c>
      <c r="E40" s="24">
        <v>36</v>
      </c>
      <c r="F40" s="24">
        <v>38</v>
      </c>
      <c r="G40" s="24">
        <v>39</v>
      </c>
      <c r="H40" s="24">
        <v>41</v>
      </c>
      <c r="I40" s="24">
        <v>43</v>
      </c>
      <c r="J40" s="24">
        <v>45</v>
      </c>
      <c r="K40" s="24">
        <v>48</v>
      </c>
      <c r="L40" s="24">
        <v>50</v>
      </c>
      <c r="M40" s="24">
        <v>51</v>
      </c>
      <c r="N40" s="24">
        <v>53</v>
      </c>
      <c r="O40" s="24">
        <v>55</v>
      </c>
      <c r="P40" s="24">
        <v>51</v>
      </c>
    </row>
    <row r="41" spans="1:16">
      <c r="A41" s="13" t="s">
        <v>46</v>
      </c>
      <c r="B41" s="13" t="s">
        <v>60</v>
      </c>
      <c r="C41" s="13" t="s">
        <v>198</v>
      </c>
      <c r="D41" s="24">
        <v>91</v>
      </c>
      <c r="E41" s="24">
        <v>94</v>
      </c>
      <c r="F41" s="24">
        <v>97</v>
      </c>
      <c r="G41" s="24">
        <v>101</v>
      </c>
      <c r="H41" s="24">
        <v>104</v>
      </c>
      <c r="I41" s="24">
        <v>108</v>
      </c>
      <c r="J41" s="24">
        <v>112</v>
      </c>
      <c r="K41" s="24">
        <v>116</v>
      </c>
      <c r="L41" s="24">
        <v>121</v>
      </c>
      <c r="M41" s="24">
        <v>125</v>
      </c>
      <c r="N41" s="24">
        <v>131</v>
      </c>
      <c r="O41" s="24">
        <v>136</v>
      </c>
      <c r="P41" s="24">
        <v>125</v>
      </c>
    </row>
    <row r="42" spans="1:16">
      <c r="A42" s="13" t="s">
        <v>46</v>
      </c>
      <c r="B42" s="13" t="s">
        <v>60</v>
      </c>
      <c r="C42" s="13" t="s">
        <v>12</v>
      </c>
      <c r="D42" s="24">
        <v>76</v>
      </c>
      <c r="E42" s="24">
        <v>79</v>
      </c>
      <c r="F42" s="24">
        <v>82</v>
      </c>
      <c r="G42" s="24">
        <v>85</v>
      </c>
      <c r="H42" s="24">
        <v>89</v>
      </c>
      <c r="I42" s="24">
        <v>92</v>
      </c>
      <c r="J42" s="24">
        <v>96</v>
      </c>
      <c r="K42" s="24">
        <v>100</v>
      </c>
      <c r="L42" s="24">
        <v>105</v>
      </c>
      <c r="M42" s="24">
        <v>110</v>
      </c>
      <c r="N42" s="24">
        <v>115</v>
      </c>
      <c r="O42" s="24">
        <v>120</v>
      </c>
      <c r="P42" s="24">
        <v>110</v>
      </c>
    </row>
    <row r="43" spans="1:16">
      <c r="A43" s="13" t="s">
        <v>46</v>
      </c>
      <c r="B43" s="13" t="s">
        <v>60</v>
      </c>
      <c r="C43" s="13" t="s">
        <v>199</v>
      </c>
      <c r="D43" s="24">
        <v>64</v>
      </c>
      <c r="E43" s="24">
        <v>67</v>
      </c>
      <c r="F43" s="24">
        <v>70</v>
      </c>
      <c r="G43" s="24">
        <v>73</v>
      </c>
      <c r="H43" s="24">
        <v>77</v>
      </c>
      <c r="I43" s="24">
        <v>80</v>
      </c>
      <c r="J43" s="24">
        <v>84</v>
      </c>
      <c r="K43" s="24">
        <v>88</v>
      </c>
      <c r="L43" s="24">
        <v>92</v>
      </c>
      <c r="M43" s="24">
        <v>97</v>
      </c>
      <c r="N43" s="24">
        <v>102</v>
      </c>
      <c r="O43" s="24">
        <v>107</v>
      </c>
      <c r="P43" s="24">
        <v>97</v>
      </c>
    </row>
    <row r="44" spans="1:16">
      <c r="A44" s="13" t="s">
        <v>46</v>
      </c>
      <c r="B44" s="13" t="s">
        <v>62</v>
      </c>
      <c r="C44" s="13" t="s">
        <v>198</v>
      </c>
      <c r="D44" s="24">
        <v>93</v>
      </c>
      <c r="E44" s="24">
        <v>97</v>
      </c>
      <c r="F44" s="24">
        <v>101</v>
      </c>
      <c r="G44" s="24">
        <v>105</v>
      </c>
      <c r="H44" s="24">
        <v>109</v>
      </c>
      <c r="I44" s="24">
        <v>114</v>
      </c>
      <c r="J44" s="24">
        <v>119</v>
      </c>
      <c r="K44" s="24">
        <v>125</v>
      </c>
      <c r="L44" s="24">
        <v>131</v>
      </c>
      <c r="M44" s="24">
        <v>137</v>
      </c>
      <c r="N44" s="24">
        <v>144</v>
      </c>
      <c r="O44" s="24">
        <v>151</v>
      </c>
      <c r="P44" s="24">
        <v>137</v>
      </c>
    </row>
    <row r="45" spans="1:16">
      <c r="A45" s="13" t="s">
        <v>46</v>
      </c>
      <c r="B45" s="13" t="s">
        <v>62</v>
      </c>
      <c r="C45" s="13" t="s">
        <v>12</v>
      </c>
      <c r="D45" s="24">
        <v>89</v>
      </c>
      <c r="E45" s="24">
        <v>92</v>
      </c>
      <c r="F45" s="24">
        <v>96</v>
      </c>
      <c r="G45" s="24">
        <v>100</v>
      </c>
      <c r="H45" s="24">
        <v>105</v>
      </c>
      <c r="I45" s="24">
        <v>109</v>
      </c>
      <c r="J45" s="24">
        <v>114</v>
      </c>
      <c r="K45" s="24">
        <v>120</v>
      </c>
      <c r="L45" s="24">
        <v>125</v>
      </c>
      <c r="M45" s="24">
        <v>132</v>
      </c>
      <c r="N45" s="24">
        <v>139</v>
      </c>
      <c r="O45" s="24">
        <v>146</v>
      </c>
      <c r="P45" s="24">
        <v>132</v>
      </c>
    </row>
    <row r="46" spans="1:16">
      <c r="A46" s="13" t="s">
        <v>46</v>
      </c>
      <c r="B46" s="13" t="s">
        <v>62</v>
      </c>
      <c r="C46" s="13" t="s">
        <v>199</v>
      </c>
      <c r="D46" s="24">
        <v>84</v>
      </c>
      <c r="E46" s="24">
        <v>88</v>
      </c>
      <c r="F46" s="24">
        <v>91</v>
      </c>
      <c r="G46" s="24">
        <v>95</v>
      </c>
      <c r="H46" s="24">
        <v>100</v>
      </c>
      <c r="I46" s="24">
        <v>104</v>
      </c>
      <c r="J46" s="24">
        <v>109</v>
      </c>
      <c r="K46" s="24">
        <v>114</v>
      </c>
      <c r="L46" s="24">
        <v>120</v>
      </c>
      <c r="M46" s="24">
        <v>126</v>
      </c>
      <c r="N46" s="24">
        <v>133</v>
      </c>
      <c r="O46" s="24">
        <v>140</v>
      </c>
      <c r="P46" s="24">
        <v>126</v>
      </c>
    </row>
    <row r="47" spans="1:16">
      <c r="A47" s="13" t="s">
        <v>47</v>
      </c>
      <c r="B47" s="13" t="s">
        <v>60</v>
      </c>
      <c r="C47" s="13" t="s">
        <v>198</v>
      </c>
      <c r="D47" s="24">
        <v>64</v>
      </c>
      <c r="E47" s="24">
        <v>65</v>
      </c>
      <c r="F47" s="24">
        <v>67</v>
      </c>
      <c r="G47" s="24">
        <v>69</v>
      </c>
      <c r="H47" s="24">
        <v>70</v>
      </c>
      <c r="I47" s="24">
        <v>72</v>
      </c>
      <c r="J47" s="24">
        <v>74</v>
      </c>
      <c r="K47" s="24">
        <v>76</v>
      </c>
      <c r="L47" s="24">
        <v>79</v>
      </c>
      <c r="M47" s="24">
        <v>81</v>
      </c>
      <c r="N47" s="24">
        <v>84</v>
      </c>
      <c r="O47" s="24">
        <v>87</v>
      </c>
      <c r="P47" s="24">
        <v>81</v>
      </c>
    </row>
    <row r="48" spans="1:16">
      <c r="A48" s="13" t="s">
        <v>47</v>
      </c>
      <c r="B48" s="13" t="s">
        <v>60</v>
      </c>
      <c r="C48" s="13" t="s">
        <v>12</v>
      </c>
      <c r="D48" s="24">
        <v>54</v>
      </c>
      <c r="E48" s="24">
        <v>56</v>
      </c>
      <c r="F48" s="24">
        <v>57</v>
      </c>
      <c r="G48" s="24">
        <v>59</v>
      </c>
      <c r="H48" s="24">
        <v>61</v>
      </c>
      <c r="I48" s="24">
        <v>62</v>
      </c>
      <c r="J48" s="24">
        <v>64</v>
      </c>
      <c r="K48" s="24">
        <v>67</v>
      </c>
      <c r="L48" s="24">
        <v>69</v>
      </c>
      <c r="M48" s="24">
        <v>72</v>
      </c>
      <c r="N48" s="24">
        <v>74</v>
      </c>
      <c r="O48" s="24">
        <v>77</v>
      </c>
      <c r="P48" s="24">
        <v>72</v>
      </c>
    </row>
    <row r="49" spans="1:16">
      <c r="A49" s="13" t="s">
        <v>47</v>
      </c>
      <c r="B49" s="13" t="s">
        <v>60</v>
      </c>
      <c r="C49" s="13" t="s">
        <v>199</v>
      </c>
      <c r="D49" s="24">
        <v>47</v>
      </c>
      <c r="E49" s="24">
        <v>49</v>
      </c>
      <c r="F49" s="24">
        <v>50</v>
      </c>
      <c r="G49" s="24">
        <v>52</v>
      </c>
      <c r="H49" s="24">
        <v>54</v>
      </c>
      <c r="I49" s="24">
        <v>55</v>
      </c>
      <c r="J49" s="24">
        <v>57</v>
      </c>
      <c r="K49" s="24">
        <v>59</v>
      </c>
      <c r="L49" s="24">
        <v>62</v>
      </c>
      <c r="M49" s="24">
        <v>64</v>
      </c>
      <c r="N49" s="24">
        <v>67</v>
      </c>
      <c r="O49" s="24">
        <v>69</v>
      </c>
      <c r="P49" s="24">
        <v>64</v>
      </c>
    </row>
    <row r="50" spans="1:16">
      <c r="A50" s="13" t="s">
        <v>47</v>
      </c>
      <c r="B50" s="13" t="s">
        <v>62</v>
      </c>
      <c r="C50" s="13" t="s">
        <v>198</v>
      </c>
      <c r="D50" s="24">
        <v>76</v>
      </c>
      <c r="E50" s="24">
        <v>78</v>
      </c>
      <c r="F50" s="24">
        <v>80</v>
      </c>
      <c r="G50" s="24">
        <v>82</v>
      </c>
      <c r="H50" s="24">
        <v>84</v>
      </c>
      <c r="I50" s="24">
        <v>86</v>
      </c>
      <c r="J50" s="24">
        <v>89</v>
      </c>
      <c r="K50" s="24">
        <v>92</v>
      </c>
      <c r="L50" s="24">
        <v>95</v>
      </c>
      <c r="M50" s="24">
        <v>99</v>
      </c>
      <c r="N50" s="24">
        <v>103</v>
      </c>
      <c r="O50" s="24">
        <v>107</v>
      </c>
      <c r="P50" s="24">
        <v>99</v>
      </c>
    </row>
    <row r="51" spans="1:16">
      <c r="A51" s="13" t="s">
        <v>47</v>
      </c>
      <c r="B51" s="13" t="s">
        <v>62</v>
      </c>
      <c r="C51" s="13" t="s">
        <v>12</v>
      </c>
      <c r="D51" s="24">
        <v>71</v>
      </c>
      <c r="E51" s="24">
        <v>73</v>
      </c>
      <c r="F51" s="24">
        <v>75</v>
      </c>
      <c r="G51" s="24">
        <v>76</v>
      </c>
      <c r="H51" s="24">
        <v>78</v>
      </c>
      <c r="I51" s="24">
        <v>81</v>
      </c>
      <c r="J51" s="24">
        <v>83</v>
      </c>
      <c r="K51" s="24">
        <v>87</v>
      </c>
      <c r="L51" s="24">
        <v>90</v>
      </c>
      <c r="M51" s="24">
        <v>93</v>
      </c>
      <c r="N51" s="24">
        <v>97</v>
      </c>
      <c r="O51" s="24">
        <v>101</v>
      </c>
      <c r="P51" s="24">
        <v>93</v>
      </c>
    </row>
    <row r="52" spans="1:16">
      <c r="A52" s="13" t="s">
        <v>47</v>
      </c>
      <c r="B52" s="13" t="s">
        <v>62</v>
      </c>
      <c r="C52" s="13" t="s">
        <v>199</v>
      </c>
      <c r="D52" s="24">
        <v>66</v>
      </c>
      <c r="E52" s="24">
        <v>67</v>
      </c>
      <c r="F52" s="24">
        <v>69</v>
      </c>
      <c r="G52" s="24">
        <v>71</v>
      </c>
      <c r="H52" s="24">
        <v>73</v>
      </c>
      <c r="I52" s="24">
        <v>75</v>
      </c>
      <c r="J52" s="24">
        <v>78</v>
      </c>
      <c r="K52" s="24">
        <v>81</v>
      </c>
      <c r="L52" s="24">
        <v>84</v>
      </c>
      <c r="M52" s="24">
        <v>87</v>
      </c>
      <c r="N52" s="24">
        <v>91</v>
      </c>
      <c r="O52" s="24">
        <v>95</v>
      </c>
      <c r="P52" s="24">
        <v>87</v>
      </c>
    </row>
    <row r="53" spans="1:16">
      <c r="A53" s="13" t="s">
        <v>48</v>
      </c>
      <c r="B53" s="13" t="s">
        <v>60</v>
      </c>
      <c r="C53" s="13" t="s">
        <v>198</v>
      </c>
      <c r="D53" s="24">
        <v>94</v>
      </c>
      <c r="E53" s="24">
        <v>95</v>
      </c>
      <c r="F53" s="24">
        <v>97</v>
      </c>
      <c r="G53" s="24">
        <v>99</v>
      </c>
      <c r="H53" s="24">
        <v>100</v>
      </c>
      <c r="I53" s="24">
        <v>101</v>
      </c>
      <c r="J53" s="24">
        <v>102</v>
      </c>
      <c r="K53" s="24">
        <v>105</v>
      </c>
      <c r="L53" s="24">
        <v>107</v>
      </c>
      <c r="M53" s="24">
        <v>109</v>
      </c>
      <c r="N53" s="24">
        <v>111</v>
      </c>
      <c r="O53" s="24">
        <v>115</v>
      </c>
      <c r="P53" s="24">
        <v>109</v>
      </c>
    </row>
    <row r="54" spans="1:16">
      <c r="A54" s="13" t="s">
        <v>48</v>
      </c>
      <c r="B54" s="13" t="s">
        <v>60</v>
      </c>
      <c r="C54" s="13" t="s">
        <v>12</v>
      </c>
      <c r="D54" s="24">
        <v>78</v>
      </c>
      <c r="E54" s="24">
        <v>79</v>
      </c>
      <c r="F54" s="24">
        <v>81</v>
      </c>
      <c r="G54" s="24">
        <v>82</v>
      </c>
      <c r="H54" s="24">
        <v>82</v>
      </c>
      <c r="I54" s="24">
        <v>83</v>
      </c>
      <c r="J54" s="24">
        <v>85</v>
      </c>
      <c r="K54" s="24">
        <v>86</v>
      </c>
      <c r="L54" s="24">
        <v>88</v>
      </c>
      <c r="M54" s="24">
        <v>90</v>
      </c>
      <c r="N54" s="24">
        <v>92</v>
      </c>
      <c r="O54" s="24">
        <v>95</v>
      </c>
      <c r="P54" s="24">
        <v>90</v>
      </c>
    </row>
    <row r="55" spans="1:16">
      <c r="A55" s="13" t="s">
        <v>48</v>
      </c>
      <c r="B55" s="13" t="s">
        <v>60</v>
      </c>
      <c r="C55" s="13" t="s">
        <v>199</v>
      </c>
      <c r="D55" s="24">
        <v>65</v>
      </c>
      <c r="E55" s="24">
        <v>66</v>
      </c>
      <c r="F55" s="24">
        <v>67</v>
      </c>
      <c r="G55" s="24">
        <v>68</v>
      </c>
      <c r="H55" s="24">
        <v>68</v>
      </c>
      <c r="I55" s="24">
        <v>69</v>
      </c>
      <c r="J55" s="24">
        <v>70</v>
      </c>
      <c r="K55" s="24">
        <v>72</v>
      </c>
      <c r="L55" s="24">
        <v>73</v>
      </c>
      <c r="M55" s="24">
        <v>75</v>
      </c>
      <c r="N55" s="24">
        <v>77</v>
      </c>
      <c r="O55" s="24">
        <v>78</v>
      </c>
      <c r="P55" s="24">
        <v>75</v>
      </c>
    </row>
    <row r="56" spans="1:16">
      <c r="A56" s="13" t="s">
        <v>48</v>
      </c>
      <c r="B56" s="13" t="s">
        <v>62</v>
      </c>
      <c r="C56" s="13" t="s">
        <v>198</v>
      </c>
      <c r="D56" s="24">
        <v>87</v>
      </c>
      <c r="E56" s="24">
        <v>89</v>
      </c>
      <c r="F56" s="24">
        <v>92</v>
      </c>
      <c r="G56" s="24">
        <v>94</v>
      </c>
      <c r="H56" s="24">
        <v>96</v>
      </c>
      <c r="I56" s="24">
        <v>99</v>
      </c>
      <c r="J56" s="24">
        <v>102</v>
      </c>
      <c r="K56" s="24">
        <v>106</v>
      </c>
      <c r="L56" s="24">
        <v>110</v>
      </c>
      <c r="M56" s="24">
        <v>115</v>
      </c>
      <c r="N56" s="24">
        <v>120</v>
      </c>
      <c r="O56" s="24">
        <v>125</v>
      </c>
      <c r="P56" s="24">
        <v>115</v>
      </c>
    </row>
    <row r="57" spans="1:16">
      <c r="A57" s="13" t="s">
        <v>48</v>
      </c>
      <c r="B57" s="13" t="s">
        <v>62</v>
      </c>
      <c r="C57" s="13" t="s">
        <v>12</v>
      </c>
      <c r="D57" s="24">
        <v>81</v>
      </c>
      <c r="E57" s="24">
        <v>83</v>
      </c>
      <c r="F57" s="24">
        <v>86</v>
      </c>
      <c r="G57" s="24">
        <v>88</v>
      </c>
      <c r="H57" s="24">
        <v>90</v>
      </c>
      <c r="I57" s="24">
        <v>92</v>
      </c>
      <c r="J57" s="24">
        <v>95</v>
      </c>
      <c r="K57" s="24">
        <v>99</v>
      </c>
      <c r="L57" s="24">
        <v>103</v>
      </c>
      <c r="M57" s="24">
        <v>108</v>
      </c>
      <c r="N57" s="24">
        <v>112</v>
      </c>
      <c r="O57" s="24">
        <v>117</v>
      </c>
      <c r="P57" s="24">
        <v>108</v>
      </c>
    </row>
    <row r="58" spans="1:16">
      <c r="A58" s="13" t="s">
        <v>48</v>
      </c>
      <c r="B58" s="13" t="s">
        <v>62</v>
      </c>
      <c r="C58" s="13" t="s">
        <v>199</v>
      </c>
      <c r="D58" s="24">
        <v>76</v>
      </c>
      <c r="E58" s="24">
        <v>78</v>
      </c>
      <c r="F58" s="24">
        <v>80</v>
      </c>
      <c r="G58" s="24">
        <v>82</v>
      </c>
      <c r="H58" s="24">
        <v>84</v>
      </c>
      <c r="I58" s="24">
        <v>87</v>
      </c>
      <c r="J58" s="24">
        <v>89</v>
      </c>
      <c r="K58" s="24">
        <v>93</v>
      </c>
      <c r="L58" s="24">
        <v>97</v>
      </c>
      <c r="M58" s="24">
        <v>101</v>
      </c>
      <c r="N58" s="24">
        <v>106</v>
      </c>
      <c r="O58" s="24">
        <v>111</v>
      </c>
      <c r="P58" s="24">
        <v>101</v>
      </c>
    </row>
    <row r="59" spans="1:16">
      <c r="A59" s="13" t="s">
        <v>49</v>
      </c>
      <c r="B59" s="13" t="s">
        <v>60</v>
      </c>
      <c r="C59" s="13" t="s">
        <v>198</v>
      </c>
      <c r="D59" s="24">
        <v>29</v>
      </c>
      <c r="E59" s="24">
        <v>29</v>
      </c>
      <c r="F59" s="24">
        <v>29</v>
      </c>
      <c r="G59" s="24">
        <v>30</v>
      </c>
      <c r="H59" s="24">
        <v>30</v>
      </c>
      <c r="I59" s="24">
        <v>30</v>
      </c>
      <c r="J59" s="24">
        <v>30</v>
      </c>
      <c r="K59" s="24">
        <v>31</v>
      </c>
      <c r="L59" s="24">
        <v>31</v>
      </c>
      <c r="M59" s="24">
        <v>31</v>
      </c>
      <c r="N59" s="24">
        <v>32</v>
      </c>
      <c r="O59" s="24">
        <v>33</v>
      </c>
      <c r="P59" s="24">
        <v>31</v>
      </c>
    </row>
    <row r="60" spans="1:16">
      <c r="A60" s="13" t="s">
        <v>49</v>
      </c>
      <c r="B60" s="13" t="s">
        <v>60</v>
      </c>
      <c r="C60" s="13" t="s">
        <v>12</v>
      </c>
      <c r="D60" s="24">
        <v>25</v>
      </c>
      <c r="E60" s="24">
        <v>25</v>
      </c>
      <c r="F60" s="24">
        <v>25</v>
      </c>
      <c r="G60" s="24">
        <v>25</v>
      </c>
      <c r="H60" s="24">
        <v>25</v>
      </c>
      <c r="I60" s="24">
        <v>26</v>
      </c>
      <c r="J60" s="24">
        <v>26</v>
      </c>
      <c r="K60" s="24">
        <v>26</v>
      </c>
      <c r="L60" s="24">
        <v>26</v>
      </c>
      <c r="M60" s="24">
        <v>27</v>
      </c>
      <c r="N60" s="24">
        <v>27</v>
      </c>
      <c r="O60" s="24">
        <v>28</v>
      </c>
      <c r="P60" s="24">
        <v>27</v>
      </c>
    </row>
    <row r="61" spans="1:16">
      <c r="A61" s="13" t="s">
        <v>49</v>
      </c>
      <c r="B61" s="13" t="s">
        <v>60</v>
      </c>
      <c r="C61" s="13" t="s">
        <v>199</v>
      </c>
      <c r="D61" s="24">
        <v>21</v>
      </c>
      <c r="E61" s="24">
        <v>22</v>
      </c>
      <c r="F61" s="24">
        <v>22</v>
      </c>
      <c r="G61" s="24">
        <v>22</v>
      </c>
      <c r="H61" s="24">
        <v>22</v>
      </c>
      <c r="I61" s="24">
        <v>22</v>
      </c>
      <c r="J61" s="24">
        <v>22</v>
      </c>
      <c r="K61" s="24">
        <v>22</v>
      </c>
      <c r="L61" s="24">
        <v>23</v>
      </c>
      <c r="M61" s="24">
        <v>23</v>
      </c>
      <c r="N61" s="24">
        <v>24</v>
      </c>
      <c r="O61" s="24">
        <v>24</v>
      </c>
      <c r="P61" s="24">
        <v>23</v>
      </c>
    </row>
    <row r="62" spans="1:16">
      <c r="A62" s="13" t="s">
        <v>49</v>
      </c>
      <c r="B62" s="13" t="s">
        <v>62</v>
      </c>
      <c r="C62" s="13" t="s">
        <v>198</v>
      </c>
      <c r="D62" s="24">
        <v>30</v>
      </c>
      <c r="E62" s="24">
        <v>30</v>
      </c>
      <c r="F62" s="24">
        <v>30</v>
      </c>
      <c r="G62" s="24">
        <v>30</v>
      </c>
      <c r="H62" s="24">
        <v>30</v>
      </c>
      <c r="I62" s="24">
        <v>31</v>
      </c>
      <c r="J62" s="24">
        <v>31</v>
      </c>
      <c r="K62" s="24">
        <v>31</v>
      </c>
      <c r="L62" s="24">
        <v>32</v>
      </c>
      <c r="M62" s="24">
        <v>33</v>
      </c>
      <c r="N62" s="24">
        <v>33</v>
      </c>
      <c r="O62" s="24">
        <v>34</v>
      </c>
      <c r="P62" s="24">
        <v>33</v>
      </c>
    </row>
    <row r="63" spans="1:16">
      <c r="A63" s="13" t="s">
        <v>49</v>
      </c>
      <c r="B63" s="13" t="s">
        <v>62</v>
      </c>
      <c r="C63" s="13" t="s">
        <v>12</v>
      </c>
      <c r="D63" s="24">
        <v>28</v>
      </c>
      <c r="E63" s="24">
        <v>28</v>
      </c>
      <c r="F63" s="24">
        <v>28</v>
      </c>
      <c r="G63" s="24">
        <v>28</v>
      </c>
      <c r="H63" s="24">
        <v>28</v>
      </c>
      <c r="I63" s="24">
        <v>29</v>
      </c>
      <c r="J63" s="24">
        <v>29</v>
      </c>
      <c r="K63" s="24">
        <v>29</v>
      </c>
      <c r="L63" s="24">
        <v>30</v>
      </c>
      <c r="M63" s="24">
        <v>31</v>
      </c>
      <c r="N63" s="24">
        <v>31</v>
      </c>
      <c r="O63" s="24">
        <v>32</v>
      </c>
      <c r="P63" s="24">
        <v>31</v>
      </c>
    </row>
    <row r="64" spans="1:16">
      <c r="A64" s="13" t="s">
        <v>49</v>
      </c>
      <c r="B64" s="13" t="s">
        <v>62</v>
      </c>
      <c r="C64" s="13" t="s">
        <v>199</v>
      </c>
      <c r="D64" s="24">
        <v>27</v>
      </c>
      <c r="E64" s="24">
        <v>27</v>
      </c>
      <c r="F64" s="24">
        <v>27</v>
      </c>
      <c r="G64" s="24">
        <v>27</v>
      </c>
      <c r="H64" s="24">
        <v>27</v>
      </c>
      <c r="I64" s="24">
        <v>27</v>
      </c>
      <c r="J64" s="24">
        <v>27</v>
      </c>
      <c r="K64" s="24">
        <v>28</v>
      </c>
      <c r="L64" s="24">
        <v>28</v>
      </c>
      <c r="M64" s="24">
        <v>29</v>
      </c>
      <c r="N64" s="24">
        <v>29</v>
      </c>
      <c r="O64" s="24">
        <v>30</v>
      </c>
      <c r="P64" s="24">
        <v>29</v>
      </c>
    </row>
    <row r="65" spans="1:16">
      <c r="A65" s="13" t="s">
        <v>50</v>
      </c>
      <c r="B65" s="13" t="s">
        <v>60</v>
      </c>
      <c r="C65" s="13" t="s">
        <v>198</v>
      </c>
      <c r="D65" s="24">
        <v>74</v>
      </c>
      <c r="E65" s="24">
        <v>78</v>
      </c>
      <c r="F65" s="24">
        <v>78</v>
      </c>
      <c r="G65" s="24">
        <v>79</v>
      </c>
      <c r="H65" s="24">
        <v>80</v>
      </c>
      <c r="I65" s="24">
        <v>81</v>
      </c>
      <c r="J65" s="24">
        <v>82</v>
      </c>
      <c r="K65" s="24">
        <v>84</v>
      </c>
      <c r="L65" s="24">
        <v>85</v>
      </c>
      <c r="M65" s="24">
        <v>87</v>
      </c>
      <c r="N65" s="24">
        <v>88</v>
      </c>
      <c r="O65" s="24">
        <v>90</v>
      </c>
      <c r="P65" s="24">
        <v>87</v>
      </c>
    </row>
    <row r="66" spans="1:16">
      <c r="A66" s="13" t="s">
        <v>50</v>
      </c>
      <c r="B66" s="13" t="s">
        <v>60</v>
      </c>
      <c r="C66" s="13" t="s">
        <v>12</v>
      </c>
      <c r="D66" s="24">
        <v>62</v>
      </c>
      <c r="E66" s="24">
        <v>65</v>
      </c>
      <c r="F66" s="24">
        <v>65</v>
      </c>
      <c r="G66" s="24">
        <v>66</v>
      </c>
      <c r="H66" s="24">
        <v>67</v>
      </c>
      <c r="I66" s="24">
        <v>68</v>
      </c>
      <c r="J66" s="24">
        <v>69</v>
      </c>
      <c r="K66" s="24">
        <v>71</v>
      </c>
      <c r="L66" s="24">
        <v>72</v>
      </c>
      <c r="M66" s="24">
        <v>73</v>
      </c>
      <c r="N66" s="24">
        <v>74</v>
      </c>
      <c r="O66" s="24">
        <v>76</v>
      </c>
      <c r="P66" s="24">
        <v>73</v>
      </c>
    </row>
    <row r="67" spans="1:16">
      <c r="A67" s="13" t="s">
        <v>50</v>
      </c>
      <c r="B67" s="13" t="s">
        <v>60</v>
      </c>
      <c r="C67" s="13" t="s">
        <v>199</v>
      </c>
      <c r="D67" s="24">
        <v>52</v>
      </c>
      <c r="E67" s="24">
        <v>55</v>
      </c>
      <c r="F67" s="24">
        <v>55</v>
      </c>
      <c r="G67" s="24">
        <v>56</v>
      </c>
      <c r="H67" s="24">
        <v>57</v>
      </c>
      <c r="I67" s="24">
        <v>57</v>
      </c>
      <c r="J67" s="24">
        <v>58</v>
      </c>
      <c r="K67" s="24">
        <v>60</v>
      </c>
      <c r="L67" s="24">
        <v>61</v>
      </c>
      <c r="M67" s="24">
        <v>62</v>
      </c>
      <c r="N67" s="24">
        <v>63</v>
      </c>
      <c r="O67" s="24">
        <v>64</v>
      </c>
      <c r="P67" s="24">
        <v>62</v>
      </c>
    </row>
    <row r="68" spans="1:16">
      <c r="A68" s="13" t="s">
        <v>50</v>
      </c>
      <c r="B68" s="13" t="s">
        <v>62</v>
      </c>
      <c r="C68" s="13" t="s">
        <v>198</v>
      </c>
      <c r="D68" s="24">
        <v>83</v>
      </c>
      <c r="E68" s="24">
        <v>86</v>
      </c>
      <c r="F68" s="24">
        <v>87</v>
      </c>
      <c r="G68" s="24">
        <v>88</v>
      </c>
      <c r="H68" s="24">
        <v>90</v>
      </c>
      <c r="I68" s="24">
        <v>92</v>
      </c>
      <c r="J68" s="24">
        <v>94</v>
      </c>
      <c r="K68" s="24">
        <v>97</v>
      </c>
      <c r="L68" s="24">
        <v>99</v>
      </c>
      <c r="M68" s="24">
        <v>101</v>
      </c>
      <c r="N68" s="24">
        <v>104</v>
      </c>
      <c r="O68" s="24">
        <v>107</v>
      </c>
      <c r="P68" s="24">
        <v>101</v>
      </c>
    </row>
    <row r="69" spans="1:16">
      <c r="A69" s="13" t="s">
        <v>50</v>
      </c>
      <c r="B69" s="13" t="s">
        <v>62</v>
      </c>
      <c r="C69" s="13" t="s">
        <v>12</v>
      </c>
      <c r="D69" s="24">
        <v>77</v>
      </c>
      <c r="E69" s="24">
        <v>79</v>
      </c>
      <c r="F69" s="24">
        <v>80</v>
      </c>
      <c r="G69" s="24">
        <v>82</v>
      </c>
      <c r="H69" s="24">
        <v>84</v>
      </c>
      <c r="I69" s="24">
        <v>85</v>
      </c>
      <c r="J69" s="24">
        <v>87</v>
      </c>
      <c r="K69" s="24">
        <v>89</v>
      </c>
      <c r="L69" s="24">
        <v>92</v>
      </c>
      <c r="M69" s="24">
        <v>94</v>
      </c>
      <c r="N69" s="24">
        <v>96</v>
      </c>
      <c r="O69" s="24">
        <v>99</v>
      </c>
      <c r="P69" s="24">
        <v>94</v>
      </c>
    </row>
    <row r="70" spans="1:16">
      <c r="A70" s="13" t="s">
        <v>50</v>
      </c>
      <c r="B70" s="13" t="s">
        <v>62</v>
      </c>
      <c r="C70" s="13" t="s">
        <v>199</v>
      </c>
      <c r="D70" s="24">
        <v>71</v>
      </c>
      <c r="E70" s="24">
        <v>73</v>
      </c>
      <c r="F70" s="24">
        <v>74</v>
      </c>
      <c r="G70" s="24">
        <v>76</v>
      </c>
      <c r="H70" s="24">
        <v>77</v>
      </c>
      <c r="I70" s="24">
        <v>79</v>
      </c>
      <c r="J70" s="24">
        <v>81</v>
      </c>
      <c r="K70" s="24">
        <v>83</v>
      </c>
      <c r="L70" s="24">
        <v>85</v>
      </c>
      <c r="M70" s="24">
        <v>87</v>
      </c>
      <c r="N70" s="24">
        <v>89</v>
      </c>
      <c r="O70" s="24">
        <v>92</v>
      </c>
      <c r="P70" s="24">
        <v>87</v>
      </c>
    </row>
    <row r="71" spans="1:16">
      <c r="A71" s="13" t="s">
        <v>51</v>
      </c>
      <c r="B71" s="13" t="s">
        <v>60</v>
      </c>
      <c r="C71" s="13" t="s">
        <v>198</v>
      </c>
      <c r="D71" s="24">
        <v>85</v>
      </c>
      <c r="E71" s="24">
        <v>86</v>
      </c>
      <c r="F71" s="24">
        <v>88</v>
      </c>
      <c r="G71" s="24">
        <v>89</v>
      </c>
      <c r="H71" s="24">
        <v>91</v>
      </c>
      <c r="I71" s="24">
        <v>92</v>
      </c>
      <c r="J71" s="24">
        <v>94</v>
      </c>
      <c r="K71" s="24">
        <v>97</v>
      </c>
      <c r="L71" s="24">
        <v>99</v>
      </c>
      <c r="M71" s="24">
        <v>103</v>
      </c>
      <c r="N71" s="24">
        <v>106</v>
      </c>
      <c r="O71" s="24">
        <v>109</v>
      </c>
      <c r="P71" s="24">
        <v>103</v>
      </c>
    </row>
    <row r="72" spans="1:16">
      <c r="A72" s="13" t="s">
        <v>51</v>
      </c>
      <c r="B72" s="13" t="s">
        <v>60</v>
      </c>
      <c r="C72" s="13" t="s">
        <v>12</v>
      </c>
      <c r="D72" s="24">
        <v>71</v>
      </c>
      <c r="E72" s="24">
        <v>72</v>
      </c>
      <c r="F72" s="24">
        <v>74</v>
      </c>
      <c r="G72" s="24">
        <v>75</v>
      </c>
      <c r="H72" s="24">
        <v>77</v>
      </c>
      <c r="I72" s="24">
        <v>79</v>
      </c>
      <c r="J72" s="24">
        <v>80</v>
      </c>
      <c r="K72" s="24">
        <v>82</v>
      </c>
      <c r="L72" s="24">
        <v>85</v>
      </c>
      <c r="M72" s="24">
        <v>88</v>
      </c>
      <c r="N72" s="24">
        <v>91</v>
      </c>
      <c r="O72" s="24">
        <v>94</v>
      </c>
      <c r="P72" s="24">
        <v>88</v>
      </c>
    </row>
    <row r="73" spans="1:16">
      <c r="A73" s="13" t="s">
        <v>51</v>
      </c>
      <c r="B73" s="13" t="s">
        <v>60</v>
      </c>
      <c r="C73" s="13" t="s">
        <v>199</v>
      </c>
      <c r="D73" s="24">
        <v>61</v>
      </c>
      <c r="E73" s="24">
        <v>62</v>
      </c>
      <c r="F73" s="24">
        <v>63</v>
      </c>
      <c r="G73" s="24">
        <v>65</v>
      </c>
      <c r="H73" s="24">
        <v>66</v>
      </c>
      <c r="I73" s="24">
        <v>68</v>
      </c>
      <c r="J73" s="24">
        <v>70</v>
      </c>
      <c r="K73" s="24">
        <v>71</v>
      </c>
      <c r="L73" s="24">
        <v>74</v>
      </c>
      <c r="M73" s="24">
        <v>77</v>
      </c>
      <c r="N73" s="24">
        <v>80</v>
      </c>
      <c r="O73" s="24">
        <v>83</v>
      </c>
      <c r="P73" s="24">
        <v>77</v>
      </c>
    </row>
    <row r="74" spans="1:16">
      <c r="A74" s="13" t="s">
        <v>51</v>
      </c>
      <c r="B74" s="13" t="s">
        <v>62</v>
      </c>
      <c r="C74" s="13" t="s">
        <v>198</v>
      </c>
      <c r="D74" s="24">
        <v>87</v>
      </c>
      <c r="E74" s="24">
        <v>90</v>
      </c>
      <c r="F74" s="24">
        <v>94</v>
      </c>
      <c r="G74" s="24">
        <v>97</v>
      </c>
      <c r="H74" s="24">
        <v>101</v>
      </c>
      <c r="I74" s="24">
        <v>105</v>
      </c>
      <c r="J74" s="24">
        <v>109</v>
      </c>
      <c r="K74" s="24">
        <v>113</v>
      </c>
      <c r="L74" s="24">
        <v>118</v>
      </c>
      <c r="M74" s="24">
        <v>124</v>
      </c>
      <c r="N74" s="24">
        <v>130</v>
      </c>
      <c r="O74" s="24">
        <v>137</v>
      </c>
      <c r="P74" s="24">
        <v>124</v>
      </c>
    </row>
    <row r="75" spans="1:16">
      <c r="A75" s="13" t="s">
        <v>51</v>
      </c>
      <c r="B75" s="13" t="s">
        <v>62</v>
      </c>
      <c r="C75" s="13" t="s">
        <v>12</v>
      </c>
      <c r="D75" s="24">
        <v>83</v>
      </c>
      <c r="E75" s="24">
        <v>86</v>
      </c>
      <c r="F75" s="24">
        <v>90</v>
      </c>
      <c r="G75" s="24">
        <v>93</v>
      </c>
      <c r="H75" s="24">
        <v>97</v>
      </c>
      <c r="I75" s="24">
        <v>100</v>
      </c>
      <c r="J75" s="24">
        <v>104</v>
      </c>
      <c r="K75" s="24">
        <v>109</v>
      </c>
      <c r="L75" s="24">
        <v>114</v>
      </c>
      <c r="M75" s="24">
        <v>119</v>
      </c>
      <c r="N75" s="24">
        <v>125</v>
      </c>
      <c r="O75" s="24">
        <v>131</v>
      </c>
      <c r="P75" s="24">
        <v>119</v>
      </c>
    </row>
    <row r="76" spans="1:16">
      <c r="A76" s="13" t="s">
        <v>51</v>
      </c>
      <c r="B76" s="13" t="s">
        <v>62</v>
      </c>
      <c r="C76" s="13" t="s">
        <v>199</v>
      </c>
      <c r="D76" s="24">
        <v>79</v>
      </c>
      <c r="E76" s="24">
        <v>81</v>
      </c>
      <c r="F76" s="24">
        <v>85</v>
      </c>
      <c r="G76" s="24">
        <v>88</v>
      </c>
      <c r="H76" s="24">
        <v>92</v>
      </c>
      <c r="I76" s="24">
        <v>95</v>
      </c>
      <c r="J76" s="24">
        <v>99</v>
      </c>
      <c r="K76" s="24">
        <v>103</v>
      </c>
      <c r="L76" s="24">
        <v>108</v>
      </c>
      <c r="M76" s="24">
        <v>114</v>
      </c>
      <c r="N76" s="24">
        <v>119</v>
      </c>
      <c r="O76" s="24">
        <v>126</v>
      </c>
      <c r="P76" s="24">
        <v>114</v>
      </c>
    </row>
    <row r="77" spans="1:16">
      <c r="A77" s="23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>
      <c r="A78" s="23" t="s">
        <v>63</v>
      </c>
      <c r="B78" s="23" t="s">
        <v>60</v>
      </c>
      <c r="C78" s="23" t="s">
        <v>198</v>
      </c>
      <c r="D78" s="24">
        <v>656</v>
      </c>
      <c r="E78" s="24">
        <v>660</v>
      </c>
      <c r="F78" s="24">
        <v>669</v>
      </c>
      <c r="G78" s="24">
        <v>673</v>
      </c>
      <c r="H78" s="24">
        <v>685</v>
      </c>
      <c r="I78" s="24">
        <v>695</v>
      </c>
      <c r="J78" s="24">
        <v>706</v>
      </c>
      <c r="K78" s="24">
        <v>719</v>
      </c>
      <c r="L78" s="24">
        <v>737</v>
      </c>
      <c r="M78" s="24">
        <v>751</v>
      </c>
      <c r="N78" s="24"/>
      <c r="O78" s="24"/>
      <c r="P78" s="24">
        <v>751</v>
      </c>
    </row>
    <row r="79" spans="1:16">
      <c r="A79" s="23" t="s">
        <v>63</v>
      </c>
      <c r="B79" s="23" t="s">
        <v>60</v>
      </c>
      <c r="C79" s="23" t="s">
        <v>12</v>
      </c>
      <c r="D79" s="24">
        <v>559</v>
      </c>
      <c r="E79" s="24">
        <v>564</v>
      </c>
      <c r="F79" s="24">
        <v>570</v>
      </c>
      <c r="G79" s="24">
        <v>576</v>
      </c>
      <c r="H79" s="24">
        <v>586</v>
      </c>
      <c r="I79" s="24">
        <v>595</v>
      </c>
      <c r="J79" s="24">
        <v>606</v>
      </c>
      <c r="K79" s="24">
        <v>619</v>
      </c>
      <c r="L79" s="24">
        <v>635</v>
      </c>
      <c r="M79" s="24">
        <v>651</v>
      </c>
      <c r="N79" s="24"/>
      <c r="O79" s="24"/>
      <c r="P79" s="24">
        <v>651</v>
      </c>
    </row>
    <row r="80" spans="1:16">
      <c r="A80" s="23" t="s">
        <v>63</v>
      </c>
      <c r="B80" s="23" t="s">
        <v>60</v>
      </c>
      <c r="C80" s="23" t="s">
        <v>199</v>
      </c>
      <c r="D80" s="24">
        <v>484</v>
      </c>
      <c r="E80" s="24">
        <v>488</v>
      </c>
      <c r="F80" s="24">
        <v>493</v>
      </c>
      <c r="G80" s="24">
        <v>500</v>
      </c>
      <c r="H80" s="24">
        <v>508</v>
      </c>
      <c r="I80" s="24">
        <v>515</v>
      </c>
      <c r="J80" s="24">
        <v>526</v>
      </c>
      <c r="K80" s="24">
        <v>539</v>
      </c>
      <c r="L80" s="24">
        <v>553</v>
      </c>
      <c r="M80" s="24">
        <v>568</v>
      </c>
      <c r="N80" s="24"/>
      <c r="O80" s="24"/>
      <c r="P80" s="24">
        <v>568</v>
      </c>
    </row>
    <row r="81" spans="1:16">
      <c r="A81" s="23" t="s">
        <v>63</v>
      </c>
      <c r="B81" s="23" t="s">
        <v>62</v>
      </c>
      <c r="C81" s="23" t="s">
        <v>198</v>
      </c>
      <c r="D81" s="24">
        <v>665</v>
      </c>
      <c r="E81" s="24">
        <v>674</v>
      </c>
      <c r="F81" s="24">
        <v>684</v>
      </c>
      <c r="G81" s="24">
        <v>696</v>
      </c>
      <c r="H81" s="24">
        <v>710</v>
      </c>
      <c r="I81" s="24">
        <v>726</v>
      </c>
      <c r="J81" s="24">
        <v>743</v>
      </c>
      <c r="K81" s="24">
        <v>765</v>
      </c>
      <c r="L81" s="24">
        <v>790</v>
      </c>
      <c r="M81" s="24">
        <v>817</v>
      </c>
      <c r="N81" s="24"/>
      <c r="O81" s="24"/>
      <c r="P81" s="24">
        <v>817</v>
      </c>
    </row>
    <row r="82" spans="1:16">
      <c r="A82" s="23" t="s">
        <v>63</v>
      </c>
      <c r="B82" s="23" t="s">
        <v>62</v>
      </c>
      <c r="C82" s="23" t="s">
        <v>12</v>
      </c>
      <c r="D82" s="24">
        <v>636</v>
      </c>
      <c r="E82" s="24">
        <v>644</v>
      </c>
      <c r="F82" s="24">
        <v>654</v>
      </c>
      <c r="G82" s="24">
        <v>665</v>
      </c>
      <c r="H82" s="24">
        <v>678</v>
      </c>
      <c r="I82" s="24">
        <v>695</v>
      </c>
      <c r="J82" s="24">
        <v>712</v>
      </c>
      <c r="K82" s="24">
        <v>733</v>
      </c>
      <c r="L82" s="24">
        <v>756</v>
      </c>
      <c r="M82" s="24">
        <v>783</v>
      </c>
      <c r="N82" s="24"/>
      <c r="O82" s="24"/>
      <c r="P82" s="24">
        <v>783</v>
      </c>
    </row>
    <row r="83" spans="1:16">
      <c r="A83" s="23" t="s">
        <v>63</v>
      </c>
      <c r="B83" s="23" t="s">
        <v>62</v>
      </c>
      <c r="C83" s="23" t="s">
        <v>199</v>
      </c>
      <c r="D83" s="24">
        <v>606</v>
      </c>
      <c r="E83" s="24">
        <v>613</v>
      </c>
      <c r="F83" s="24">
        <v>622</v>
      </c>
      <c r="G83" s="24">
        <v>633</v>
      </c>
      <c r="H83" s="24">
        <v>646</v>
      </c>
      <c r="I83" s="24">
        <v>661</v>
      </c>
      <c r="J83" s="24">
        <v>678</v>
      </c>
      <c r="K83" s="24">
        <v>698</v>
      </c>
      <c r="L83" s="24">
        <v>721</v>
      </c>
      <c r="M83" s="24">
        <v>747</v>
      </c>
      <c r="N83" s="24"/>
      <c r="O83" s="24"/>
      <c r="P83" s="24">
        <v>747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3B8C-BD5B-4010-8C9E-6A4C260F603A}">
  <sheetPr>
    <tabColor theme="5"/>
  </sheetPr>
  <dimension ref="A1:U47"/>
  <sheetViews>
    <sheetView showGridLines="0" zoomScale="70" zoomScaleNormal="70" workbookViewId="0">
      <selection activeCell="A2" sqref="A2"/>
    </sheetView>
  </sheetViews>
  <sheetFormatPr defaultColWidth="9.140625" defaultRowHeight="12.75"/>
  <cols>
    <col min="1" max="1" width="26.5703125" style="29" customWidth="1"/>
    <col min="2" max="2" width="11" style="29" bestFit="1" customWidth="1"/>
    <col min="3" max="3" width="11.140625" style="29" bestFit="1" customWidth="1"/>
    <col min="4" max="10" width="12.140625" style="29" bestFit="1" customWidth="1"/>
    <col min="11" max="11" width="12.7109375" style="29" bestFit="1" customWidth="1"/>
    <col min="12" max="21" width="11" style="29" bestFit="1" customWidth="1"/>
    <col min="22" max="16384" width="9.140625" style="29"/>
  </cols>
  <sheetData>
    <row r="1" spans="1:21">
      <c r="B1" s="30"/>
      <c r="C1" s="30"/>
      <c r="D1" s="30"/>
      <c r="E1" s="30"/>
      <c r="F1" s="30"/>
      <c r="G1" s="30"/>
      <c r="H1" s="30"/>
      <c r="I1" s="30"/>
    </row>
    <row r="2" spans="1:21">
      <c r="A2" s="31"/>
      <c r="B2" s="29">
        <v>2015</v>
      </c>
      <c r="C2" s="29">
        <v>2016</v>
      </c>
      <c r="D2" s="29">
        <v>2017</v>
      </c>
      <c r="E2" s="29">
        <v>2018</v>
      </c>
      <c r="F2" s="29">
        <v>2019</v>
      </c>
      <c r="G2" s="29">
        <v>2020</v>
      </c>
      <c r="H2" s="29">
        <v>2021</v>
      </c>
      <c r="I2" s="29">
        <v>2022</v>
      </c>
      <c r="J2" s="29">
        <v>2023</v>
      </c>
      <c r="K2" s="29">
        <v>2024</v>
      </c>
      <c r="L2" s="29">
        <v>2025</v>
      </c>
      <c r="M2" s="29">
        <v>2026</v>
      </c>
      <c r="N2" s="29">
        <v>2027</v>
      </c>
      <c r="O2" s="29">
        <v>2028</v>
      </c>
      <c r="P2" s="29">
        <v>2029</v>
      </c>
      <c r="Q2" s="29">
        <v>2030</v>
      </c>
      <c r="R2" s="29">
        <v>2031</v>
      </c>
      <c r="S2" s="29">
        <v>2032</v>
      </c>
      <c r="T2" s="29">
        <v>2033</v>
      </c>
      <c r="U2" s="29">
        <v>2034</v>
      </c>
    </row>
    <row r="3" spans="1:21">
      <c r="A3" s="31" t="s">
        <v>200</v>
      </c>
      <c r="B3" s="238" t="s">
        <v>201</v>
      </c>
      <c r="C3" s="239"/>
      <c r="D3" s="239"/>
      <c r="E3" s="239"/>
      <c r="F3" s="239"/>
      <c r="G3" s="239"/>
      <c r="H3" s="239"/>
      <c r="I3" s="240"/>
      <c r="J3" s="238" t="s">
        <v>100</v>
      </c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40"/>
    </row>
    <row r="4" spans="1:21">
      <c r="A4" s="31"/>
      <c r="B4" s="32" t="s">
        <v>202</v>
      </c>
      <c r="C4" s="32" t="s">
        <v>203</v>
      </c>
      <c r="D4" s="32" t="s">
        <v>204</v>
      </c>
      <c r="E4" s="32" t="s">
        <v>205</v>
      </c>
      <c r="F4" s="33" t="s">
        <v>206</v>
      </c>
      <c r="G4" s="33" t="s">
        <v>207</v>
      </c>
      <c r="H4" s="33" t="s">
        <v>208</v>
      </c>
      <c r="I4" s="33" t="s">
        <v>209</v>
      </c>
      <c r="J4" s="33" t="s">
        <v>210</v>
      </c>
      <c r="K4" s="33" t="s">
        <v>211</v>
      </c>
      <c r="L4" s="33" t="s">
        <v>212</v>
      </c>
      <c r="M4" s="33" t="s">
        <v>213</v>
      </c>
      <c r="N4" s="33" t="s">
        <v>214</v>
      </c>
      <c r="O4" s="33" t="s">
        <v>215</v>
      </c>
      <c r="P4" s="33" t="s">
        <v>216</v>
      </c>
      <c r="Q4" s="33" t="s">
        <v>217</v>
      </c>
      <c r="R4" s="33" t="s">
        <v>218</v>
      </c>
      <c r="S4" s="33" t="s">
        <v>219</v>
      </c>
      <c r="T4" s="33" t="s">
        <v>220</v>
      </c>
      <c r="U4" s="33" t="s">
        <v>245</v>
      </c>
    </row>
    <row r="5" spans="1:21">
      <c r="A5" s="34" t="s">
        <v>221</v>
      </c>
      <c r="B5" s="35">
        <v>1.5108593012275628E-2</v>
      </c>
      <c r="C5" s="35">
        <v>1.2962962962963065E-2</v>
      </c>
      <c r="D5" s="35">
        <v>1.9337016574585641E-2</v>
      </c>
      <c r="E5" s="35">
        <v>2.0776874435411097E-2</v>
      </c>
      <c r="F5" s="35">
        <v>1.5929203539823078E-2</v>
      </c>
      <c r="G5" s="35">
        <v>-3.4843205574912606E-3</v>
      </c>
      <c r="H5" s="35">
        <v>3.8461538461538325E-2</v>
      </c>
      <c r="I5" s="35">
        <v>6.1447811447811418E-2</v>
      </c>
      <c r="J5" s="35">
        <v>6.25E-2</v>
      </c>
      <c r="K5" s="35">
        <v>3.5000000000000003E-2</v>
      </c>
      <c r="L5" s="35">
        <v>2.5000000000000001E-2</v>
      </c>
      <c r="M5" s="35">
        <v>2.5000000000000001E-2</v>
      </c>
      <c r="N5" s="35">
        <v>2.5000000000000001E-2</v>
      </c>
      <c r="O5" s="35">
        <v>2.5000000000000001E-2</v>
      </c>
      <c r="P5" s="35">
        <v>2.5000000000000001E-2</v>
      </c>
      <c r="Q5" s="35">
        <v>2.5000000000000001E-2</v>
      </c>
      <c r="R5" s="35">
        <v>2.5000000000000001E-2</v>
      </c>
      <c r="S5" s="35">
        <v>2.5000000000000001E-2</v>
      </c>
      <c r="T5" s="35">
        <v>2.5000000000000001E-2</v>
      </c>
      <c r="U5" s="35">
        <v>2.5000000000000001E-2</v>
      </c>
    </row>
    <row r="6" spans="1:21">
      <c r="A6" s="36"/>
    </row>
    <row r="7" spans="1:21">
      <c r="A7" s="31" t="s">
        <v>222</v>
      </c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13.5" thickBot="1">
      <c r="A8" s="34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>
      <c r="A9" s="34" t="s">
        <v>223</v>
      </c>
      <c r="B9" s="40">
        <v>1</v>
      </c>
      <c r="C9" s="41">
        <v>1.0129629629629631</v>
      </c>
      <c r="D9" s="41">
        <v>1.0325506445672192</v>
      </c>
      <c r="E9" s="41">
        <v>1.0540038196575952</v>
      </c>
      <c r="F9" s="41">
        <v>1.070793261032672</v>
      </c>
      <c r="G9" s="41">
        <v>1.0670622740604327</v>
      </c>
      <c r="H9" s="41">
        <v>1.1081031307550646</v>
      </c>
      <c r="I9" s="42">
        <v>1.1761936429984314</v>
      </c>
      <c r="J9" s="41">
        <v>1.2497057456858334</v>
      </c>
      <c r="K9" s="41">
        <v>1.2934454467848375</v>
      </c>
      <c r="L9" s="41">
        <v>1.3257815829544584</v>
      </c>
      <c r="M9" s="41">
        <v>1.3589261225283198</v>
      </c>
      <c r="N9" s="41">
        <v>1.3928992755915277</v>
      </c>
      <c r="O9" s="41">
        <v>1.4277217574813157</v>
      </c>
      <c r="P9" s="41">
        <v>1.4634148014183486</v>
      </c>
      <c r="Q9" s="41">
        <v>1.5000001714538072</v>
      </c>
      <c r="R9" s="41">
        <v>1.5375001757401523</v>
      </c>
      <c r="S9" s="41">
        <v>1.575937680133656</v>
      </c>
      <c r="T9" s="41">
        <v>1.6153361221369973</v>
      </c>
      <c r="U9" s="41">
        <v>1.655719525190422</v>
      </c>
    </row>
    <row r="10" spans="1:21">
      <c r="A10" s="34" t="s">
        <v>224</v>
      </c>
      <c r="B10" s="41">
        <v>0.98720292504570373</v>
      </c>
      <c r="C10" s="40">
        <v>1</v>
      </c>
      <c r="D10" s="41">
        <v>1.0193370165745856</v>
      </c>
      <c r="E10" s="41">
        <v>1.0405156537753224</v>
      </c>
      <c r="F10" s="41">
        <v>1.0570902394106816</v>
      </c>
      <c r="G10" s="41">
        <v>1.0534069981583796</v>
      </c>
      <c r="H10" s="41">
        <v>1.0939226519337018</v>
      </c>
      <c r="I10" s="43">
        <v>1.1611418047882136</v>
      </c>
      <c r="J10" s="41">
        <v>1.2337131675874771</v>
      </c>
      <c r="K10" s="41">
        <v>1.2768931284530387</v>
      </c>
      <c r="L10" s="41">
        <v>1.3088154566643646</v>
      </c>
      <c r="M10" s="41">
        <v>1.3415358430809736</v>
      </c>
      <c r="N10" s="41">
        <v>1.3750742391579978</v>
      </c>
      <c r="O10" s="41">
        <v>1.4094510951369477</v>
      </c>
      <c r="P10" s="41">
        <v>1.4446873725153713</v>
      </c>
      <c r="Q10" s="41">
        <v>1.4808045568282555</v>
      </c>
      <c r="R10" s="41">
        <v>1.5178246707489618</v>
      </c>
      <c r="S10" s="41">
        <v>1.5557702875176858</v>
      </c>
      <c r="T10" s="41">
        <v>1.5946645447056278</v>
      </c>
      <c r="U10" s="41">
        <v>1.6345311583232685</v>
      </c>
    </row>
    <row r="11" spans="1:21">
      <c r="A11" s="34" t="s">
        <v>225</v>
      </c>
      <c r="B11" s="41">
        <v>0.96847549828331914</v>
      </c>
      <c r="C11" s="41">
        <v>0.98102981029810299</v>
      </c>
      <c r="D11" s="40">
        <v>1</v>
      </c>
      <c r="E11" s="41">
        <v>1.0207768744354111</v>
      </c>
      <c r="F11" s="41">
        <v>1.0370370370370372</v>
      </c>
      <c r="G11" s="41">
        <v>1.0334236675700093</v>
      </c>
      <c r="H11" s="41">
        <v>1.0731707317073171</v>
      </c>
      <c r="I11" s="43">
        <v>1.1391147244805782</v>
      </c>
      <c r="J11" s="41">
        <v>1.2103093947606143</v>
      </c>
      <c r="K11" s="41">
        <v>1.2526702235772358</v>
      </c>
      <c r="L11" s="41">
        <v>1.2839869791666665</v>
      </c>
      <c r="M11" s="41">
        <v>1.3160866536458331</v>
      </c>
      <c r="N11" s="41">
        <v>1.3489888199869788</v>
      </c>
      <c r="O11" s="41">
        <v>1.3827135404866533</v>
      </c>
      <c r="P11" s="41">
        <v>1.4172813789988195</v>
      </c>
      <c r="Q11" s="41">
        <v>1.4527134134737898</v>
      </c>
      <c r="R11" s="41">
        <v>1.4890312488106343</v>
      </c>
      <c r="S11" s="41">
        <v>1.5262570300309</v>
      </c>
      <c r="T11" s="41">
        <v>1.5644134557816722</v>
      </c>
      <c r="U11" s="41">
        <v>1.603523792176214</v>
      </c>
    </row>
    <row r="12" spans="1:21">
      <c r="A12" s="34" t="s">
        <v>226</v>
      </c>
      <c r="B12" s="41">
        <v>0.94876316513241965</v>
      </c>
      <c r="C12" s="41">
        <v>0.96106194690265478</v>
      </c>
      <c r="D12" s="41">
        <v>0.97964601769911497</v>
      </c>
      <c r="E12" s="40">
        <v>1</v>
      </c>
      <c r="F12" s="41">
        <v>1.0159292035398231</v>
      </c>
      <c r="G12" s="41">
        <v>1.0123893805309736</v>
      </c>
      <c r="H12" s="41">
        <v>1.0513274336283187</v>
      </c>
      <c r="I12" s="43">
        <v>1.1159292035398232</v>
      </c>
      <c r="J12" s="41">
        <v>1.1856747787610622</v>
      </c>
      <c r="K12" s="41">
        <v>1.2271733960176994</v>
      </c>
      <c r="L12" s="41">
        <v>1.2578527309181418</v>
      </c>
      <c r="M12" s="41">
        <v>1.2892990491910952</v>
      </c>
      <c r="N12" s="41">
        <v>1.3215315254208724</v>
      </c>
      <c r="O12" s="41">
        <v>1.3545698135563942</v>
      </c>
      <c r="P12" s="41">
        <v>1.3884340588953039</v>
      </c>
      <c r="Q12" s="41">
        <v>1.4231449103676863</v>
      </c>
      <c r="R12" s="41">
        <v>1.4587235331268784</v>
      </c>
      <c r="S12" s="41">
        <v>1.4951916214550502</v>
      </c>
      <c r="T12" s="41">
        <v>1.5325714119914264</v>
      </c>
      <c r="U12" s="41">
        <v>1.570885697291212</v>
      </c>
    </row>
    <row r="13" spans="1:21">
      <c r="A13" s="34" t="s">
        <v>227</v>
      </c>
      <c r="B13" s="41">
        <v>0.93388708763034323</v>
      </c>
      <c r="C13" s="41">
        <v>0.94599303135888479</v>
      </c>
      <c r="D13" s="41">
        <v>0.96428571428571408</v>
      </c>
      <c r="E13" s="41">
        <v>0.98432055749128911</v>
      </c>
      <c r="F13" s="44">
        <v>1</v>
      </c>
      <c r="G13" s="41">
        <v>0.99651567944250874</v>
      </c>
      <c r="H13" s="41">
        <v>1.0348432055749128</v>
      </c>
      <c r="I13" s="43">
        <v>1.0984320557491287</v>
      </c>
      <c r="J13" s="41">
        <v>1.1670840592334493</v>
      </c>
      <c r="K13" s="41">
        <v>1.2079320013066199</v>
      </c>
      <c r="L13" s="41">
        <v>1.2381303013392853</v>
      </c>
      <c r="M13" s="41">
        <v>1.2690835588727674</v>
      </c>
      <c r="N13" s="41">
        <v>1.3008106478445864</v>
      </c>
      <c r="O13" s="41">
        <v>1.333330914040701</v>
      </c>
      <c r="P13" s="41">
        <v>1.3666641868917184</v>
      </c>
      <c r="Q13" s="41">
        <v>1.4008307915640112</v>
      </c>
      <c r="R13" s="41">
        <v>1.4358515613531113</v>
      </c>
      <c r="S13" s="41">
        <v>1.471747850386939</v>
      </c>
      <c r="T13" s="41">
        <v>1.5085415466466123</v>
      </c>
      <c r="U13" s="41">
        <v>1.5462550853127774</v>
      </c>
    </row>
    <row r="14" spans="1:21">
      <c r="A14" s="34" t="s">
        <v>228</v>
      </c>
      <c r="B14" s="41">
        <v>0.93715242709758229</v>
      </c>
      <c r="C14" s="41">
        <v>0.94930069930069916</v>
      </c>
      <c r="D14" s="41">
        <v>0.96765734265734249</v>
      </c>
      <c r="E14" s="41">
        <v>0.9877622377622377</v>
      </c>
      <c r="F14" s="41">
        <v>1.0034965034965035</v>
      </c>
      <c r="G14" s="44">
        <v>1</v>
      </c>
      <c r="H14" s="45">
        <v>1.0384615384615383</v>
      </c>
      <c r="I14" s="43">
        <v>1.1022727272727271</v>
      </c>
      <c r="J14" s="46">
        <v>1.1711647727272725</v>
      </c>
      <c r="K14" s="41">
        <v>1.2121555397727268</v>
      </c>
      <c r="L14" s="41">
        <v>1.2424594282670449</v>
      </c>
      <c r="M14" s="41">
        <v>1.2735209139737209</v>
      </c>
      <c r="N14" s="41">
        <v>1.3053589368230638</v>
      </c>
      <c r="O14" s="41">
        <v>1.3379929102436403</v>
      </c>
      <c r="P14" s="41">
        <v>1.3714427329997312</v>
      </c>
      <c r="Q14" s="41">
        <v>1.4057288013247244</v>
      </c>
      <c r="R14" s="41">
        <v>1.4408720213578425</v>
      </c>
      <c r="S14" s="41">
        <v>1.4768938218917884</v>
      </c>
      <c r="T14" s="41">
        <v>1.5138161674390831</v>
      </c>
      <c r="U14" s="41">
        <v>1.5516615716250601</v>
      </c>
    </row>
    <row r="15" spans="1:21" ht="13.5" thickBot="1">
      <c r="A15" s="34" t="s">
        <v>229</v>
      </c>
      <c r="B15" s="41">
        <v>0.90244307794582002</v>
      </c>
      <c r="C15" s="41">
        <v>0.91414141414141403</v>
      </c>
      <c r="D15" s="41">
        <v>0.93181818181818177</v>
      </c>
      <c r="E15" s="41">
        <v>0.95117845117845123</v>
      </c>
      <c r="F15" s="41">
        <v>0.96632996632996648</v>
      </c>
      <c r="G15" s="45">
        <v>0.96296296296296313</v>
      </c>
      <c r="H15" s="44">
        <v>1</v>
      </c>
      <c r="I15" s="43">
        <v>1.0614478114478114</v>
      </c>
      <c r="J15" s="41">
        <v>1.1277882996632997</v>
      </c>
      <c r="K15" s="41">
        <v>1.1672608901515151</v>
      </c>
      <c r="L15" s="41">
        <v>1.1964424124053028</v>
      </c>
      <c r="M15" s="41">
        <v>1.2263534727154353</v>
      </c>
      <c r="N15" s="41">
        <v>1.257012309533321</v>
      </c>
      <c r="O15" s="41">
        <v>1.2884376172716538</v>
      </c>
      <c r="P15" s="41">
        <v>1.320648557703445</v>
      </c>
      <c r="Q15" s="41">
        <v>1.3536647716460311</v>
      </c>
      <c r="R15" s="41">
        <v>1.3875063909371816</v>
      </c>
      <c r="S15" s="41">
        <v>1.422194050710611</v>
      </c>
      <c r="T15" s="41">
        <v>1.4577489019783763</v>
      </c>
      <c r="U15" s="41">
        <v>1.4941926245278356</v>
      </c>
    </row>
    <row r="16" spans="1:21" ht="13.5" thickBot="1">
      <c r="A16" s="34" t="s">
        <v>230</v>
      </c>
      <c r="B16" s="47">
        <v>0.85020014004729116</v>
      </c>
      <c r="C16" s="48">
        <v>0.86122125297383023</v>
      </c>
      <c r="D16" s="48">
        <v>0.87787470261697065</v>
      </c>
      <c r="E16" s="48">
        <v>0.89611419508326728</v>
      </c>
      <c r="F16" s="48">
        <v>0.91038858049167337</v>
      </c>
      <c r="G16" s="48">
        <v>0.90721649484536093</v>
      </c>
      <c r="H16" s="48">
        <v>0.94210943695479776</v>
      </c>
      <c r="I16" s="49">
        <v>1</v>
      </c>
      <c r="J16" s="48">
        <v>1.0625</v>
      </c>
      <c r="K16" s="48">
        <v>1.0996874999999999</v>
      </c>
      <c r="L16" s="48">
        <v>1.1271796874999997</v>
      </c>
      <c r="M16" s="48">
        <v>1.1553591796874996</v>
      </c>
      <c r="N16" s="48">
        <v>1.1842431591796869</v>
      </c>
      <c r="O16" s="48">
        <v>1.213849238159179</v>
      </c>
      <c r="P16" s="48">
        <v>1.2441954691131583</v>
      </c>
      <c r="Q16" s="48">
        <v>1.275300355840987</v>
      </c>
      <c r="R16" s="48">
        <v>1.3071828647370116</v>
      </c>
      <c r="S16" s="48">
        <v>1.3398624363554368</v>
      </c>
      <c r="T16" s="48">
        <v>1.3733589972643225</v>
      </c>
      <c r="U16" s="48">
        <v>1.4076929721959304</v>
      </c>
    </row>
    <row r="17" spans="1:21">
      <c r="A17" s="34" t="s">
        <v>231</v>
      </c>
      <c r="B17" s="41">
        <v>0.80018836710333285</v>
      </c>
      <c r="C17" s="41">
        <v>0.81056117926948723</v>
      </c>
      <c r="D17" s="41">
        <v>0.82623501422773704</v>
      </c>
      <c r="E17" s="41">
        <v>0.84340159537248682</v>
      </c>
      <c r="F17" s="41">
        <v>0.85683631105098668</v>
      </c>
      <c r="G17" s="41">
        <v>0.85385081867798673</v>
      </c>
      <c r="H17" s="41">
        <v>0.8866912347809861</v>
      </c>
      <c r="I17" s="50">
        <v>0.94117647058823528</v>
      </c>
      <c r="J17" s="51">
        <v>1</v>
      </c>
      <c r="K17" s="41">
        <v>1.0349999999999999</v>
      </c>
      <c r="L17" s="41">
        <v>1.0608749999999998</v>
      </c>
      <c r="M17" s="41">
        <v>1.0873968749999996</v>
      </c>
      <c r="N17" s="41">
        <v>1.1145817968749996</v>
      </c>
      <c r="O17" s="41">
        <v>1.1424463417968744</v>
      </c>
      <c r="P17" s="41">
        <v>1.1710075003417961</v>
      </c>
      <c r="Q17" s="41">
        <v>1.200282687850341</v>
      </c>
      <c r="R17" s="41">
        <v>1.2302897550465994</v>
      </c>
      <c r="S17" s="41">
        <v>1.2610469989227644</v>
      </c>
      <c r="T17" s="41">
        <v>1.2925731738958335</v>
      </c>
      <c r="U17" s="41">
        <v>1.3248875032432292</v>
      </c>
    </row>
    <row r="18" spans="1:21">
      <c r="A18" s="34" t="s">
        <v>232</v>
      </c>
      <c r="B18" s="41">
        <v>0.77312885710466961</v>
      </c>
      <c r="C18" s="41">
        <v>0.78315089784491543</v>
      </c>
      <c r="D18" s="41">
        <v>0.79829469973694422</v>
      </c>
      <c r="E18" s="41">
        <v>0.81488076847583291</v>
      </c>
      <c r="F18" s="41">
        <v>0.82786117009757187</v>
      </c>
      <c r="G18" s="41">
        <v>0.8249766364038521</v>
      </c>
      <c r="H18" s="41">
        <v>0.85670650703476936</v>
      </c>
      <c r="I18" s="43">
        <v>0.90934924694515495</v>
      </c>
      <c r="J18" s="41">
        <v>0.96618357487922713</v>
      </c>
      <c r="K18" s="51">
        <v>1</v>
      </c>
      <c r="L18" s="41">
        <v>1.0249999999999999</v>
      </c>
      <c r="M18" s="41">
        <v>1.0506249999999999</v>
      </c>
      <c r="N18" s="41">
        <v>1.0768906249999999</v>
      </c>
      <c r="O18" s="41">
        <v>1.1038128906249998</v>
      </c>
      <c r="P18" s="41">
        <v>1.1314082128906247</v>
      </c>
      <c r="Q18" s="41">
        <v>1.1596934182128902</v>
      </c>
      <c r="R18" s="41">
        <v>1.1886857536682123</v>
      </c>
      <c r="S18" s="41">
        <v>1.2184028975099175</v>
      </c>
      <c r="T18" s="41">
        <v>1.2488629699476652</v>
      </c>
      <c r="U18" s="41">
        <v>1.2800845441963566</v>
      </c>
    </row>
    <row r="19" spans="1:21" ht="13.5" thickBot="1">
      <c r="A19" s="34" t="s">
        <v>233</v>
      </c>
      <c r="B19" s="52">
        <v>1</v>
      </c>
      <c r="C19" s="52">
        <v>1</v>
      </c>
      <c r="D19" s="52">
        <v>1</v>
      </c>
      <c r="E19" s="52">
        <v>1</v>
      </c>
      <c r="F19" s="53">
        <v>1</v>
      </c>
      <c r="G19" s="53">
        <v>1</v>
      </c>
      <c r="H19" s="53">
        <v>1</v>
      </c>
      <c r="I19" s="54">
        <v>1</v>
      </c>
      <c r="J19" s="55">
        <v>1</v>
      </c>
      <c r="K19" s="51">
        <v>1</v>
      </c>
      <c r="L19" s="56">
        <v>1</v>
      </c>
      <c r="M19" s="52">
        <v>1</v>
      </c>
      <c r="N19" s="52">
        <v>1</v>
      </c>
      <c r="O19" s="52">
        <v>1</v>
      </c>
      <c r="P19" s="52">
        <v>1</v>
      </c>
      <c r="Q19" s="52">
        <v>1</v>
      </c>
      <c r="R19" s="52">
        <v>1</v>
      </c>
      <c r="S19" s="52">
        <v>1</v>
      </c>
      <c r="T19" s="52">
        <v>1</v>
      </c>
      <c r="U19" s="52">
        <v>1</v>
      </c>
    </row>
    <row r="20" spans="1:21">
      <c r="A20" s="34"/>
      <c r="B20" s="57"/>
      <c r="C20" s="41"/>
      <c r="D20" s="41"/>
      <c r="E20" s="41"/>
      <c r="F20" s="41"/>
      <c r="G20" s="41"/>
      <c r="H20" s="41"/>
      <c r="I20" s="41"/>
      <c r="J20" s="41"/>
      <c r="K20" s="58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>
      <c r="A21" s="31" t="s">
        <v>234</v>
      </c>
      <c r="B21" s="57"/>
      <c r="C21" s="41"/>
      <c r="D21" s="41"/>
      <c r="E21" s="41"/>
      <c r="F21" s="41"/>
      <c r="G21" s="41"/>
      <c r="H21" s="41"/>
      <c r="I21" s="41"/>
      <c r="J21" s="41"/>
      <c r="K21" s="59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13.5" thickBot="1">
      <c r="A22" s="34"/>
      <c r="B22" s="57"/>
      <c r="C22" s="41"/>
      <c r="D22" s="41"/>
      <c r="E22" s="41"/>
      <c r="F22" s="41"/>
      <c r="G22" s="41"/>
      <c r="H22" s="41"/>
      <c r="I22" s="41"/>
      <c r="J22" s="41"/>
      <c r="K22" s="59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>
      <c r="A23" s="34" t="s">
        <v>223</v>
      </c>
      <c r="B23" s="40">
        <v>1</v>
      </c>
      <c r="C23" s="41">
        <v>0.98720292504570373</v>
      </c>
      <c r="D23" s="41">
        <v>0.96847549828331914</v>
      </c>
      <c r="E23" s="41">
        <v>0.94876316513241965</v>
      </c>
      <c r="F23" s="41">
        <v>0.93388708763034323</v>
      </c>
      <c r="G23" s="41">
        <v>0.93715242709758217</v>
      </c>
      <c r="H23" s="41">
        <v>0.90244307794582002</v>
      </c>
      <c r="I23" s="42">
        <v>0.85020014004729116</v>
      </c>
      <c r="J23" s="41">
        <v>0.80018836710333285</v>
      </c>
      <c r="K23" s="41">
        <v>0.7731288571046695</v>
      </c>
      <c r="L23" s="41">
        <v>0.75427205571187272</v>
      </c>
      <c r="M23" s="41">
        <v>0.73587517630426602</v>
      </c>
      <c r="N23" s="41">
        <v>0.71792700127245479</v>
      </c>
      <c r="O23" s="41">
        <v>0.70041658660727302</v>
      </c>
      <c r="P23" s="41">
        <v>0.68333325522660782</v>
      </c>
      <c r="Q23" s="41">
        <v>0.66666659046498333</v>
      </c>
      <c r="R23" s="41">
        <v>0.65040642972193496</v>
      </c>
      <c r="S23" s="41">
        <v>0.63454285826530243</v>
      </c>
      <c r="T23" s="41">
        <v>0.61906620318566097</v>
      </c>
      <c r="U23" s="41">
        <v>0.60396702749820586</v>
      </c>
    </row>
    <row r="24" spans="1:21">
      <c r="A24" s="34" t="s">
        <v>224</v>
      </c>
      <c r="B24" s="41">
        <v>1.0129629629629631</v>
      </c>
      <c r="C24" s="40">
        <v>1</v>
      </c>
      <c r="D24" s="41">
        <v>0.98102981029810299</v>
      </c>
      <c r="E24" s="41">
        <v>0.96106194690265478</v>
      </c>
      <c r="F24" s="41">
        <v>0.94599303135888479</v>
      </c>
      <c r="G24" s="41">
        <v>0.94930069930069916</v>
      </c>
      <c r="H24" s="41">
        <v>0.91414141414141403</v>
      </c>
      <c r="I24" s="43">
        <v>0.86122125297383034</v>
      </c>
      <c r="J24" s="41">
        <v>0.81056117926948723</v>
      </c>
      <c r="K24" s="41">
        <v>0.78315089784491532</v>
      </c>
      <c r="L24" s="41">
        <v>0.76404965643406375</v>
      </c>
      <c r="M24" s="41">
        <v>0.74541429896006228</v>
      </c>
      <c r="N24" s="41">
        <v>0.72723346240006081</v>
      </c>
      <c r="O24" s="41">
        <v>0.70949606087810813</v>
      </c>
      <c r="P24" s="41">
        <v>0.69219127890547139</v>
      </c>
      <c r="Q24" s="41">
        <v>0.67530856478582579</v>
      </c>
      <c r="R24" s="41">
        <v>0.65883762418129344</v>
      </c>
      <c r="S24" s="41">
        <v>0.64276841383540828</v>
      </c>
      <c r="T24" s="41">
        <v>0.62709113544917883</v>
      </c>
      <c r="U24" s="41">
        <v>0.61179622970651604</v>
      </c>
    </row>
    <row r="25" spans="1:21">
      <c r="A25" s="34" t="s">
        <v>225</v>
      </c>
      <c r="B25" s="41">
        <v>1.0325506445672192</v>
      </c>
      <c r="C25" s="41">
        <v>1.0193370165745856</v>
      </c>
      <c r="D25" s="40">
        <v>1</v>
      </c>
      <c r="E25" s="41">
        <v>0.97964601769911497</v>
      </c>
      <c r="F25" s="41">
        <v>0.96428571428571408</v>
      </c>
      <c r="G25" s="41">
        <v>0.96765734265734249</v>
      </c>
      <c r="H25" s="41">
        <v>0.93181818181818177</v>
      </c>
      <c r="I25" s="43">
        <v>0.87787470261697065</v>
      </c>
      <c r="J25" s="41">
        <v>0.82623501422773704</v>
      </c>
      <c r="K25" s="41">
        <v>0.798294699736944</v>
      </c>
      <c r="L25" s="41">
        <v>0.77882409730433577</v>
      </c>
      <c r="M25" s="41">
        <v>0.75982838761398619</v>
      </c>
      <c r="N25" s="41">
        <v>0.74129598791608409</v>
      </c>
      <c r="O25" s="41">
        <v>0.72321559796691126</v>
      </c>
      <c r="P25" s="41">
        <v>0.7055761931384501</v>
      </c>
      <c r="Q25" s="41">
        <v>0.68836701769604902</v>
      </c>
      <c r="R25" s="41">
        <v>0.67157757824004793</v>
      </c>
      <c r="S25" s="41">
        <v>0.65519763730736391</v>
      </c>
      <c r="T25" s="41">
        <v>0.63921720712913566</v>
      </c>
      <c r="U25" s="41">
        <v>0.62362654354062008</v>
      </c>
    </row>
    <row r="26" spans="1:21">
      <c r="A26" s="34" t="s">
        <v>226</v>
      </c>
      <c r="B26" s="41">
        <v>1.0540038196575952</v>
      </c>
      <c r="C26" s="41">
        <v>1.0405156537753224</v>
      </c>
      <c r="D26" s="41">
        <v>1.0207768744354111</v>
      </c>
      <c r="E26" s="40">
        <v>1</v>
      </c>
      <c r="F26" s="41">
        <v>0.98432055749128911</v>
      </c>
      <c r="G26" s="41">
        <v>0.98776223776223759</v>
      </c>
      <c r="H26" s="41">
        <v>0.95117845117845101</v>
      </c>
      <c r="I26" s="43">
        <v>0.89611419508326717</v>
      </c>
      <c r="J26" s="41">
        <v>0.8434015953724866</v>
      </c>
      <c r="K26" s="41">
        <v>0.81488076847583246</v>
      </c>
      <c r="L26" s="41">
        <v>0.79500562778130002</v>
      </c>
      <c r="M26" s="41">
        <v>0.77561524661590253</v>
      </c>
      <c r="N26" s="41">
        <v>0.75669780157649047</v>
      </c>
      <c r="O26" s="41">
        <v>0.7382417576356004</v>
      </c>
      <c r="P26" s="41">
        <v>0.72023586110790294</v>
      </c>
      <c r="Q26" s="41">
        <v>0.70266913278819809</v>
      </c>
      <c r="R26" s="41">
        <v>0.68553086125677865</v>
      </c>
      <c r="S26" s="41">
        <v>0.66881059634807671</v>
      </c>
      <c r="T26" s="41">
        <v>0.65249814277861151</v>
      </c>
      <c r="U26" s="41">
        <v>0.63658355393035271</v>
      </c>
    </row>
    <row r="27" spans="1:21">
      <c r="A27" s="34" t="s">
        <v>227</v>
      </c>
      <c r="B27" s="41">
        <v>1.070793261032672</v>
      </c>
      <c r="C27" s="41">
        <v>1.0570902394106816</v>
      </c>
      <c r="D27" s="41">
        <v>1.0370370370370372</v>
      </c>
      <c r="E27" s="41">
        <v>1.0159292035398231</v>
      </c>
      <c r="F27" s="44">
        <v>1</v>
      </c>
      <c r="G27" s="41">
        <v>1.0034965034965035</v>
      </c>
      <c r="H27" s="41">
        <v>0.96632996632996637</v>
      </c>
      <c r="I27" s="43">
        <v>0.91038858049167348</v>
      </c>
      <c r="J27" s="41">
        <v>0.85683631105098679</v>
      </c>
      <c r="K27" s="41">
        <v>0.82786117009757176</v>
      </c>
      <c r="L27" s="41">
        <v>0.80766943424153359</v>
      </c>
      <c r="M27" s="41">
        <v>0.78797017974783767</v>
      </c>
      <c r="N27" s="41">
        <v>0.76875139487593924</v>
      </c>
      <c r="O27" s="41">
        <v>0.75000136085457492</v>
      </c>
      <c r="P27" s="41">
        <v>0.7317086447361707</v>
      </c>
      <c r="Q27" s="41">
        <v>0.71386209242553245</v>
      </c>
      <c r="R27" s="41">
        <v>0.69645082187856833</v>
      </c>
      <c r="S27" s="41">
        <v>0.67946421646689603</v>
      </c>
      <c r="T27" s="41">
        <v>0.66289191850428886</v>
      </c>
      <c r="U27" s="41">
        <v>0.6467238229310136</v>
      </c>
    </row>
    <row r="28" spans="1:21">
      <c r="A28" s="34" t="s">
        <v>228</v>
      </c>
      <c r="B28" s="41">
        <v>1.0670622740604327</v>
      </c>
      <c r="C28" s="41">
        <v>1.0534069981583796</v>
      </c>
      <c r="D28" s="41">
        <v>1.0334236675700093</v>
      </c>
      <c r="E28" s="41">
        <v>1.0123893805309736</v>
      </c>
      <c r="F28" s="41">
        <v>0.99651567944250863</v>
      </c>
      <c r="G28" s="44">
        <v>1</v>
      </c>
      <c r="H28" s="45">
        <v>0.96296296296296313</v>
      </c>
      <c r="I28" s="43">
        <v>0.90721649484536104</v>
      </c>
      <c r="J28" s="41">
        <v>0.85385081867798684</v>
      </c>
      <c r="K28" s="41">
        <v>0.8249766364038521</v>
      </c>
      <c r="L28" s="41">
        <v>0.80485525502814848</v>
      </c>
      <c r="M28" s="41">
        <v>0.78522463905185225</v>
      </c>
      <c r="N28" s="41">
        <v>0.76607281858717302</v>
      </c>
      <c r="O28" s="41">
        <v>0.74738811569480301</v>
      </c>
      <c r="P28" s="41">
        <v>0.72915913726322246</v>
      </c>
      <c r="Q28" s="41">
        <v>0.71137476806168054</v>
      </c>
      <c r="R28" s="41">
        <v>0.69402416396261513</v>
      </c>
      <c r="S28" s="41">
        <v>0.67709674532938069</v>
      </c>
      <c r="T28" s="41">
        <v>0.66058219056524947</v>
      </c>
      <c r="U28" s="41">
        <v>0.64447042981975555</v>
      </c>
    </row>
    <row r="29" spans="1:21" ht="13.5" thickBot="1">
      <c r="A29" s="34" t="s">
        <v>229</v>
      </c>
      <c r="B29" s="41">
        <v>1.1081031307550646</v>
      </c>
      <c r="C29" s="41">
        <v>1.0939226519337018</v>
      </c>
      <c r="D29" s="41">
        <v>1.0731707317073171</v>
      </c>
      <c r="E29" s="41">
        <v>1.0513274336283185</v>
      </c>
      <c r="F29" s="41">
        <v>1.0348432055749128</v>
      </c>
      <c r="G29" s="45">
        <v>1.0384615384615383</v>
      </c>
      <c r="H29" s="44">
        <v>1</v>
      </c>
      <c r="I29" s="43">
        <v>0.94210943695479776</v>
      </c>
      <c r="J29" s="41">
        <v>0.8866912347809861</v>
      </c>
      <c r="K29" s="41">
        <v>0.85670650703476925</v>
      </c>
      <c r="L29" s="41">
        <v>0.83581122637538474</v>
      </c>
      <c r="M29" s="41">
        <v>0.8154255867076925</v>
      </c>
      <c r="N29" s="41">
        <v>0.79553715776360256</v>
      </c>
      <c r="O29" s="41">
        <v>0.77613381245229529</v>
      </c>
      <c r="P29" s="41">
        <v>0.75720371946565401</v>
      </c>
      <c r="Q29" s="41">
        <v>0.73873533606405273</v>
      </c>
      <c r="R29" s="41">
        <v>0.72071740103810034</v>
      </c>
      <c r="S29" s="41">
        <v>0.70313892784204923</v>
      </c>
      <c r="T29" s="41">
        <v>0.68598919789468216</v>
      </c>
      <c r="U29" s="41">
        <v>0.66925775404359233</v>
      </c>
    </row>
    <row r="30" spans="1:21" ht="13.5" thickBot="1">
      <c r="A30" s="34" t="s">
        <v>230</v>
      </c>
      <c r="B30" s="47">
        <v>1.1761936429984314</v>
      </c>
      <c r="C30" s="48">
        <v>1.1611418047882136</v>
      </c>
      <c r="D30" s="48">
        <v>1.1391147244805782</v>
      </c>
      <c r="E30" s="48">
        <v>1.1159292035398229</v>
      </c>
      <c r="F30" s="48">
        <v>1.0984320557491287</v>
      </c>
      <c r="G30" s="48">
        <v>1.1022727272727271</v>
      </c>
      <c r="H30" s="48">
        <v>1.0614478114478114</v>
      </c>
      <c r="I30" s="49">
        <v>1</v>
      </c>
      <c r="J30" s="48">
        <v>0.94117647058823528</v>
      </c>
      <c r="K30" s="48">
        <v>0.90934924694515495</v>
      </c>
      <c r="L30" s="48">
        <v>0.88716999701966348</v>
      </c>
      <c r="M30" s="48">
        <v>0.86553170440942795</v>
      </c>
      <c r="N30" s="48">
        <v>0.84442117503358827</v>
      </c>
      <c r="O30" s="48">
        <v>0.82382553661813496</v>
      </c>
      <c r="P30" s="48">
        <v>0.8037322308469611</v>
      </c>
      <c r="Q30" s="48">
        <v>0.7841290057043524</v>
      </c>
      <c r="R30" s="48">
        <v>0.76500390800424634</v>
      </c>
      <c r="S30" s="48">
        <v>0.74634527610170376</v>
      </c>
      <c r="T30" s="48">
        <v>0.72814173278215011</v>
      </c>
      <c r="U30" s="48">
        <v>0.71038217832404904</v>
      </c>
    </row>
    <row r="31" spans="1:21">
      <c r="A31" s="34" t="s">
        <v>231</v>
      </c>
      <c r="B31" s="41">
        <v>1.2497057456858334</v>
      </c>
      <c r="C31" s="41">
        <v>1.2337131675874771</v>
      </c>
      <c r="D31" s="41">
        <v>1.2103093947606143</v>
      </c>
      <c r="E31" s="41">
        <v>1.185674778761062</v>
      </c>
      <c r="F31" s="41">
        <v>1.1670840592334495</v>
      </c>
      <c r="G31" s="41">
        <v>1.1711647727272727</v>
      </c>
      <c r="H31" s="41">
        <v>1.1277882996632997</v>
      </c>
      <c r="I31" s="50">
        <v>1.0625</v>
      </c>
      <c r="J31" s="51">
        <v>1</v>
      </c>
      <c r="K31" s="41">
        <v>0.96618357487922713</v>
      </c>
      <c r="L31" s="41">
        <v>0.94261812183339244</v>
      </c>
      <c r="M31" s="41">
        <v>0.91962743593501717</v>
      </c>
      <c r="N31" s="41">
        <v>0.89719749847318753</v>
      </c>
      <c r="O31" s="41">
        <v>0.87531463265676834</v>
      </c>
      <c r="P31" s="41">
        <v>0.85396549527489607</v>
      </c>
      <c r="Q31" s="41">
        <v>0.83313706856087433</v>
      </c>
      <c r="R31" s="41">
        <v>0.8128166522545115</v>
      </c>
      <c r="S31" s="41">
        <v>0.79299185585806009</v>
      </c>
      <c r="T31" s="41">
        <v>0.77365059108103418</v>
      </c>
      <c r="U31" s="41">
        <v>0.75478106446930171</v>
      </c>
    </row>
    <row r="32" spans="1:21">
      <c r="A32" s="34" t="s">
        <v>232</v>
      </c>
      <c r="B32" s="41">
        <v>1.2934454467848373</v>
      </c>
      <c r="C32" s="41">
        <v>1.2768931284530385</v>
      </c>
      <c r="D32" s="41">
        <v>1.2526702235772356</v>
      </c>
      <c r="E32" s="41">
        <v>1.2271733960176987</v>
      </c>
      <c r="F32" s="41">
        <v>1.2079320013066197</v>
      </c>
      <c r="G32" s="41">
        <v>1.2121555397727268</v>
      </c>
      <c r="H32" s="41">
        <v>1.1672608901515149</v>
      </c>
      <c r="I32" s="43">
        <v>1.0996874999999999</v>
      </c>
      <c r="J32" s="41">
        <v>1.0349999999999999</v>
      </c>
      <c r="K32" s="51">
        <v>1</v>
      </c>
      <c r="L32" s="41">
        <v>0.97560975609756106</v>
      </c>
      <c r="M32" s="41">
        <v>0.95181439619274244</v>
      </c>
      <c r="N32" s="41">
        <v>0.92859941091974885</v>
      </c>
      <c r="O32" s="41">
        <v>0.90595064479975507</v>
      </c>
      <c r="P32" s="41">
        <v>0.88385428760951712</v>
      </c>
      <c r="Q32" s="41">
        <v>0.86229686596050459</v>
      </c>
      <c r="R32" s="41">
        <v>0.84126523508341922</v>
      </c>
      <c r="S32" s="41">
        <v>0.82074657081309199</v>
      </c>
      <c r="T32" s="41">
        <v>0.80072836176887041</v>
      </c>
      <c r="U32" s="41">
        <v>0.7811984017257273</v>
      </c>
    </row>
    <row r="33" spans="1:21" ht="13.5" thickBot="1">
      <c r="A33" s="34" t="s">
        <v>233</v>
      </c>
      <c r="B33" s="52">
        <v>1</v>
      </c>
      <c r="C33" s="52">
        <v>1</v>
      </c>
      <c r="D33" s="52">
        <v>1</v>
      </c>
      <c r="E33" s="52">
        <v>1</v>
      </c>
      <c r="F33" s="53">
        <v>1</v>
      </c>
      <c r="G33" s="53">
        <v>1</v>
      </c>
      <c r="H33" s="53">
        <v>1</v>
      </c>
      <c r="I33" s="54">
        <v>1</v>
      </c>
      <c r="J33" s="55">
        <v>1</v>
      </c>
      <c r="K33" s="51">
        <v>1</v>
      </c>
      <c r="L33" s="56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</row>
    <row r="36" spans="1:21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</row>
    <row r="37" spans="1:21" ht="13.5" thickBot="1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</row>
    <row r="38" spans="1:21" ht="15.75" thickBot="1">
      <c r="A38" s="210"/>
      <c r="B38" s="211"/>
      <c r="C38" s="212"/>
      <c r="D38" s="212"/>
      <c r="E38" s="212"/>
      <c r="F38" s="212"/>
      <c r="G38" s="212"/>
      <c r="H38" s="212"/>
      <c r="I38" s="212"/>
      <c r="J38" s="212"/>
      <c r="K38" s="209"/>
      <c r="L38" s="209"/>
      <c r="M38" s="209"/>
      <c r="N38" s="209"/>
    </row>
    <row r="39" spans="1:21" ht="15.75" thickBot="1">
      <c r="A39" s="213"/>
      <c r="B39" s="214"/>
      <c r="C39" s="215"/>
      <c r="D39" s="215"/>
      <c r="E39" s="215"/>
      <c r="F39" s="215"/>
      <c r="G39" s="215"/>
      <c r="H39" s="215"/>
      <c r="I39" s="215"/>
      <c r="J39" s="215"/>
      <c r="K39" s="209"/>
      <c r="L39" s="209"/>
      <c r="M39" s="209"/>
      <c r="N39" s="209"/>
    </row>
    <row r="40" spans="1:21" ht="15.75" thickBot="1">
      <c r="A40" s="213"/>
      <c r="B40" s="214"/>
      <c r="C40" s="215"/>
      <c r="D40" s="215"/>
      <c r="E40" s="215"/>
      <c r="F40" s="215"/>
      <c r="G40" s="215"/>
      <c r="H40" s="215"/>
      <c r="I40" s="215"/>
      <c r="J40" s="215"/>
      <c r="K40" s="209"/>
      <c r="L40" s="209"/>
      <c r="M40" s="209"/>
      <c r="N40" s="209"/>
    </row>
    <row r="41" spans="1:21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</row>
    <row r="42" spans="1:21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</row>
    <row r="43" spans="1:21">
      <c r="A43" s="209"/>
      <c r="B43" s="209"/>
      <c r="C43" s="216"/>
      <c r="D43" s="216"/>
      <c r="E43" s="216"/>
      <c r="F43" s="216"/>
      <c r="G43" s="216"/>
      <c r="H43" s="216"/>
      <c r="I43" s="216"/>
      <c r="J43" s="216"/>
      <c r="K43" s="209"/>
      <c r="L43" s="209"/>
      <c r="M43" s="209"/>
      <c r="N43" s="209"/>
    </row>
    <row r="44" spans="1:21">
      <c r="A44" s="209"/>
      <c r="B44" s="209"/>
      <c r="C44" s="216"/>
      <c r="D44" s="216"/>
      <c r="E44" s="216"/>
      <c r="F44" s="216"/>
      <c r="G44" s="216"/>
      <c r="H44" s="216"/>
      <c r="I44" s="216"/>
      <c r="J44" s="216"/>
      <c r="K44" s="209"/>
      <c r="L44" s="209"/>
      <c r="M44" s="209"/>
      <c r="N44" s="209"/>
    </row>
    <row r="45" spans="1:21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</row>
    <row r="46" spans="1:21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</row>
    <row r="47" spans="1:21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</row>
  </sheetData>
  <mergeCells count="2">
    <mergeCell ref="B3:I3"/>
    <mergeCell ref="J3:U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94782-5F12-43B2-9620-665B5C3093C4}">
  <sheetPr>
    <tabColor theme="5"/>
  </sheetPr>
  <dimension ref="B2:E14"/>
  <sheetViews>
    <sheetView showGridLines="0" zoomScale="70" zoomScaleNormal="70" workbookViewId="0"/>
  </sheetViews>
  <sheetFormatPr defaultRowHeight="15"/>
  <cols>
    <col min="2" max="2" width="12.42578125" bestFit="1" customWidth="1"/>
    <col min="3" max="3" width="12" bestFit="1" customWidth="1"/>
  </cols>
  <sheetData>
    <row r="2" spans="2:5">
      <c r="B2" t="s">
        <v>235</v>
      </c>
      <c r="C2" t="s">
        <v>11</v>
      </c>
      <c r="D2" t="s">
        <v>236</v>
      </c>
      <c r="E2" t="s">
        <v>237</v>
      </c>
    </row>
    <row r="3" spans="2:5">
      <c r="B3" t="s">
        <v>40</v>
      </c>
      <c r="C3" t="s">
        <v>198</v>
      </c>
      <c r="D3" t="s">
        <v>60</v>
      </c>
      <c r="E3">
        <v>2023</v>
      </c>
    </row>
    <row r="4" spans="2:5">
      <c r="B4" t="s">
        <v>41</v>
      </c>
      <c r="C4" t="s">
        <v>12</v>
      </c>
      <c r="D4" t="s">
        <v>62</v>
      </c>
      <c r="E4">
        <v>2024</v>
      </c>
    </row>
    <row r="5" spans="2:5">
      <c r="B5" t="s">
        <v>42</v>
      </c>
      <c r="C5" t="s">
        <v>199</v>
      </c>
      <c r="E5">
        <v>2025</v>
      </c>
    </row>
    <row r="6" spans="2:5">
      <c r="B6" t="s">
        <v>43</v>
      </c>
      <c r="E6">
        <v>2026</v>
      </c>
    </row>
    <row r="7" spans="2:5">
      <c r="B7" t="s">
        <v>44</v>
      </c>
      <c r="E7">
        <v>2027</v>
      </c>
    </row>
    <row r="8" spans="2:5">
      <c r="B8" t="s">
        <v>45</v>
      </c>
      <c r="E8">
        <v>2028</v>
      </c>
    </row>
    <row r="9" spans="2:5">
      <c r="B9" t="s">
        <v>46</v>
      </c>
      <c r="E9">
        <v>2029</v>
      </c>
    </row>
    <row r="10" spans="2:5">
      <c r="B10" t="s">
        <v>47</v>
      </c>
      <c r="E10">
        <v>2030</v>
      </c>
    </row>
    <row r="11" spans="2:5">
      <c r="B11" t="s">
        <v>48</v>
      </c>
      <c r="E11">
        <v>2031</v>
      </c>
    </row>
    <row r="12" spans="2:5">
      <c r="B12" t="s">
        <v>49</v>
      </c>
      <c r="E12">
        <v>2032</v>
      </c>
    </row>
    <row r="13" spans="2:5">
      <c r="B13" t="s">
        <v>50</v>
      </c>
      <c r="E13">
        <v>2033</v>
      </c>
    </row>
    <row r="14" spans="2:5">
      <c r="B14" t="s">
        <v>51</v>
      </c>
      <c r="E14">
        <v>2034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AE01BC735174CB699BCFC5C2ED777" ma:contentTypeVersion="20" ma:contentTypeDescription="Create a new document." ma:contentTypeScope="" ma:versionID="3c4e2130211ec96c5e68e74560f0b7e3">
  <xsd:schema xmlns:xsd="http://www.w3.org/2001/XMLSchema" xmlns:xs="http://www.w3.org/2001/XMLSchema" xmlns:p="http://schemas.microsoft.com/office/2006/metadata/properties" xmlns:ns1="http://schemas.microsoft.com/sharepoint/v3" xmlns:ns2="b40a3e84-c3e0-4983-a591-aea376a7dba3" xmlns:ns3="9072108f-932a-4bb2-915f-4d4984397717" xmlns:ns4="db9991b5-35ea-4049-be85-7fcd26476939" targetNamespace="http://schemas.microsoft.com/office/2006/metadata/properties" ma:root="true" ma:fieldsID="e21399c30cbe598051013c4e985a432a" ns1:_="" ns2:_="" ns3:_="" ns4:_="">
    <xsd:import namespace="http://schemas.microsoft.com/sharepoint/v3"/>
    <xsd:import namespace="b40a3e84-c3e0-4983-a591-aea376a7dba3"/>
    <xsd:import namespace="9072108f-932a-4bb2-915f-4d4984397717"/>
    <xsd:import namespace="db9991b5-35ea-4049-be85-7fcd26476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3e84-c3e0-4983-a591-aea376a7d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2108f-932a-4bb2-915f-4d4984397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991b5-35ea-4049-be85-7fcd264769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98fc4b1-b8ad-469a-af0a-e1a12da3021a}" ma:internalName="TaxCatchAll" ma:showField="CatchAllData" ma:web="9072108f-932a-4bb2-915f-4d49843977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b40a3e84-c3e0-4983-a591-aea376a7dba3" xsi:nil="true"/>
    <TaxCatchAll xmlns="db9991b5-35ea-4049-be85-7fcd26476939" xsi:nil="true"/>
    <lcf76f155ced4ddcb4097134ff3c332f xmlns="b40a3e84-c3e0-4983-a591-aea376a7dba3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F596CF-17C3-4CC3-A036-2658A8004412}"/>
</file>

<file path=customXml/itemProps2.xml><?xml version="1.0" encoding="utf-8"?>
<ds:datastoreItem xmlns:ds="http://schemas.openxmlformats.org/officeDocument/2006/customXml" ds:itemID="{41DFBA51-972B-41DA-AFED-2FB5158390F5}"/>
</file>

<file path=customXml/itemProps3.xml><?xml version="1.0" encoding="utf-8"?>
<ds:datastoreItem xmlns:ds="http://schemas.openxmlformats.org/officeDocument/2006/customXml" ds:itemID="{321B579D-1230-466A-BD18-6EEE6198F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Assumptions</vt:lpstr>
      <vt:lpstr>Outputs --&gt;</vt:lpstr>
      <vt:lpstr>Import LRMC</vt:lpstr>
      <vt:lpstr>Export LRMC</vt:lpstr>
      <vt:lpstr>RIN inputs</vt:lpstr>
      <vt:lpstr>Calculations --&gt;</vt:lpstr>
      <vt:lpstr>Apportionment</vt:lpstr>
      <vt:lpstr>Demand growth</vt:lpstr>
      <vt:lpstr>Capex</vt:lpstr>
      <vt:lpstr>Inputs --&gt;</vt:lpstr>
      <vt:lpstr>2023-32 Capex</vt:lpstr>
      <vt:lpstr>2023-2032 Demand</vt:lpstr>
      <vt:lpstr>Index tables</vt:lpstr>
      <vt:lpstr>Lists</vt:lpstr>
      <vt:lpstr>AssetLife</vt:lpstr>
      <vt:lpstr>HVCcont</vt:lpstr>
      <vt:lpstr>LIFE</vt:lpstr>
      <vt:lpstr>LVCcont</vt:lpstr>
      <vt:lpstr>LVcont</vt:lpstr>
      <vt:lpstr>LVRcont</vt:lpstr>
      <vt:lpstr>PF</vt:lpstr>
      <vt:lpstr>PFcom</vt:lpstr>
      <vt:lpstr>PFres</vt:lpstr>
      <vt:lpstr>Start</vt:lpstr>
      <vt:lpstr>WACC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2023-01-27T01:52:40Z</dcterms:created>
  <dcterms:modified xsi:type="dcterms:W3CDTF">2023-01-31T00:40:24Z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0x010100F96AE01BC735174CB699BCFC5C2ED777</vt:lpwstr>
  </property>
</Properties>
</file>