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anewm\Work Folders\Desktop\Docs for Web Authoring\Gas Network performance report\"/>
    </mc:Choice>
  </mc:AlternateContent>
  <xr:revisionPtr revIDLastSave="0" documentId="13_ncr:1_{A7FD0F3A-6861-48CF-A48A-3EF8FB0A3CEA}" xr6:coauthVersionLast="46" xr6:coauthVersionMax="46" xr10:uidLastSave="{00000000-0000-0000-0000-000000000000}"/>
  <bookViews>
    <workbookView xWindow="-25320" yWindow="225" windowWidth="25440" windowHeight="15390" xr2:uid="{6660CF45-3906-4FB0-92FA-2AB034F3FE08}"/>
    <workbookView xWindow="-120" yWindow="-120" windowWidth="29040" windowHeight="15840" xr2:uid="{250E7458-E871-4ECE-B675-5B1DFC7BA1FC}"/>
  </bookViews>
  <sheets>
    <sheet name="Introduction" sheetId="26" r:id="rId1"/>
    <sheet name="Notes" sheetId="29" r:id="rId2"/>
    <sheet name="Summary - Gas Dx" sheetId="27" r:id="rId3"/>
    <sheet name="Profitability - Gas Dx" sheetId="1" r:id="rId4"/>
    <sheet name="Data" sheetId="4" state="hidden" r:id="rId5"/>
    <sheet name="Inputs" sheetId="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4" hidden="1">Data!$A$1:$D$7215</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1">#REF!</definedName>
    <definedName name="DMS_50_03_01" localSheetId="2">#REF!</definedName>
    <definedName name="DMS_50_03_01">#REF!</definedName>
    <definedName name="DMS_50_03_02" localSheetId="0">#REF!</definedName>
    <definedName name="DMS_50_03_02" localSheetId="1">#REF!</definedName>
    <definedName name="DMS_50_03_02" localSheetId="2">#REF!</definedName>
    <definedName name="DMS_50_03_02">#REF!</definedName>
    <definedName name="DMS_RAB" localSheetId="0">#REF!</definedName>
    <definedName name="DMS_RAB" localSheetId="1">#REF!</definedName>
    <definedName name="DMS_RAB" localSheetId="2">#REF!</definedName>
    <definedName name="DMS_RAB">#REF!</definedName>
    <definedName name="DMS_TAB" localSheetId="0">#REF!</definedName>
    <definedName name="DMS_TAB" localSheetId="1">#REF!</definedName>
    <definedName name="DMS_TAB" localSheetId="2">#REF!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1">#REF!</definedName>
    <definedName name="Opex" localSheetId="2">#REF!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Introduction!$A$1:$Q$30</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1">#REF!</definedName>
    <definedName name="X_Factor" localSheetId="2">#REF!</definedName>
    <definedName name="X_Factor">#REF!</definedName>
    <definedName name="x_rank">[2]Calculations!$A$351:$AE$351</definedName>
    <definedName name="y_rank">[2]Calculations!$A$351:$A$377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27" l="1"/>
  <c r="B15" i="27"/>
  <c r="I21" i="27" s="1"/>
  <c r="C19" i="1" l="1"/>
  <c r="C70" i="1" l="1"/>
  <c r="D69" i="1"/>
  <c r="E69" i="1"/>
  <c r="F69" i="1"/>
  <c r="G69" i="1"/>
  <c r="H69" i="1"/>
  <c r="I69" i="1"/>
  <c r="D70" i="1"/>
  <c r="E70" i="1"/>
  <c r="F70" i="1"/>
  <c r="G70" i="1"/>
  <c r="H70" i="1"/>
  <c r="I70" i="1"/>
  <c r="D71" i="1"/>
  <c r="E71" i="1"/>
  <c r="F71" i="1"/>
  <c r="G71" i="1"/>
  <c r="H71" i="1"/>
  <c r="I71" i="1"/>
  <c r="C71" i="1"/>
  <c r="C78" i="1" l="1"/>
  <c r="D36" i="1"/>
  <c r="E36" i="1"/>
  <c r="F36" i="1"/>
  <c r="G36" i="1"/>
  <c r="H36" i="1"/>
  <c r="I36" i="1"/>
  <c r="D37" i="1"/>
  <c r="E37" i="1"/>
  <c r="F37" i="1"/>
  <c r="G37" i="1"/>
  <c r="H37" i="1"/>
  <c r="I37" i="1"/>
  <c r="C37" i="1"/>
  <c r="C36" i="1"/>
  <c r="C29" i="1"/>
  <c r="C27" i="27" l="1"/>
  <c r="C18" i="27" l="1"/>
  <c r="H27" i="27" l="1"/>
  <c r="H28" i="27"/>
  <c r="H29" i="27"/>
  <c r="H30" i="27"/>
  <c r="H31" i="27"/>
  <c r="H32" i="27"/>
  <c r="H18" i="27"/>
  <c r="H19" i="27"/>
  <c r="H20" i="27"/>
  <c r="H21" i="27"/>
  <c r="H22" i="27"/>
  <c r="H23" i="27"/>
  <c r="H40" i="27"/>
  <c r="H41" i="27"/>
  <c r="H42" i="27"/>
  <c r="H43" i="27"/>
  <c r="H44" i="27"/>
  <c r="H45" i="27"/>
  <c r="B26" i="27"/>
  <c r="E40" i="27"/>
  <c r="H24" i="27" l="1"/>
  <c r="H46" i="27"/>
  <c r="H33" i="27"/>
  <c r="C43" i="27"/>
  <c r="C42" i="27"/>
  <c r="I42" i="27"/>
  <c r="C40" i="27"/>
  <c r="G41" i="27"/>
  <c r="G44" i="27"/>
  <c r="D40" i="27"/>
  <c r="F44" i="27"/>
  <c r="E43" i="27"/>
  <c r="D43" i="27"/>
  <c r="C41" i="27"/>
  <c r="F41" i="27"/>
  <c r="I44" i="27"/>
  <c r="E41" i="27"/>
  <c r="G45" i="27"/>
  <c r="D44" i="27"/>
  <c r="F42" i="27"/>
  <c r="I40" i="27"/>
  <c r="I45" i="27"/>
  <c r="E44" i="27"/>
  <c r="G42" i="27"/>
  <c r="D41" i="27"/>
  <c r="I43" i="27"/>
  <c r="C45" i="27"/>
  <c r="E45" i="27"/>
  <c r="G43" i="27"/>
  <c r="D42" i="27"/>
  <c r="F40" i="27"/>
  <c r="F45" i="27"/>
  <c r="E42" i="27"/>
  <c r="G40" i="27"/>
  <c r="C44" i="27"/>
  <c r="D45" i="27"/>
  <c r="F43" i="27"/>
  <c r="I41" i="27"/>
  <c r="G46" i="27" l="1"/>
  <c r="E46" i="27"/>
  <c r="F46" i="27"/>
  <c r="C46" i="27"/>
  <c r="I46" i="27"/>
  <c r="D46" i="27"/>
  <c r="E21" i="27"/>
  <c r="G22" i="27"/>
  <c r="D21" i="27"/>
  <c r="F19" i="27"/>
  <c r="F22" i="27"/>
  <c r="I20" i="27"/>
  <c r="E19" i="27"/>
  <c r="I22" i="27"/>
  <c r="D18" i="27"/>
  <c r="C23" i="27"/>
  <c r="G20" i="27"/>
  <c r="C22" i="27"/>
  <c r="F20" i="27"/>
  <c r="C21" i="27"/>
  <c r="F23" i="27"/>
  <c r="E20" i="27"/>
  <c r="G18" i="27"/>
  <c r="G19" i="27"/>
  <c r="E22" i="27"/>
  <c r="G23" i="27"/>
  <c r="I18" i="27"/>
  <c r="C20" i="27"/>
  <c r="E23" i="27"/>
  <c r="G21" i="27"/>
  <c r="D20" i="27"/>
  <c r="F18" i="27"/>
  <c r="I23" i="27"/>
  <c r="D19" i="27"/>
  <c r="D22" i="27"/>
  <c r="C19" i="27"/>
  <c r="D23" i="27"/>
  <c r="F21" i="27"/>
  <c r="I19" i="27"/>
  <c r="E18" i="27"/>
  <c r="E24" i="27" l="1"/>
  <c r="C24" i="27"/>
  <c r="F24" i="27"/>
  <c r="G24" i="27"/>
  <c r="D24" i="27"/>
  <c r="I24" i="27"/>
  <c r="H94" i="1" l="1"/>
  <c r="H86" i="1"/>
  <c r="H79" i="1"/>
  <c r="H78" i="1"/>
  <c r="H56" i="1"/>
  <c r="H47" i="1"/>
  <c r="H46" i="1"/>
  <c r="H29" i="1"/>
  <c r="H19" i="1"/>
  <c r="H48" i="1" l="1"/>
  <c r="H57" i="1"/>
  <c r="H80" i="1"/>
  <c r="H38" i="1"/>
  <c r="H72" i="1"/>
  <c r="H28" i="1" s="1"/>
  <c r="H30" i="1" s="1"/>
  <c r="H87" i="1"/>
  <c r="H43" i="1" l="1"/>
  <c r="H53" i="1" s="1"/>
  <c r="H63" i="1" s="1"/>
  <c r="H18" i="1" l="1"/>
  <c r="H20" i="1" s="1"/>
  <c r="H22" i="1"/>
  <c r="C56" i="1" l="1"/>
  <c r="C38" i="1" l="1"/>
  <c r="D27" i="27"/>
  <c r="E27" i="27"/>
  <c r="F27" i="27"/>
  <c r="G27" i="27"/>
  <c r="I27" i="27"/>
  <c r="D28" i="27"/>
  <c r="E28" i="27"/>
  <c r="F28" i="27"/>
  <c r="G28" i="27"/>
  <c r="I28" i="27"/>
  <c r="D29" i="27"/>
  <c r="E29" i="27"/>
  <c r="F29" i="27"/>
  <c r="G29" i="27"/>
  <c r="I29" i="27"/>
  <c r="D30" i="27"/>
  <c r="E30" i="27"/>
  <c r="F30" i="27"/>
  <c r="G30" i="27"/>
  <c r="I30" i="27"/>
  <c r="D31" i="27"/>
  <c r="E31" i="27"/>
  <c r="F31" i="27"/>
  <c r="G31" i="27"/>
  <c r="I31" i="27"/>
  <c r="D32" i="27"/>
  <c r="E32" i="27"/>
  <c r="F32" i="27"/>
  <c r="G32" i="27"/>
  <c r="I32" i="27"/>
  <c r="C28" i="27"/>
  <c r="C29" i="27"/>
  <c r="C30" i="27"/>
  <c r="C31" i="27"/>
  <c r="C32" i="27"/>
  <c r="C33" i="27" l="1"/>
  <c r="I33" i="27"/>
  <c r="G33" i="27"/>
  <c r="F33" i="27"/>
  <c r="E33" i="27"/>
  <c r="D33" i="27"/>
  <c r="D19" i="1"/>
  <c r="E19" i="1"/>
  <c r="F19" i="1"/>
  <c r="G19" i="1"/>
  <c r="I19" i="1"/>
  <c r="C47" i="1" l="1"/>
  <c r="C46" i="1"/>
  <c r="C48" i="1" l="1"/>
  <c r="I94" i="1"/>
  <c r="G94" i="1"/>
  <c r="F94" i="1"/>
  <c r="E94" i="1"/>
  <c r="D94" i="1"/>
  <c r="C94" i="1"/>
  <c r="C86" i="1"/>
  <c r="I86" i="1"/>
  <c r="G86" i="1"/>
  <c r="F86" i="1"/>
  <c r="E86" i="1"/>
  <c r="D86" i="1"/>
  <c r="I79" i="1"/>
  <c r="G79" i="1"/>
  <c r="F79" i="1"/>
  <c r="E79" i="1"/>
  <c r="D79" i="1"/>
  <c r="C79" i="1"/>
  <c r="I78" i="1"/>
  <c r="G78" i="1"/>
  <c r="F78" i="1"/>
  <c r="E78" i="1"/>
  <c r="D78" i="1"/>
  <c r="C69" i="1"/>
  <c r="I56" i="1"/>
  <c r="G56" i="1"/>
  <c r="F56" i="1"/>
  <c r="E56" i="1"/>
  <c r="D56" i="1"/>
  <c r="I47" i="1"/>
  <c r="G47" i="1"/>
  <c r="F47" i="1"/>
  <c r="E47" i="1"/>
  <c r="D47" i="1"/>
  <c r="I46" i="1"/>
  <c r="G46" i="1"/>
  <c r="F46" i="1"/>
  <c r="E46" i="1"/>
  <c r="D46" i="1"/>
  <c r="I29" i="1"/>
  <c r="G29" i="1"/>
  <c r="F29" i="1"/>
  <c r="E29" i="1"/>
  <c r="D29" i="1"/>
  <c r="I48" i="1" l="1"/>
  <c r="D48" i="1"/>
  <c r="G48" i="1"/>
  <c r="E48" i="1"/>
  <c r="F48" i="1"/>
  <c r="C87" i="1"/>
  <c r="C57" i="1"/>
  <c r="F57" i="1"/>
  <c r="G57" i="1"/>
  <c r="D57" i="1"/>
  <c r="I57" i="1"/>
  <c r="E57" i="1"/>
  <c r="G87" i="1"/>
  <c r="F87" i="1"/>
  <c r="D87" i="1"/>
  <c r="I87" i="1"/>
  <c r="E87" i="1"/>
  <c r="D72" i="1"/>
  <c r="D28" i="1" s="1"/>
  <c r="G72" i="1"/>
  <c r="G28" i="1" s="1"/>
  <c r="E72" i="1"/>
  <c r="E28" i="1" s="1"/>
  <c r="F72" i="1"/>
  <c r="F28" i="1" s="1"/>
  <c r="I72" i="1"/>
  <c r="I28" i="1" s="1"/>
  <c r="C72" i="1"/>
  <c r="C28" i="1" s="1"/>
  <c r="C30" i="1" l="1"/>
  <c r="I80" i="1" l="1"/>
  <c r="G80" i="1"/>
  <c r="F80" i="1"/>
  <c r="E80" i="1"/>
  <c r="D80" i="1"/>
  <c r="C80" i="1"/>
  <c r="D38" i="1" l="1"/>
  <c r="E38" i="1"/>
  <c r="F38" i="1"/>
  <c r="G38" i="1"/>
  <c r="I38" i="1"/>
  <c r="I30" i="1" l="1"/>
  <c r="G30" i="1"/>
  <c r="G43" i="1" s="1"/>
  <c r="F30" i="1"/>
  <c r="F43" i="1" s="1"/>
  <c r="E30" i="1"/>
  <c r="E43" i="1" s="1"/>
  <c r="D30" i="1"/>
  <c r="D43" i="1" s="1"/>
  <c r="C43" i="1"/>
  <c r="C53" i="1" l="1"/>
  <c r="C63" i="1" s="1"/>
  <c r="I43" i="1"/>
  <c r="I53" i="1" s="1"/>
  <c r="E53" i="1"/>
  <c r="G53" i="1"/>
  <c r="F53" i="1"/>
  <c r="D53" i="1"/>
  <c r="C18" i="1" l="1"/>
  <c r="I63" i="1"/>
  <c r="F63" i="1"/>
  <c r="G63" i="1"/>
  <c r="E63" i="1"/>
  <c r="D63" i="1"/>
  <c r="F18" i="1" l="1"/>
  <c r="F20" i="1" s="1"/>
  <c r="D22" i="1"/>
  <c r="I18" i="1"/>
  <c r="I20" i="1" s="1"/>
  <c r="C20" i="1"/>
  <c r="F22" i="1"/>
  <c r="E18" i="1"/>
  <c r="E20" i="1" s="1"/>
  <c r="G22" i="1"/>
  <c r="G18" i="1"/>
  <c r="G20" i="1" s="1"/>
  <c r="D18" i="1"/>
  <c r="D20" i="1" s="1"/>
  <c r="E22" i="1"/>
  <c r="C22" i="1"/>
  <c r="I22" i="1"/>
</calcChain>
</file>

<file path=xl/sharedStrings.xml><?xml version="1.0" encoding="utf-8"?>
<sst xmlns="http://schemas.openxmlformats.org/spreadsheetml/2006/main" count="2167" uniqueCount="122">
  <si>
    <t xml:space="preserve">Other Revenue </t>
  </si>
  <si>
    <t>Total revenue</t>
  </si>
  <si>
    <t>Cost of Goods Sold expenditure</t>
  </si>
  <si>
    <t>Total Gross Profit</t>
  </si>
  <si>
    <t>Total Earnings before Interest, Tax, Depreciation &amp; Amortisation (EBITDA)</t>
  </si>
  <si>
    <t>Nominal Straight Line Depreciation</t>
  </si>
  <si>
    <t>Indexation of opening Regulatory Asset Base</t>
  </si>
  <si>
    <t>Total Earnings before Interest &amp; Tax (EBIT)</t>
  </si>
  <si>
    <t>Revenue</t>
  </si>
  <si>
    <t>Expenditure</t>
  </si>
  <si>
    <t>Depreciation</t>
  </si>
  <si>
    <t>Supplementary Information</t>
  </si>
  <si>
    <t>Incentive Schemes</t>
  </si>
  <si>
    <t>other</t>
  </si>
  <si>
    <t>Customer Numbers</t>
  </si>
  <si>
    <t>Average Customer Numbers for regulatory year</t>
  </si>
  <si>
    <t>Opening Regulatory Asset Base (Nominal)</t>
  </si>
  <si>
    <t>Year</t>
  </si>
  <si>
    <t>Network Service Provider</t>
  </si>
  <si>
    <t>TNSP</t>
  </si>
  <si>
    <t>TransGrid</t>
  </si>
  <si>
    <t>Powerlink</t>
  </si>
  <si>
    <t>ElectraNet</t>
  </si>
  <si>
    <t>TasNetworks (T)</t>
  </si>
  <si>
    <t>AusNet (T)</t>
  </si>
  <si>
    <t>Inflation Rate</t>
  </si>
  <si>
    <t>Total costs of goods sold expenditure</t>
  </si>
  <si>
    <t>Customer numbers at the start of the period</t>
  </si>
  <si>
    <t>Customer numbers at the end of the period</t>
  </si>
  <si>
    <t>Exclusive</t>
  </si>
  <si>
    <t>Inclusive</t>
  </si>
  <si>
    <t>Other expenditure</t>
  </si>
  <si>
    <t>EBIT per Customer ($)</t>
  </si>
  <si>
    <t>Summary</t>
  </si>
  <si>
    <t>Return on Assets</t>
  </si>
  <si>
    <t>Detailed calculations</t>
  </si>
  <si>
    <t>NSP</t>
  </si>
  <si>
    <t>Row Description</t>
  </si>
  <si>
    <t>Value</t>
  </si>
  <si>
    <t>EBIT per customer</t>
  </si>
  <si>
    <t>Operating expenditure</t>
  </si>
  <si>
    <t>Calendar years</t>
  </si>
  <si>
    <t>Financial years</t>
  </si>
  <si>
    <t>Data range/updates</t>
  </si>
  <si>
    <t>Publication date</t>
  </si>
  <si>
    <t>Version</t>
  </si>
  <si>
    <t>VERSION RECORD</t>
  </si>
  <si>
    <t>Data sources for the financial and non-financial information used to determine the profitability measures are listed in each of the worksheets.</t>
  </si>
  <si>
    <t>Sources</t>
  </si>
  <si>
    <t>Interpretation</t>
  </si>
  <si>
    <t>Introduction</t>
  </si>
  <si>
    <t>Difference</t>
  </si>
  <si>
    <t>Returns from indexation of the RAB</t>
  </si>
  <si>
    <t>Returns from incentive scheme payments</t>
  </si>
  <si>
    <t>Returns on assets</t>
  </si>
  <si>
    <t>Financial performance data</t>
  </si>
  <si>
    <t>Users can select options from the drop-down lists above to view detailed calculations for individual NSPs,  to view returns calculated including or excluding returns from RAB indexation and including or excluding returns from incentive scheme payments.</t>
  </si>
  <si>
    <t>Distribution Network Service Provider Profitability Reporting - Summary results</t>
  </si>
  <si>
    <t>Distribution Network Service Provider Profitability Reporting - Detailed calculations</t>
  </si>
  <si>
    <t>The AER operates incentive schemes to  encourage specific efficient behaviours from NSPs. Under these schemes, NSPs earn rewards and in some cases penalties which can contribute to differences between allowed and actual returns.</t>
  </si>
  <si>
    <t>Return on assets explanatory note</t>
  </si>
  <si>
    <t>EBIT per customer explanatory note</t>
  </si>
  <si>
    <t>RAB multiples explanatory note</t>
  </si>
  <si>
    <t>There are a series of explanatory notes available on our website that include more detail on how we calculate and interpret the measures. We encourage stakeholders to use these notes. They are available here:</t>
  </si>
  <si>
    <t>Distribution Network Service Provider Profitability Reporting - Notes</t>
  </si>
  <si>
    <t>Summary headings</t>
  </si>
  <si>
    <t>Revenue pass-throughs</t>
  </si>
  <si>
    <t>Tax asset base depreciation</t>
  </si>
  <si>
    <t>Tax rate</t>
  </si>
  <si>
    <t xml:space="preserve">Allowed rate of return </t>
  </si>
  <si>
    <t>Benchmark</t>
  </si>
  <si>
    <t>Yes</t>
  </si>
  <si>
    <t>No</t>
  </si>
  <si>
    <t>Incentive schemes</t>
  </si>
  <si>
    <t>WACC - Allowed nominal rate of return</t>
  </si>
  <si>
    <t>WACC - Allowed real rate of return</t>
  </si>
  <si>
    <t>ROE - Allowed nominal return on equity</t>
  </si>
  <si>
    <t>ROE - Allowed real return on equity</t>
  </si>
  <si>
    <t>Nominal return on assets - Including returns from incentive scheme payments</t>
  </si>
  <si>
    <t>Nominal return on assets - Excluding returns from incentive scheme payments</t>
  </si>
  <si>
    <t>Real return on assets - Including returns from incentive scheme payments</t>
  </si>
  <si>
    <t>Real return on assets - Excluding returns from incentive scheme payments</t>
  </si>
  <si>
    <t>Unaccounted for gas</t>
  </si>
  <si>
    <t>Jurisdictional charges</t>
  </si>
  <si>
    <t>Efficiency carryover</t>
  </si>
  <si>
    <t>EBSS</t>
  </si>
  <si>
    <t>Total expenditure</t>
  </si>
  <si>
    <t>Total revenue (penalties) allowed (deducted) through incentive schemes</t>
  </si>
  <si>
    <t>AGN (Albury and Victoria)</t>
  </si>
  <si>
    <t>AGN (SA)</t>
  </si>
  <si>
    <t>AusNet (Gas)</t>
  </si>
  <si>
    <t>Evoenergy Gas</t>
  </si>
  <si>
    <t>JGN</t>
  </si>
  <si>
    <t>Multinet Gas</t>
  </si>
  <si>
    <t>Inflation rate</t>
  </si>
  <si>
    <t>Regulatory depreciation</t>
  </si>
  <si>
    <t>Gas Dx</t>
  </si>
  <si>
    <t>pre-tax real wacc</t>
  </si>
  <si>
    <t>pre-tax nominal wacc</t>
  </si>
  <si>
    <t>EBIT per customer - Including returns from capital base indexation - Including returns from incentive scheme payments</t>
  </si>
  <si>
    <t>EBIT per customer - Including returns from capital base indexation - Excluding returns from incentive scheme payments</t>
  </si>
  <si>
    <t>EBIT per customer - Excluding returns from capital base indexation - Including returns from incentive scheme payments</t>
  </si>
  <si>
    <t>EBIT per customer - Excluding returns from capital base indexation - Excluding returns from incentive scheme payments</t>
  </si>
  <si>
    <t>Average</t>
  </si>
  <si>
    <t>2013-14 to 2019-20</t>
  </si>
  <si>
    <t>2014 to 2020</t>
  </si>
  <si>
    <t xml:space="preserve">The data covers the regulatory years from 2014 to 2020.  Victorian distribution businesses report on a calendar year basis, and so for these businesses the label 2015 refers to the year ending 31 December 2015. All other distribution businesses report on a financial year basis, and for these businesses the label 2015 refers to data collected for the year ending 30 June 2015. 
All profitability metrics relate to reference services for gas distribution networks.
Unless otherwise stated, all financial values are in nominal dollar terms.
</t>
  </si>
  <si>
    <t xml:space="preserve">This workbook contains profitability reporting for the gas distribution businesses regulated by the AER. </t>
  </si>
  <si>
    <r>
      <t xml:space="preserve">Source:
</t>
    </r>
    <r>
      <rPr>
        <sz val="10"/>
        <color theme="1"/>
        <rFont val="Arial"/>
        <family val="2"/>
      </rPr>
      <t>Annual RIN Financial - Income Statement - 2014, 2015, 2016, 2017, 2018, 2019</t>
    </r>
    <r>
      <rPr>
        <b/>
        <sz val="10"/>
        <color theme="1"/>
        <rFont val="Arial"/>
        <family val="2"/>
      </rPr>
      <t xml:space="preserve">, </t>
    </r>
    <r>
      <rPr>
        <sz val="10"/>
        <color theme="1"/>
        <rFont val="Arial"/>
        <family val="2"/>
      </rPr>
      <t>2020</t>
    </r>
  </si>
  <si>
    <r>
      <t xml:space="preserve">Source:
</t>
    </r>
    <r>
      <rPr>
        <sz val="10"/>
        <color theme="1"/>
        <rFont val="Arial"/>
        <family val="2"/>
      </rPr>
      <t>Annual RIN Financial - Opex - 2014, 2015, 2016, 2017, 2018, 2019, 2020</t>
    </r>
  </si>
  <si>
    <r>
      <t xml:space="preserve">Source:
</t>
    </r>
    <r>
      <rPr>
        <sz val="10"/>
        <color theme="1"/>
        <rFont val="Arial"/>
        <family val="2"/>
      </rPr>
      <t>Roll Forward Model - Inflation Rate - 2014, 2015, 2016, 2017, 2018, 2019, 2020</t>
    </r>
  </si>
  <si>
    <r>
      <t xml:space="preserve">Source:
</t>
    </r>
    <r>
      <rPr>
        <sz val="10"/>
        <color theme="1"/>
        <rFont val="Arial"/>
        <family val="2"/>
      </rPr>
      <t>Roll Forward Model - Nominal straight line depreciation - 2014, 2015, 2016, 2017, 2018, 2019, 2020
Post Tax Revenue Model - Nominal straight line depreciation - 2018, 2019, 2020</t>
    </r>
  </si>
  <si>
    <r>
      <t xml:space="preserve">Source:
</t>
    </r>
    <r>
      <rPr>
        <sz val="10"/>
        <color theme="1"/>
        <rFont val="Arial"/>
        <family val="2"/>
      </rPr>
      <t>Annual RIN - Revenue - 2014, 2015, 2016, 2017, 2018, 2019, 2020</t>
    </r>
  </si>
  <si>
    <r>
      <t xml:space="preserve">Source:
</t>
    </r>
    <r>
      <rPr>
        <sz val="10"/>
        <color theme="1"/>
        <rFont val="Arial"/>
        <family val="2"/>
      </rPr>
      <t>Annual RIN - Customer numbers - 2014, 2015, 2016, 2017, 2018, 2019, 2020</t>
    </r>
  </si>
  <si>
    <r>
      <t xml:space="preserve">Source:
</t>
    </r>
    <r>
      <rPr>
        <sz val="10"/>
        <color theme="1"/>
        <rFont val="Arial"/>
        <family val="2"/>
      </rPr>
      <t>Roll Forward Model - Opening RAB Balance - 2014, 2015, 2016, 2017, 2018, 2019, 2020</t>
    </r>
    <r>
      <rPr>
        <b/>
        <sz val="10"/>
        <color theme="1"/>
        <rFont val="Arial"/>
        <family val="2"/>
      </rPr>
      <t xml:space="preserve">
</t>
    </r>
    <r>
      <rPr>
        <sz val="10"/>
        <color theme="1"/>
        <rFont val="Arial"/>
        <family val="2"/>
      </rPr>
      <t>Annual RIN - Assets - 2019, 2020</t>
    </r>
  </si>
  <si>
    <t>Gas Network Service Provider</t>
  </si>
  <si>
    <t>Returns from indexation of the Capital Asset Base (CAB)</t>
  </si>
  <si>
    <t xml:space="preserve">Our regulatory framework is designed to target a real rate of return. Under our framework, NSPs are also compensated for actual inflation outcomes through indexation of the CAB. This is the process of inflating the CAB by CPI each year to preserve its value in real terms. Indexation of the CAB impacts a NSPs future returns via the return on capital and return of capital building blocks. This model allows users to calculate the returns achieved by NSPs both including and excluding indexation of the CAB.  
</t>
  </si>
  <si>
    <t>Users can select options from the drop-down lists above to view detailed calculations for individual NSPs,  to view returns calculated including or excluding returns from CAB indexation, including or excluding returns from incentive scheme payments and including or excluding returns from pass-through revenues.</t>
  </si>
  <si>
    <t>Returns from indexation of the CAB</t>
  </si>
  <si>
    <t>Opening RAB in adjusted for annual inflation (used to calculate real returns on assets)</t>
  </si>
  <si>
    <t>Dec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</si>
</sst>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1" formatCode="_-* #,##0_-;\-* #,##0_-;_-* &quot;-&quot;_-;_-@_-"/>
    <numFmt numFmtId="43" formatCode="_-* #,##0.00_-;\-* #,##0.00_-;_-* &quot;-&quot;??_-;_-@_-"/>
    <numFmt numFmtId="164" formatCode="_(* #,##0_);_(* \(#,##0\);_(* &quot;-&quot;_);_(@_)"/>
    <numFmt numFmtId="165" formatCode="_(* #,##0.00_);_(* \(#,##0.00\);_(* &quot;-&quot;??_);_(@_)"/>
    <numFmt numFmtId="166" formatCode="_-* #,##0_-;\-* #,##0_-;_-* &quot;-&quot;??_-;_-@_-"/>
    <numFmt numFmtId="167" formatCode="#,##0;[Black]\(#,##0\)"/>
    <numFmt numFmtId="168" formatCode="_(* #,##0_);_(* \(#,##0\);_(* &quot;-&quot;??_);_(@_)"/>
    <numFmt numFmtId="169" formatCode="_([$€-2]* #,##0.00_);_([$€-2]* \(#,##0.00\);_([$€-2]* &quot;-&quot;??_)"/>
    <numFmt numFmtId="170" formatCode="0.000%"/>
    <numFmt numFmtId="171" formatCode="0.0000%"/>
    <numFmt numFmtId="172" formatCode="0.00000000E+00"/>
  </numFmts>
  <fonts count="32">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sz val="22"/>
      <color indexed="9"/>
      <name val="Arial"/>
      <family val="2"/>
    </font>
    <font>
      <b/>
      <sz val="42"/>
      <name val="Arial"/>
      <family val="2"/>
    </font>
    <font>
      <sz val="26"/>
      <name val="Arial"/>
      <family val="2"/>
    </font>
    <font>
      <b/>
      <sz val="24"/>
      <name val="Arial"/>
      <family val="2"/>
    </font>
    <font>
      <sz val="36"/>
      <name val="Arial"/>
      <family val="2"/>
    </font>
    <font>
      <u/>
      <sz val="11"/>
      <color theme="10"/>
      <name val="Calibri"/>
      <family val="2"/>
      <scheme val="minor"/>
    </font>
    <font>
      <b/>
      <sz val="12"/>
      <color theme="0"/>
      <name val="Arial"/>
      <family val="2"/>
    </font>
    <font>
      <u/>
      <sz val="10"/>
      <color indexed="12"/>
      <name val="Arial"/>
      <family val="2"/>
    </font>
    <font>
      <b/>
      <sz val="16"/>
      <color theme="0"/>
      <name val="Arial"/>
      <family val="2"/>
    </font>
    <font>
      <b/>
      <sz val="14"/>
      <color theme="0"/>
      <name val="Arial"/>
      <family val="2"/>
    </font>
    <font>
      <sz val="11"/>
      <color theme="1"/>
      <name val="Arial"/>
      <family val="2"/>
    </font>
    <font>
      <b/>
      <sz val="14"/>
      <color theme="1"/>
      <name val="Arial"/>
      <family val="2"/>
    </font>
    <font>
      <b/>
      <sz val="10"/>
      <color theme="1"/>
      <name val="Arial"/>
      <family val="2"/>
    </font>
    <font>
      <sz val="10"/>
      <color theme="1"/>
      <name val="Arial"/>
      <family val="2"/>
    </font>
    <font>
      <b/>
      <sz val="16"/>
      <color theme="1"/>
      <name val="Arial"/>
      <family val="2"/>
    </font>
    <font>
      <b/>
      <sz val="12"/>
      <color theme="1"/>
      <name val="Arial"/>
      <family val="2"/>
    </font>
    <font>
      <b/>
      <sz val="11"/>
      <color theme="1"/>
      <name val="Arial"/>
      <family val="2"/>
    </font>
    <font>
      <sz val="12"/>
      <color rgb="FFFF0000"/>
      <name val="Arial"/>
      <family val="2"/>
    </font>
    <font>
      <sz val="12"/>
      <color rgb="FFFF0000"/>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1"/>
        <bgColor indexed="64"/>
      </patternFill>
    </fill>
    <fill>
      <patternFill patternType="solid">
        <fgColor rgb="FFFFFF00"/>
        <bgColor indexed="64"/>
      </patternFill>
    </fill>
  </fills>
  <borders count="16">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right style="hair">
        <color theme="0" tint="-0.499984740745262"/>
      </right>
      <top style="thin">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hair">
        <color theme="0" tint="-0.499984740745262"/>
      </left>
      <right style="hair">
        <color theme="0" tint="-0.499984740745262"/>
      </right>
      <top/>
      <bottom/>
      <diagonal/>
    </border>
    <border>
      <left/>
      <right/>
      <top style="thin">
        <color indexed="64"/>
      </top>
      <bottom style="thin">
        <color indexed="64"/>
      </bottom>
      <diagonal/>
    </border>
  </borders>
  <cellStyleXfs count="60">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5" fillId="0" borderId="0"/>
    <xf numFmtId="169" fontId="5" fillId="0" borderId="0"/>
    <xf numFmtId="169" fontId="5" fillId="0" borderId="0"/>
    <xf numFmtId="0" fontId="7"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8" borderId="0">
      <alignment horizontal="left" vertical="center"/>
      <protection locked="0"/>
    </xf>
    <xf numFmtId="0" fontId="5" fillId="0" borderId="0" applyFill="0"/>
    <xf numFmtId="165" fontId="1" fillId="0" borderId="0" applyFont="0" applyFill="0" applyBorder="0" applyAlignment="0" applyProtection="0"/>
    <xf numFmtId="0" fontId="5" fillId="0" borderId="0"/>
    <xf numFmtId="0" fontId="5" fillId="9" borderId="0"/>
    <xf numFmtId="165" fontId="5" fillId="0" borderId="0" applyFont="0" applyFill="0" applyBorder="0" applyAlignment="0" applyProtection="0"/>
    <xf numFmtId="0" fontId="5" fillId="0" borderId="0"/>
    <xf numFmtId="164" fontId="5" fillId="10" borderId="0" applyNumberFormat="0" applyFont="0" applyBorder="0" applyAlignment="0">
      <alignment horizontal="right"/>
    </xf>
    <xf numFmtId="9" fontId="5" fillId="0" borderId="0" applyFont="0" applyFill="0" applyBorder="0" applyAlignment="0" applyProtection="0"/>
    <xf numFmtId="0" fontId="5" fillId="0" borderId="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4"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18" fillId="0" borderId="0" applyNumberForma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5" fillId="10" borderId="0" applyNumberFormat="0" applyFont="0" applyBorder="0" applyAlignment="0">
      <alignment horizontal="right"/>
    </xf>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5" fillId="10" borderId="0" applyNumberFormat="0" applyFont="0" applyBorder="0" applyAlignmen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applyNumberFormat="0" applyFill="0" applyBorder="0" applyAlignment="0" applyProtection="0">
      <alignment vertical="top"/>
      <protection locked="0"/>
    </xf>
    <xf numFmtId="0" fontId="19" fillId="12" borderId="13">
      <alignment vertical="center"/>
    </xf>
  </cellStyleXfs>
  <cellXfs count="146">
    <xf numFmtId="0" fontId="0" fillId="0" borderId="0" xfId="0"/>
    <xf numFmtId="0" fontId="2" fillId="0" borderId="0" xfId="0" applyFont="1"/>
    <xf numFmtId="0" fontId="0" fillId="0" borderId="0" xfId="0"/>
    <xf numFmtId="166" fontId="0" fillId="0" borderId="0" xfId="0" applyNumberFormat="1"/>
    <xf numFmtId="0" fontId="4" fillId="3" borderId="8" xfId="0" applyFont="1" applyFill="1" applyBorder="1" applyAlignment="1">
      <alignment horizontal="center"/>
    </xf>
    <xf numFmtId="10" fontId="0" fillId="0" borderId="0" xfId="2" applyNumberFormat="1" applyFont="1"/>
    <xf numFmtId="0" fontId="0" fillId="0" borderId="0" xfId="0"/>
    <xf numFmtId="0" fontId="3" fillId="5" borderId="8" xfId="0" applyFont="1" applyFill="1" applyBorder="1" applyAlignment="1">
      <alignment horizontal="center"/>
    </xf>
    <xf numFmtId="0" fontId="5" fillId="0" borderId="0" xfId="42"/>
    <xf numFmtId="0" fontId="5" fillId="9" borderId="0" xfId="42" applyFill="1"/>
    <xf numFmtId="0" fontId="5" fillId="9" borderId="0" xfId="42" applyFill="1" applyAlignment="1">
      <alignment wrapText="1"/>
    </xf>
    <xf numFmtId="0" fontId="5" fillId="4" borderId="0" xfId="42" applyFill="1"/>
    <xf numFmtId="17" fontId="5" fillId="4" borderId="0" xfId="42" quotePrefix="1" applyNumberFormat="1" applyFont="1" applyFill="1" applyBorder="1"/>
    <xf numFmtId="0" fontId="5" fillId="4" borderId="0" xfId="42" applyFont="1" applyFill="1" applyBorder="1" applyAlignment="1">
      <alignment horizontal="left"/>
    </xf>
    <xf numFmtId="0" fontId="5" fillId="4" borderId="0" xfId="42" applyFont="1" applyFill="1"/>
    <xf numFmtId="0" fontId="5" fillId="0" borderId="0" xfId="43"/>
    <xf numFmtId="17" fontId="5" fillId="4" borderId="0" xfId="43" quotePrefix="1" applyNumberFormat="1" applyFont="1" applyFill="1" applyBorder="1"/>
    <xf numFmtId="49" fontId="5" fillId="4" borderId="0" xfId="43" quotePrefix="1" applyNumberFormat="1" applyFont="1" applyFill="1" applyBorder="1"/>
    <xf numFmtId="0" fontId="5" fillId="4" borderId="0" xfId="43" applyFont="1" applyFill="1" applyBorder="1" applyAlignment="1">
      <alignment horizontal="left"/>
    </xf>
    <xf numFmtId="0" fontId="5" fillId="4" borderId="0" xfId="43" applyFont="1" applyFill="1" applyBorder="1"/>
    <xf numFmtId="0" fontId="5" fillId="0" borderId="0" xfId="43" applyFont="1" applyFill="1"/>
    <xf numFmtId="0" fontId="5" fillId="4" borderId="2" xfId="42" applyFont="1" applyFill="1" applyBorder="1"/>
    <xf numFmtId="0" fontId="10" fillId="4" borderId="0" xfId="42" applyFont="1" applyFill="1"/>
    <xf numFmtId="0" fontId="11" fillId="4" borderId="0" xfId="42" applyFont="1" applyFill="1"/>
    <xf numFmtId="0" fontId="9" fillId="4" borderId="0" xfId="42" applyFont="1" applyFill="1"/>
    <xf numFmtId="0" fontId="5" fillId="4" borderId="0" xfId="43" applyFill="1"/>
    <xf numFmtId="0" fontId="10" fillId="4" borderId="0" xfId="43" applyFont="1" applyFill="1"/>
    <xf numFmtId="0" fontId="5" fillId="4" borderId="0" xfId="43" applyFont="1" applyFill="1"/>
    <xf numFmtId="0" fontId="11" fillId="4" borderId="0" xfId="43" applyFont="1" applyFill="1"/>
    <xf numFmtId="0" fontId="11" fillId="0" borderId="0" xfId="43" applyFont="1"/>
    <xf numFmtId="0" fontId="5" fillId="11" borderId="2" xfId="42" applyFill="1" applyBorder="1"/>
    <xf numFmtId="0" fontId="5" fillId="11" borderId="0" xfId="42" applyFill="1" applyBorder="1"/>
    <xf numFmtId="0" fontId="5" fillId="11" borderId="0" xfId="42" applyFill="1"/>
    <xf numFmtId="0" fontId="11" fillId="11" borderId="0" xfId="42" applyFont="1" applyFill="1" applyBorder="1"/>
    <xf numFmtId="0" fontId="12" fillId="11" borderId="0" xfId="42" applyFont="1" applyFill="1"/>
    <xf numFmtId="0" fontId="13" fillId="11" borderId="0" xfId="42" applyFont="1" applyFill="1" applyBorder="1"/>
    <xf numFmtId="0" fontId="5" fillId="11" borderId="4" xfId="42" applyFill="1" applyBorder="1"/>
    <xf numFmtId="0" fontId="14" fillId="4" borderId="0" xfId="42" applyFont="1" applyFill="1" applyAlignment="1">
      <alignment vertical="center"/>
    </xf>
    <xf numFmtId="0" fontId="15" fillId="4" borderId="0" xfId="42" applyFont="1" applyFill="1" applyAlignment="1">
      <alignment vertical="center"/>
    </xf>
    <xf numFmtId="0" fontId="16" fillId="9" borderId="0" xfId="42" applyFont="1" applyFill="1"/>
    <xf numFmtId="0" fontId="15" fillId="9" borderId="0" xfId="42" applyFont="1" applyFill="1" applyAlignment="1">
      <alignment vertical="center"/>
    </xf>
    <xf numFmtId="0" fontId="17" fillId="9" borderId="0" xfId="42" applyFont="1" applyFill="1"/>
    <xf numFmtId="0" fontId="5" fillId="9" borderId="0" xfId="42" applyFont="1" applyFill="1"/>
    <xf numFmtId="0" fontId="10" fillId="4" borderId="0" xfId="43" applyFont="1" applyFill="1" applyAlignment="1">
      <alignment horizontal="left" vertical="center" wrapText="1"/>
    </xf>
    <xf numFmtId="0" fontId="10" fillId="4" borderId="0" xfId="43" applyFont="1" applyFill="1" applyAlignment="1">
      <alignment horizontal="left" vertical="center" wrapText="1"/>
    </xf>
    <xf numFmtId="0" fontId="0" fillId="0" borderId="0" xfId="0" applyAlignment="1">
      <alignment horizontal="left" vertical="center" wrapText="1"/>
    </xf>
    <xf numFmtId="1" fontId="0" fillId="0" borderId="0" xfId="0" applyNumberFormat="1"/>
    <xf numFmtId="0" fontId="3" fillId="5" borderId="14" xfId="0" applyFont="1" applyFill="1" applyBorder="1" applyAlignment="1">
      <alignment horizontal="center"/>
    </xf>
    <xf numFmtId="9" fontId="4" fillId="3" borderId="8" xfId="0" applyNumberFormat="1" applyFont="1" applyFill="1" applyBorder="1" applyAlignment="1">
      <alignment horizontal="center"/>
    </xf>
    <xf numFmtId="4" fontId="2" fillId="0" borderId="0" xfId="1" applyNumberFormat="1" applyFont="1"/>
    <xf numFmtId="10" fontId="0" fillId="0" borderId="0" xfId="0" applyNumberFormat="1"/>
    <xf numFmtId="0" fontId="4" fillId="3" borderId="8" xfId="0" applyFont="1" applyFill="1" applyBorder="1" applyAlignment="1">
      <alignment horizontal="left"/>
    </xf>
    <xf numFmtId="170" fontId="0" fillId="0" borderId="0" xfId="2" applyNumberFormat="1" applyFont="1"/>
    <xf numFmtId="0" fontId="0" fillId="0" borderId="0" xfId="0"/>
    <xf numFmtId="3" fontId="0" fillId="0" borderId="0" xfId="0" applyNumberFormat="1"/>
    <xf numFmtId="9" fontId="0" fillId="0" borderId="0" xfId="0" applyNumberFormat="1"/>
    <xf numFmtId="0" fontId="0" fillId="0" borderId="0" xfId="0"/>
    <xf numFmtId="3" fontId="0" fillId="0" borderId="0" xfId="0" applyNumberFormat="1"/>
    <xf numFmtId="9" fontId="0" fillId="0" borderId="0" xfId="0" applyNumberFormat="1"/>
    <xf numFmtId="0" fontId="0" fillId="0" borderId="0" xfId="0"/>
    <xf numFmtId="0" fontId="0" fillId="13" borderId="0" xfId="0" applyFill="1"/>
    <xf numFmtId="0" fontId="0" fillId="0" borderId="0" xfId="0" applyFill="1"/>
    <xf numFmtId="171" fontId="0" fillId="0" borderId="0" xfId="0" applyNumberFormat="1"/>
    <xf numFmtId="172" fontId="0" fillId="0" borderId="0" xfId="0" applyNumberFormat="1"/>
    <xf numFmtId="0" fontId="0" fillId="0" borderId="0" xfId="2" applyNumberFormat="1" applyFont="1"/>
    <xf numFmtId="0" fontId="21" fillId="7" borderId="1" xfId="0" applyFont="1" applyFill="1" applyBorder="1"/>
    <xf numFmtId="0" fontId="22" fillId="7" borderId="1" xfId="0" applyFont="1" applyFill="1" applyBorder="1"/>
    <xf numFmtId="0" fontId="23" fillId="0" borderId="0" xfId="0" applyFont="1" applyFill="1"/>
    <xf numFmtId="0" fontId="23" fillId="0" borderId="0" xfId="0" applyFont="1"/>
    <xf numFmtId="0" fontId="24" fillId="4" borderId="0" xfId="0" applyFont="1" applyFill="1" applyBorder="1"/>
    <xf numFmtId="0" fontId="25" fillId="0" borderId="10" xfId="0" applyFont="1" applyBorder="1"/>
    <xf numFmtId="0" fontId="26" fillId="3" borderId="8" xfId="0" applyFont="1" applyFill="1" applyBorder="1" applyAlignment="1">
      <alignment horizontal="center"/>
    </xf>
    <xf numFmtId="0" fontId="26" fillId="0" borderId="0" xfId="0" applyFont="1" applyFill="1"/>
    <xf numFmtId="0" fontId="26" fillId="0" borderId="0" xfId="0" applyFont="1"/>
    <xf numFmtId="0" fontId="25" fillId="0" borderId="0" xfId="0" applyFont="1" applyBorder="1"/>
    <xf numFmtId="0" fontId="26" fillId="4" borderId="0" xfId="0" applyFont="1" applyFill="1" applyAlignment="1">
      <alignment horizontal="left" vertical="center" wrapText="1"/>
    </xf>
    <xf numFmtId="0" fontId="27" fillId="6" borderId="1" xfId="0" applyFont="1" applyFill="1" applyBorder="1"/>
    <xf numFmtId="0" fontId="28" fillId="5" borderId="1" xfId="0" applyFont="1" applyFill="1" applyBorder="1"/>
    <xf numFmtId="0" fontId="25" fillId="0" borderId="1" xfId="0" applyFont="1" applyBorder="1"/>
    <xf numFmtId="0" fontId="25" fillId="0" borderId="1" xfId="1" applyNumberFormat="1" applyFont="1" applyBorder="1"/>
    <xf numFmtId="10" fontId="23" fillId="0" borderId="0" xfId="2" applyNumberFormat="1" applyFont="1"/>
    <xf numFmtId="0" fontId="23" fillId="5" borderId="15" xfId="0" applyFont="1" applyFill="1" applyBorder="1"/>
    <xf numFmtId="10" fontId="23" fillId="5" borderId="15" xfId="2" applyNumberFormat="1" applyFont="1" applyFill="1" applyBorder="1"/>
    <xf numFmtId="0" fontId="23" fillId="5" borderId="0" xfId="0" applyFont="1" applyFill="1"/>
    <xf numFmtId="165" fontId="23" fillId="0" borderId="0" xfId="1" applyFont="1"/>
    <xf numFmtId="2" fontId="23" fillId="5" borderId="15" xfId="2" applyNumberFormat="1" applyFont="1" applyFill="1" applyBorder="1"/>
    <xf numFmtId="0" fontId="26" fillId="0" borderId="0" xfId="0" applyFont="1" applyAlignment="1">
      <alignment horizontal="center"/>
    </xf>
    <xf numFmtId="0" fontId="24" fillId="5" borderId="1" xfId="0" applyFont="1" applyFill="1" applyBorder="1"/>
    <xf numFmtId="0" fontId="25" fillId="0" borderId="1" xfId="0" applyFont="1" applyFill="1" applyBorder="1"/>
    <xf numFmtId="10" fontId="26" fillId="0" borderId="0" xfId="2" applyNumberFormat="1" applyFont="1" applyFill="1"/>
    <xf numFmtId="10" fontId="26" fillId="0" borderId="0" xfId="2" applyNumberFormat="1" applyFont="1"/>
    <xf numFmtId="0" fontId="26" fillId="0" borderId="1" xfId="0" applyFont="1" applyFill="1" applyBorder="1"/>
    <xf numFmtId="10" fontId="26" fillId="0" borderId="1" xfId="2" applyNumberFormat="1" applyFont="1" applyBorder="1"/>
    <xf numFmtId="165" fontId="26" fillId="0" borderId="1" xfId="1" applyNumberFormat="1" applyFont="1" applyBorder="1"/>
    <xf numFmtId="167" fontId="26" fillId="0" borderId="0" xfId="1" applyNumberFormat="1" applyFont="1"/>
    <xf numFmtId="0" fontId="26" fillId="0" borderId="1" xfId="0" applyFont="1" applyBorder="1"/>
    <xf numFmtId="167" fontId="26" fillId="0" borderId="1" xfId="1" applyNumberFormat="1" applyFont="1" applyBorder="1"/>
    <xf numFmtId="166" fontId="26" fillId="0" borderId="0" xfId="1" applyNumberFormat="1" applyFont="1"/>
    <xf numFmtId="167" fontId="26" fillId="0" borderId="0" xfId="0" applyNumberFormat="1" applyFont="1"/>
    <xf numFmtId="0" fontId="26" fillId="0" borderId="2" xfId="0" applyFont="1" applyBorder="1"/>
    <xf numFmtId="167" fontId="26" fillId="0" borderId="2" xfId="1" applyNumberFormat="1" applyFont="1" applyFill="1" applyBorder="1" applyAlignment="1">
      <alignment horizontal="right"/>
    </xf>
    <xf numFmtId="167" fontId="26" fillId="0" borderId="1" xfId="1" applyNumberFormat="1" applyFont="1" applyFill="1" applyBorder="1"/>
    <xf numFmtId="0" fontId="26" fillId="0" borderId="0" xfId="0" applyFont="1" applyBorder="1"/>
    <xf numFmtId="166" fontId="26" fillId="0" borderId="1" xfId="1" applyNumberFormat="1" applyFont="1" applyBorder="1"/>
    <xf numFmtId="0" fontId="25" fillId="0" borderId="9" xfId="0" applyFont="1" applyBorder="1"/>
    <xf numFmtId="0" fontId="26" fillId="0" borderId="4" xfId="0" applyFont="1" applyBorder="1"/>
    <xf numFmtId="168" fontId="26" fillId="0" borderId="0" xfId="1" applyNumberFormat="1" applyFont="1" applyBorder="1"/>
    <xf numFmtId="0" fontId="26" fillId="0" borderId="9" xfId="0" applyFont="1" applyFill="1" applyBorder="1"/>
    <xf numFmtId="168" fontId="26" fillId="0" borderId="9" xfId="1" applyNumberFormat="1" applyFont="1" applyBorder="1"/>
    <xf numFmtId="43" fontId="23" fillId="0" borderId="0" xfId="0" applyNumberFormat="1" applyFont="1"/>
    <xf numFmtId="0" fontId="28" fillId="0" borderId="0" xfId="0" applyFont="1"/>
    <xf numFmtId="0" fontId="29" fillId="0" borderId="0" xfId="0" applyFont="1"/>
    <xf numFmtId="0" fontId="30" fillId="0" borderId="0" xfId="42" applyFont="1"/>
    <xf numFmtId="0" fontId="31" fillId="0" borderId="0" xfId="0" applyFont="1" applyAlignment="1">
      <alignment horizontal="left" vertical="center" wrapText="1"/>
    </xf>
    <xf numFmtId="43" fontId="26" fillId="0" borderId="0" xfId="0" applyNumberFormat="1" applyFont="1"/>
    <xf numFmtId="0" fontId="15" fillId="4" borderId="0" xfId="42" applyFont="1" applyFill="1" applyAlignment="1">
      <alignment horizontal="center" vertical="center"/>
    </xf>
    <xf numFmtId="0" fontId="10" fillId="4" borderId="0" xfId="43" applyFont="1" applyFill="1" applyAlignment="1">
      <alignment horizontal="left" vertical="center" wrapText="1"/>
    </xf>
    <xf numFmtId="0" fontId="10" fillId="4" borderId="0" xfId="43" applyFont="1" applyFill="1" applyAlignment="1">
      <alignment horizontal="left" vertical="top" wrapText="1"/>
    </xf>
    <xf numFmtId="0" fontId="14" fillId="4" borderId="0" xfId="42" applyFont="1" applyFill="1" applyAlignment="1">
      <alignment horizontal="center" vertical="center"/>
    </xf>
    <xf numFmtId="0" fontId="0" fillId="0" borderId="0" xfId="0" applyAlignment="1">
      <alignment horizontal="left" vertical="center" wrapText="1"/>
    </xf>
    <xf numFmtId="0" fontId="26" fillId="2" borderId="3"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5" fillId="2" borderId="3" xfId="0" applyFont="1" applyFill="1" applyBorder="1" applyAlignment="1">
      <alignment horizontal="left" wrapText="1"/>
    </xf>
    <xf numFmtId="0" fontId="25" fillId="2" borderId="4" xfId="0" applyFont="1" applyFill="1" applyBorder="1" applyAlignment="1">
      <alignment horizontal="left" wrapText="1"/>
    </xf>
    <xf numFmtId="0" fontId="25" fillId="2" borderId="5" xfId="0" applyFont="1" applyFill="1" applyBorder="1" applyAlignment="1">
      <alignment horizontal="left" wrapText="1"/>
    </xf>
    <xf numFmtId="0" fontId="25" fillId="2" borderId="11" xfId="0" applyFont="1" applyFill="1" applyBorder="1" applyAlignment="1">
      <alignment horizontal="left" wrapText="1"/>
    </xf>
    <xf numFmtId="0" fontId="25" fillId="2" borderId="0" xfId="0" applyFont="1" applyFill="1" applyBorder="1" applyAlignment="1">
      <alignment horizontal="left" wrapText="1"/>
    </xf>
    <xf numFmtId="0" fontId="25" fillId="2" borderId="12" xfId="0" applyFont="1" applyFill="1" applyBorder="1" applyAlignment="1">
      <alignment horizontal="left" wrapText="1"/>
    </xf>
    <xf numFmtId="0" fontId="25" fillId="2" borderId="6" xfId="0" applyFont="1" applyFill="1" applyBorder="1" applyAlignment="1">
      <alignment horizontal="left" wrapText="1"/>
    </xf>
    <xf numFmtId="0" fontId="25" fillId="2" borderId="2" xfId="0" applyFont="1" applyFill="1" applyBorder="1" applyAlignment="1">
      <alignment horizontal="left" wrapText="1"/>
    </xf>
    <xf numFmtId="0" fontId="25" fillId="2" borderId="7" xfId="0" applyFont="1" applyFill="1" applyBorder="1" applyAlignment="1">
      <alignment horizontal="left" wrapText="1"/>
    </xf>
    <xf numFmtId="0" fontId="25" fillId="2" borderId="4" xfId="0" applyFont="1" applyFill="1" applyBorder="1" applyAlignment="1">
      <alignment horizontal="left"/>
    </xf>
    <xf numFmtId="0" fontId="25" fillId="2" borderId="5" xfId="0" applyFont="1" applyFill="1" applyBorder="1" applyAlignment="1">
      <alignment horizontal="left"/>
    </xf>
    <xf numFmtId="0" fontId="25" fillId="2" borderId="6" xfId="0" applyFont="1" applyFill="1" applyBorder="1" applyAlignment="1">
      <alignment horizontal="left"/>
    </xf>
    <xf numFmtId="0" fontId="25" fillId="2" borderId="2" xfId="0" applyFont="1" applyFill="1" applyBorder="1" applyAlignment="1">
      <alignment horizontal="left"/>
    </xf>
    <xf numFmtId="0" fontId="25" fillId="2" borderId="7" xfId="0" applyFont="1" applyFill="1" applyBorder="1" applyAlignment="1">
      <alignment horizontal="left"/>
    </xf>
    <xf numFmtId="0" fontId="25" fillId="2" borderId="0" xfId="0" applyFont="1" applyFill="1" applyBorder="1" applyAlignment="1">
      <alignment horizontal="left"/>
    </xf>
    <xf numFmtId="0" fontId="25" fillId="2" borderId="12" xfId="0" applyFont="1" applyFill="1" applyBorder="1" applyAlignment="1">
      <alignment horizontal="left"/>
    </xf>
    <xf numFmtId="0" fontId="18" fillId="13" borderId="0" xfId="44" applyFill="1" applyAlignment="1">
      <alignment horizontal="left" vertical="center"/>
    </xf>
  </cellXfs>
  <cellStyles count="60">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Blockout 2 2 2" xfId="54" xr:uid="{00000000-0005-0000-0000-000018000000}"/>
    <cellStyle name="Blockout 2 3" xfId="50" xr:uid="{00000000-0005-0000-0000-000019000000}"/>
    <cellStyle name="Comma" xfId="1" builtinId="3"/>
    <cellStyle name="Comma 2" xfId="3" xr:uid="{00000000-0005-0000-0000-00001B000000}"/>
    <cellStyle name="Comma 2 2" xfId="36" xr:uid="{00000000-0005-0000-0000-00001C000000}"/>
    <cellStyle name="Comma 2 2 2" xfId="51" xr:uid="{00000000-0005-0000-0000-00001D000000}"/>
    <cellStyle name="Comma 2 3" xfId="47" xr:uid="{00000000-0005-0000-0000-00001E000000}"/>
    <cellStyle name="Comma 3" xfId="31" xr:uid="{00000000-0005-0000-0000-00001F000000}"/>
    <cellStyle name="Comma 3 2" xfId="38" xr:uid="{00000000-0005-0000-0000-000020000000}"/>
    <cellStyle name="Comma 3 2 2" xfId="53" xr:uid="{00000000-0005-0000-0000-000021000000}"/>
    <cellStyle name="Comma 3 3" xfId="49" xr:uid="{00000000-0005-0000-0000-000022000000}"/>
    <cellStyle name="Comma 4" xfId="28" xr:uid="{00000000-0005-0000-0000-000023000000}"/>
    <cellStyle name="Comma 4 2" xfId="37" xr:uid="{00000000-0005-0000-0000-000024000000}"/>
    <cellStyle name="Comma 4 2 2" xfId="52" xr:uid="{00000000-0005-0000-0000-000025000000}"/>
    <cellStyle name="Comma 4 3" xfId="48" xr:uid="{00000000-0005-0000-0000-000026000000}"/>
    <cellStyle name="Comma 5" xfId="40" xr:uid="{00000000-0005-0000-0000-000027000000}"/>
    <cellStyle name="Comma 5 2" xfId="55" xr:uid="{00000000-0005-0000-0000-000028000000}"/>
    <cellStyle name="Comma 6" xfId="41" xr:uid="{00000000-0005-0000-0000-000029000000}"/>
    <cellStyle name="Comma 6 2" xfId="56" xr:uid="{00000000-0005-0000-0000-00002A000000}"/>
    <cellStyle name="Comma 7" xfId="46" xr:uid="{00000000-0005-0000-0000-00002B000000}"/>
    <cellStyle name="Comma 86" xfId="45" xr:uid="{00000000-0005-0000-0000-00002C000000}"/>
    <cellStyle name="Comma 86 2" xfId="57" xr:uid="{00000000-0005-0000-0000-00002D000000}"/>
    <cellStyle name="dms_1" xfId="59" xr:uid="{00000000-0005-0000-0000-00002E000000}"/>
    <cellStyle name="Hyperlink" xfId="44" builtinId="8"/>
    <cellStyle name="Hyperlink 2" xfId="58" xr:uid="{00000000-0005-0000-0000-000030000000}"/>
    <cellStyle name="Normal" xfId="0" builtinId="0"/>
    <cellStyle name="Normal 10" xfId="32" xr:uid="{00000000-0005-0000-0000-000032000000}"/>
    <cellStyle name="Normal 114" xfId="27" xr:uid="{00000000-0005-0000-0000-000033000000}"/>
    <cellStyle name="Normal 2" xfId="29" xr:uid="{00000000-0005-0000-0000-000034000000}"/>
    <cellStyle name="Normal 3" xfId="35" xr:uid="{00000000-0005-0000-0000-000035000000}"/>
    <cellStyle name="Normal 36" xfId="42" xr:uid="{00000000-0005-0000-0000-000036000000}"/>
    <cellStyle name="Normal 36 2" xfId="43" xr:uid="{00000000-0005-0000-0000-000037000000}"/>
    <cellStyle name="Normal 51" xfId="30" xr:uid="{00000000-0005-0000-0000-000038000000}"/>
    <cellStyle name="Percent" xfId="2" builtinId="5"/>
    <cellStyle name="Percent 2" xfId="34" xr:uid="{00000000-0005-0000-0000-00003A000000}"/>
    <cellStyle name="RIN_TB2" xfId="26" xr:uid="{00000000-0005-0000-0000-00003B000000}"/>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7"/>
    </tableStyle>
    <tableStyle name="Slicer Style 2" pivot="0" table="0" count="1" xr9:uid="{00000000-0011-0000-FFFF-FFFF01000000}">
      <tableStyleElement type="wholeTable" dxfId="6"/>
    </tableStyle>
    <tableStyle name="Slicer Style 3" pivot="0" table="0" count="4" xr9:uid="{00000000-0011-0000-FFFF-FFFF02000000}">
      <tableStyleElement type="headerRow" dxfId="5"/>
    </tableStyle>
  </tableStyles>
  <colors>
    <mruColors>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er.gov.au/node/72030" TargetMode="External"/><Relationship Id="rId7" Type="http://schemas.openxmlformats.org/officeDocument/2006/relationships/printerSettings" Target="../printerSettings/printerSettings1.bin"/><Relationship Id="rId2" Type="http://schemas.openxmlformats.org/officeDocument/2006/relationships/hyperlink" Target="https://www.aer.gov.au/node/72028" TargetMode="External"/><Relationship Id="rId1" Type="http://schemas.openxmlformats.org/officeDocument/2006/relationships/hyperlink" Target="https://www.aer.gov.au/node/72029" TargetMode="External"/><Relationship Id="rId6" Type="http://schemas.openxmlformats.org/officeDocument/2006/relationships/hyperlink" Target="https://www.aer.gov.au/system/files/AER%20-%20Explanatory%20note%20-%20RAB%20multiples%20-%20December%202021_0.pdf" TargetMode="External"/><Relationship Id="rId5" Type="http://schemas.openxmlformats.org/officeDocument/2006/relationships/hyperlink" Target="https://www.aer.gov.au/system/files/AER%20-%20Explanatory%20note%20-%20EBIT%20per%20customer%20-%20December%202021_0.pdf" TargetMode="External"/><Relationship Id="rId4" Type="http://schemas.openxmlformats.org/officeDocument/2006/relationships/hyperlink" Target="https://www.aer.gov.au/system/files/AER%20-%20Explanatory%20note%20-%20Return%20on%20Assets%20-%20December%202021_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Q97"/>
  <sheetViews>
    <sheetView showGridLines="0" tabSelected="1" workbookViewId="0">
      <selection activeCell="C12" sqref="C12:F12"/>
    </sheetView>
    <sheetView showGridLines="0" tabSelected="1" workbookViewId="1">
      <selection activeCell="G13" sqref="G13"/>
    </sheetView>
  </sheetViews>
  <sheetFormatPr defaultColWidth="9.26953125" defaultRowHeight="12.5"/>
  <cols>
    <col min="1" max="1" width="2.26953125" style="8" customWidth="1"/>
    <col min="2" max="2" width="10.54296875" style="8" customWidth="1"/>
    <col min="3" max="3" width="8.26953125" style="8" customWidth="1"/>
    <col min="4" max="4" width="11.7265625" style="8" customWidth="1"/>
    <col min="5" max="8" width="9.26953125" style="8"/>
    <col min="9" max="9" width="11" style="8" customWidth="1"/>
    <col min="10" max="10" width="11.26953125" style="8" bestFit="1" customWidth="1"/>
    <col min="11" max="16" width="9.26953125" style="8"/>
    <col min="17" max="17" width="11.7265625" style="8" customWidth="1"/>
    <col min="18" max="16384" width="9.26953125" style="8"/>
  </cols>
  <sheetData>
    <row r="1" spans="1:17" ht="44.25" customHeight="1">
      <c r="A1" s="9"/>
      <c r="B1" s="9"/>
      <c r="D1" s="42"/>
      <c r="E1" s="41"/>
      <c r="F1" s="40"/>
      <c r="G1" s="9"/>
      <c r="H1" s="9"/>
      <c r="I1" s="9"/>
      <c r="J1" s="9"/>
      <c r="K1" s="39"/>
      <c r="L1" s="9"/>
      <c r="M1" s="9"/>
      <c r="N1" s="9"/>
      <c r="O1" s="9"/>
      <c r="P1" s="9"/>
    </row>
    <row r="2" spans="1:17" ht="44.25" customHeight="1">
      <c r="B2" s="38"/>
      <c r="C2" s="115" t="s">
        <v>115</v>
      </c>
      <c r="D2" s="115"/>
      <c r="E2" s="115"/>
      <c r="F2" s="115"/>
      <c r="G2" s="115"/>
      <c r="H2" s="115"/>
      <c r="I2" s="115"/>
      <c r="J2" s="115"/>
      <c r="K2" s="115"/>
      <c r="L2" s="115"/>
      <c r="M2" s="115"/>
      <c r="N2" s="115"/>
      <c r="O2" s="115"/>
      <c r="P2" s="115"/>
      <c r="Q2" s="38"/>
    </row>
    <row r="3" spans="1:17" ht="55.15" customHeight="1">
      <c r="B3" s="37"/>
      <c r="C3" s="118" t="s">
        <v>55</v>
      </c>
      <c r="D3" s="118"/>
      <c r="E3" s="118"/>
      <c r="F3" s="118"/>
      <c r="G3" s="118"/>
      <c r="H3" s="118"/>
      <c r="I3" s="118"/>
      <c r="J3" s="118"/>
      <c r="K3" s="118"/>
      <c r="L3" s="118"/>
      <c r="M3" s="118"/>
      <c r="N3" s="118"/>
      <c r="O3" s="118"/>
      <c r="P3" s="118"/>
      <c r="Q3" s="37"/>
    </row>
    <row r="4" spans="1:17">
      <c r="A4" s="9"/>
      <c r="B4" s="9"/>
      <c r="C4" s="9"/>
      <c r="D4" s="9"/>
      <c r="E4" s="9"/>
      <c r="F4" s="9"/>
      <c r="G4" s="9"/>
      <c r="H4" s="9"/>
      <c r="I4" s="9"/>
      <c r="J4" s="9"/>
      <c r="K4" s="9"/>
      <c r="L4" s="9"/>
      <c r="M4" s="9"/>
      <c r="N4" s="9"/>
      <c r="O4" s="9"/>
      <c r="P4" s="9"/>
    </row>
    <row r="5" spans="1:17">
      <c r="A5" s="9"/>
      <c r="B5" s="36"/>
      <c r="C5" s="36"/>
      <c r="D5" s="36"/>
      <c r="E5" s="36"/>
      <c r="F5" s="36"/>
      <c r="G5" s="36"/>
      <c r="H5" s="36"/>
      <c r="I5" s="36"/>
      <c r="J5" s="36"/>
      <c r="K5" s="36"/>
      <c r="L5" s="36"/>
      <c r="M5" s="36"/>
      <c r="N5" s="36"/>
      <c r="O5" s="36"/>
      <c r="P5" s="36"/>
    </row>
    <row r="6" spans="1:17" ht="27.5">
      <c r="A6" s="9"/>
      <c r="B6" s="35" t="s">
        <v>50</v>
      </c>
      <c r="C6" s="31"/>
      <c r="D6" s="31"/>
      <c r="E6" s="31"/>
      <c r="F6" s="31"/>
      <c r="G6" s="32"/>
      <c r="H6" s="31"/>
      <c r="I6" s="34"/>
      <c r="J6" s="32"/>
      <c r="K6" s="31"/>
      <c r="L6" s="31"/>
      <c r="M6" s="32"/>
      <c r="N6" s="32"/>
      <c r="O6" s="31"/>
      <c r="P6" s="31"/>
    </row>
    <row r="7" spans="1:17" ht="15.5">
      <c r="A7" s="9"/>
      <c r="B7" s="31"/>
      <c r="C7" s="31"/>
      <c r="D7" s="31"/>
      <c r="E7" s="31"/>
      <c r="F7" s="31"/>
      <c r="G7" s="32"/>
      <c r="H7" s="31"/>
      <c r="I7" s="33"/>
      <c r="J7" s="32"/>
      <c r="K7" s="31"/>
      <c r="L7" s="31"/>
      <c r="M7" s="31"/>
      <c r="N7" s="31"/>
      <c r="O7" s="31"/>
      <c r="P7" s="31"/>
    </row>
    <row r="8" spans="1:17">
      <c r="A8" s="9"/>
      <c r="B8" s="30"/>
      <c r="C8" s="30"/>
      <c r="D8" s="30"/>
      <c r="E8" s="30"/>
      <c r="F8" s="30"/>
      <c r="G8" s="30"/>
      <c r="H8" s="30"/>
      <c r="I8" s="30"/>
      <c r="J8" s="30"/>
      <c r="K8" s="30"/>
      <c r="L8" s="30"/>
      <c r="M8" s="30"/>
      <c r="N8" s="30"/>
      <c r="O8" s="30"/>
      <c r="P8" s="30"/>
    </row>
    <row r="9" spans="1:17">
      <c r="A9" s="9"/>
      <c r="B9" s="9"/>
      <c r="C9" s="9"/>
      <c r="D9" s="9"/>
      <c r="E9" s="9"/>
      <c r="F9" s="9"/>
      <c r="G9" s="9"/>
      <c r="H9" s="9"/>
      <c r="I9" s="9"/>
      <c r="J9" s="9"/>
      <c r="K9" s="9"/>
      <c r="L9" s="9"/>
      <c r="M9" s="9"/>
      <c r="N9" s="9"/>
      <c r="O9" s="9"/>
      <c r="P9" s="9"/>
    </row>
    <row r="10" spans="1:17" ht="33" customHeight="1">
      <c r="A10" s="9"/>
      <c r="B10" s="9"/>
      <c r="C10" s="116" t="s">
        <v>107</v>
      </c>
      <c r="D10" s="116"/>
      <c r="E10" s="116"/>
      <c r="F10" s="116"/>
      <c r="G10" s="116"/>
      <c r="H10" s="116"/>
      <c r="I10" s="116"/>
      <c r="J10" s="116"/>
      <c r="K10" s="116"/>
      <c r="L10" s="116"/>
      <c r="M10" s="116"/>
      <c r="N10" s="116"/>
      <c r="O10" s="116"/>
      <c r="P10" s="116"/>
    </row>
    <row r="11" spans="1:17" ht="33" customHeight="1">
      <c r="A11" s="9"/>
      <c r="B11" s="9"/>
      <c r="C11" s="116" t="s">
        <v>63</v>
      </c>
      <c r="D11" s="119"/>
      <c r="E11" s="119"/>
      <c r="F11" s="119"/>
      <c r="G11" s="119"/>
      <c r="H11" s="119"/>
      <c r="I11" s="119"/>
      <c r="J11" s="119"/>
      <c r="K11" s="119"/>
      <c r="L11" s="119"/>
      <c r="M11" s="119"/>
      <c r="N11" s="119"/>
      <c r="O11" s="43"/>
      <c r="P11" s="43"/>
    </row>
    <row r="12" spans="1:17" ht="33" customHeight="1">
      <c r="A12" s="9"/>
      <c r="B12" s="9"/>
      <c r="C12" s="145" t="s">
        <v>60</v>
      </c>
      <c r="D12" s="145"/>
      <c r="E12" s="145"/>
      <c r="F12" s="145"/>
      <c r="H12" s="45"/>
      <c r="I12" s="45"/>
      <c r="J12" s="45"/>
      <c r="K12" s="45"/>
      <c r="L12" s="45"/>
      <c r="M12" s="45"/>
      <c r="N12" s="45"/>
      <c r="O12" s="44"/>
      <c r="P12" s="44"/>
    </row>
    <row r="13" spans="1:17" ht="33" customHeight="1">
      <c r="A13" s="9"/>
      <c r="B13" s="9"/>
      <c r="C13" s="145" t="s">
        <v>61</v>
      </c>
      <c r="D13" s="145"/>
      <c r="E13" s="145"/>
      <c r="F13" s="145"/>
      <c r="G13" s="112"/>
      <c r="H13" s="113"/>
      <c r="I13" s="113"/>
      <c r="J13" s="113"/>
      <c r="K13" s="45"/>
      <c r="L13" s="45"/>
      <c r="M13" s="45"/>
      <c r="N13" s="45"/>
      <c r="O13" s="44"/>
      <c r="P13" s="44"/>
    </row>
    <row r="14" spans="1:17" ht="33" customHeight="1">
      <c r="A14" s="9"/>
      <c r="B14" s="9"/>
      <c r="C14" s="145" t="s">
        <v>62</v>
      </c>
      <c r="D14" s="145"/>
      <c r="E14" s="145"/>
      <c r="F14" s="145"/>
      <c r="H14" s="45"/>
      <c r="I14" s="45"/>
      <c r="J14" s="45"/>
      <c r="K14" s="45"/>
      <c r="L14" s="45"/>
      <c r="M14" s="45"/>
      <c r="N14" s="45"/>
      <c r="O14" s="44"/>
      <c r="P14" s="44"/>
    </row>
    <row r="15" spans="1:17" ht="26.25" customHeight="1">
      <c r="A15" s="9"/>
      <c r="B15" s="9"/>
      <c r="C15" s="29" t="s">
        <v>49</v>
      </c>
      <c r="D15" s="15"/>
      <c r="E15" s="15"/>
      <c r="F15" s="15"/>
      <c r="G15" s="15"/>
      <c r="H15" s="15"/>
      <c r="I15" s="15"/>
      <c r="J15" s="15"/>
      <c r="K15" s="15"/>
      <c r="L15" s="15"/>
      <c r="M15" s="15"/>
      <c r="N15" s="15"/>
      <c r="O15" s="15"/>
      <c r="P15" s="15"/>
    </row>
    <row r="16" spans="1:17" ht="27.75" customHeight="1">
      <c r="A16" s="9"/>
      <c r="B16" s="9"/>
      <c r="C16" s="117" t="s">
        <v>106</v>
      </c>
      <c r="D16" s="117"/>
      <c r="E16" s="117"/>
      <c r="F16" s="117"/>
      <c r="G16" s="117"/>
      <c r="H16" s="117"/>
      <c r="I16" s="117"/>
      <c r="J16" s="117"/>
      <c r="K16" s="117"/>
      <c r="L16" s="117"/>
      <c r="M16" s="117"/>
      <c r="N16" s="117"/>
      <c r="O16" s="117"/>
      <c r="P16" s="117"/>
    </row>
    <row r="17" spans="1:16" ht="15.75" customHeight="1">
      <c r="A17" s="9"/>
      <c r="B17" s="9"/>
      <c r="C17" s="117"/>
      <c r="D17" s="117"/>
      <c r="E17" s="117"/>
      <c r="F17" s="117"/>
      <c r="G17" s="117"/>
      <c r="H17" s="117"/>
      <c r="I17" s="117"/>
      <c r="J17" s="117"/>
      <c r="K17" s="117"/>
      <c r="L17" s="117"/>
      <c r="M17" s="117"/>
      <c r="N17" s="117"/>
      <c r="O17" s="117"/>
      <c r="P17" s="117"/>
    </row>
    <row r="18" spans="1:16" ht="30" customHeight="1">
      <c r="A18" s="9"/>
      <c r="B18" s="9"/>
      <c r="C18" s="117"/>
      <c r="D18" s="117"/>
      <c r="E18" s="117"/>
      <c r="F18" s="117"/>
      <c r="G18" s="117"/>
      <c r="H18" s="117"/>
      <c r="I18" s="117"/>
      <c r="J18" s="117"/>
      <c r="K18" s="117"/>
      <c r="L18" s="117"/>
      <c r="M18" s="117"/>
      <c r="N18" s="117"/>
      <c r="O18" s="117"/>
      <c r="P18" s="117"/>
    </row>
    <row r="19" spans="1:16" ht="15.75" customHeight="1">
      <c r="A19" s="9"/>
      <c r="B19" s="9"/>
      <c r="C19" s="117"/>
      <c r="D19" s="117"/>
      <c r="E19" s="117"/>
      <c r="F19" s="117"/>
      <c r="G19" s="117"/>
      <c r="H19" s="117"/>
      <c r="I19" s="117"/>
      <c r="J19" s="117"/>
      <c r="K19" s="117"/>
      <c r="L19" s="117"/>
      <c r="M19" s="117"/>
      <c r="N19" s="117"/>
      <c r="O19" s="117"/>
      <c r="P19" s="117"/>
    </row>
    <row r="20" spans="1:16" ht="48.75" customHeight="1">
      <c r="A20" s="9"/>
      <c r="B20" s="9"/>
      <c r="C20" s="117"/>
      <c r="D20" s="117"/>
      <c r="E20" s="117"/>
      <c r="F20" s="117"/>
      <c r="G20" s="117"/>
      <c r="H20" s="117"/>
      <c r="I20" s="117"/>
      <c r="J20" s="117"/>
      <c r="K20" s="117"/>
      <c r="L20" s="117"/>
      <c r="M20" s="117"/>
      <c r="N20" s="117"/>
      <c r="O20" s="117"/>
      <c r="P20" s="117"/>
    </row>
    <row r="21" spans="1:16" ht="15.5">
      <c r="A21" s="9"/>
      <c r="B21" s="9"/>
      <c r="C21" s="28"/>
      <c r="D21" s="26"/>
      <c r="E21" s="26"/>
      <c r="F21" s="26"/>
      <c r="G21" s="26"/>
      <c r="H21" s="26"/>
      <c r="I21" s="26"/>
      <c r="J21" s="26"/>
      <c r="K21" s="26"/>
      <c r="L21" s="25"/>
      <c r="M21" s="25"/>
      <c r="N21" s="25"/>
      <c r="O21" s="25"/>
      <c r="P21" s="25"/>
    </row>
    <row r="22" spans="1:16" ht="15.5">
      <c r="A22" s="9"/>
      <c r="B22" s="9"/>
      <c r="C22" s="28" t="s">
        <v>48</v>
      </c>
      <c r="D22" s="27"/>
      <c r="E22" s="27"/>
      <c r="F22" s="27"/>
      <c r="G22" s="27"/>
      <c r="H22" s="27"/>
      <c r="I22" s="27"/>
      <c r="J22" s="27"/>
      <c r="K22" s="26"/>
      <c r="L22" s="25"/>
      <c r="M22" s="25"/>
      <c r="N22" s="25"/>
      <c r="O22" s="25"/>
      <c r="P22" s="25"/>
    </row>
    <row r="23" spans="1:16" ht="36" customHeight="1">
      <c r="A23" s="9"/>
      <c r="B23" s="9"/>
      <c r="C23" s="117" t="s">
        <v>47</v>
      </c>
      <c r="D23" s="117"/>
      <c r="E23" s="117"/>
      <c r="F23" s="117"/>
      <c r="G23" s="117"/>
      <c r="H23" s="117"/>
      <c r="I23" s="117"/>
      <c r="J23" s="117"/>
      <c r="K23" s="117"/>
      <c r="L23" s="117"/>
      <c r="M23" s="117"/>
      <c r="N23" s="117"/>
      <c r="O23" s="117"/>
      <c r="P23" s="117"/>
    </row>
    <row r="24" spans="1:16" ht="15.5">
      <c r="A24" s="9"/>
      <c r="B24" s="9"/>
      <c r="C24" s="24"/>
      <c r="D24" s="14"/>
      <c r="E24" s="14"/>
      <c r="F24" s="14"/>
      <c r="G24" s="14"/>
      <c r="H24" s="14"/>
      <c r="I24" s="14"/>
      <c r="J24" s="22"/>
      <c r="K24" s="22"/>
      <c r="L24" s="11"/>
      <c r="M24" s="11"/>
      <c r="N24" s="11"/>
      <c r="O24" s="11"/>
      <c r="P24" s="11"/>
    </row>
    <row r="25" spans="1:16" ht="15.5">
      <c r="A25" s="9"/>
      <c r="B25" s="9"/>
      <c r="C25" s="23" t="s">
        <v>46</v>
      </c>
      <c r="D25" s="22"/>
      <c r="E25" s="22"/>
      <c r="F25" s="22"/>
      <c r="G25" s="22"/>
      <c r="H25" s="22"/>
      <c r="I25" s="22"/>
      <c r="J25" s="22"/>
      <c r="K25" s="22"/>
      <c r="L25" s="11"/>
      <c r="M25" s="11"/>
      <c r="N25" s="11"/>
      <c r="O25" s="11"/>
      <c r="P25" s="11"/>
    </row>
    <row r="26" spans="1:16" ht="15.5">
      <c r="A26" s="9"/>
      <c r="B26" s="9"/>
      <c r="C26" s="22"/>
      <c r="D26" s="22"/>
      <c r="E26" s="22"/>
      <c r="F26" s="22"/>
      <c r="G26" s="22"/>
      <c r="H26" s="22"/>
      <c r="I26" s="22"/>
      <c r="J26" s="22"/>
      <c r="K26" s="22"/>
      <c r="L26" s="11"/>
      <c r="M26" s="11"/>
      <c r="N26" s="11"/>
      <c r="O26" s="11"/>
      <c r="P26" s="11"/>
    </row>
    <row r="27" spans="1:16">
      <c r="A27" s="9"/>
      <c r="B27" s="9"/>
      <c r="C27" s="21" t="s">
        <v>45</v>
      </c>
      <c r="D27" s="21" t="s">
        <v>44</v>
      </c>
      <c r="E27" s="21"/>
      <c r="F27" s="21" t="s">
        <v>43</v>
      </c>
      <c r="G27" s="21"/>
      <c r="H27" s="21"/>
      <c r="I27" s="21"/>
      <c r="J27" s="21"/>
      <c r="K27" s="21"/>
      <c r="L27" s="21"/>
      <c r="M27" s="21"/>
      <c r="N27" s="21"/>
      <c r="O27" s="21"/>
      <c r="P27" s="21"/>
    </row>
    <row r="28" spans="1:16">
      <c r="A28" s="9"/>
      <c r="B28" s="9"/>
      <c r="C28" s="18">
        <v>1</v>
      </c>
      <c r="D28" s="16" t="s">
        <v>121</v>
      </c>
      <c r="E28" s="19"/>
      <c r="F28" s="19" t="s">
        <v>42</v>
      </c>
      <c r="G28" s="19"/>
      <c r="H28" s="20" t="s">
        <v>104</v>
      </c>
      <c r="I28" s="19"/>
      <c r="J28" s="19"/>
      <c r="K28" s="19"/>
      <c r="L28" s="19"/>
      <c r="M28" s="19"/>
      <c r="N28" s="19"/>
      <c r="O28" s="19"/>
      <c r="P28" s="19"/>
    </row>
    <row r="29" spans="1:16">
      <c r="A29" s="9"/>
      <c r="B29" s="9"/>
      <c r="C29" s="18"/>
      <c r="D29" s="16"/>
      <c r="E29" s="19"/>
      <c r="F29" s="19" t="s">
        <v>41</v>
      </c>
      <c r="G29" s="19"/>
      <c r="H29" s="20" t="s">
        <v>105</v>
      </c>
      <c r="I29" s="19"/>
      <c r="J29" s="19"/>
      <c r="K29" s="19"/>
      <c r="L29" s="19"/>
      <c r="M29" s="19"/>
      <c r="N29" s="19"/>
      <c r="O29" s="19"/>
      <c r="P29" s="19"/>
    </row>
    <row r="30" spans="1:16">
      <c r="A30" s="9"/>
      <c r="B30" s="9"/>
      <c r="C30" s="18"/>
      <c r="D30" s="17"/>
      <c r="E30" s="16"/>
      <c r="J30" s="15"/>
      <c r="K30" s="15"/>
      <c r="L30" s="15"/>
      <c r="M30" s="15"/>
      <c r="N30" s="15"/>
      <c r="O30" s="15"/>
      <c r="P30" s="15"/>
    </row>
    <row r="31" spans="1:16">
      <c r="A31" s="9"/>
      <c r="B31" s="9"/>
    </row>
    <row r="32" spans="1:16">
      <c r="A32" s="9"/>
      <c r="B32" s="9"/>
    </row>
    <row r="33" spans="1:16">
      <c r="A33" s="9"/>
      <c r="B33" s="9"/>
    </row>
    <row r="34" spans="1:16">
      <c r="A34" s="9"/>
      <c r="B34" s="9"/>
    </row>
    <row r="35" spans="1:16">
      <c r="A35" s="9"/>
      <c r="B35" s="9"/>
      <c r="C35" s="13"/>
      <c r="D35" s="11"/>
      <c r="E35" s="12"/>
      <c r="F35" s="14"/>
      <c r="G35" s="14"/>
      <c r="H35" s="14"/>
      <c r="I35" s="14"/>
      <c r="J35" s="14"/>
      <c r="K35" s="14"/>
      <c r="L35" s="14"/>
      <c r="M35" s="14"/>
      <c r="N35" s="14"/>
      <c r="O35" s="14"/>
      <c r="P35" s="14"/>
    </row>
    <row r="36" spans="1:16">
      <c r="A36" s="9"/>
      <c r="B36" s="9"/>
      <c r="C36" s="13"/>
      <c r="D36" s="11"/>
      <c r="E36" s="12"/>
      <c r="F36" s="11"/>
      <c r="G36" s="11"/>
      <c r="H36" s="11"/>
      <c r="I36" s="11"/>
      <c r="J36" s="11"/>
      <c r="K36" s="11"/>
      <c r="L36" s="11"/>
      <c r="M36" s="11"/>
      <c r="N36" s="11"/>
      <c r="O36" s="11"/>
      <c r="P36" s="11"/>
    </row>
    <row r="37" spans="1:16">
      <c r="A37" s="9"/>
      <c r="B37" s="9"/>
      <c r="C37" s="13"/>
      <c r="D37" s="11"/>
      <c r="E37" s="12"/>
      <c r="F37" s="11"/>
      <c r="G37" s="11"/>
      <c r="H37" s="11"/>
      <c r="I37" s="11"/>
      <c r="J37" s="11"/>
      <c r="K37" s="11"/>
      <c r="L37" s="11"/>
      <c r="M37" s="11"/>
      <c r="N37" s="11"/>
      <c r="O37" s="11"/>
      <c r="P37" s="11"/>
    </row>
    <row r="38" spans="1:16">
      <c r="A38" s="9"/>
      <c r="B38" s="9"/>
      <c r="C38" s="13"/>
      <c r="D38" s="11"/>
      <c r="E38" s="12"/>
      <c r="F38" s="11"/>
      <c r="G38" s="11"/>
      <c r="H38" s="11"/>
      <c r="I38" s="11"/>
      <c r="J38" s="11"/>
      <c r="K38" s="11"/>
      <c r="L38" s="11"/>
      <c r="M38" s="11"/>
      <c r="N38" s="11"/>
      <c r="O38" s="11"/>
      <c r="P38" s="11"/>
    </row>
    <row r="39" spans="1:16">
      <c r="A39" s="9"/>
      <c r="B39" s="9"/>
      <c r="C39" s="13"/>
      <c r="D39" s="11"/>
      <c r="E39" s="12"/>
      <c r="F39" s="11"/>
      <c r="G39" s="11"/>
      <c r="H39" s="11"/>
      <c r="I39" s="11"/>
      <c r="J39" s="11"/>
      <c r="K39" s="11"/>
      <c r="L39" s="11"/>
      <c r="M39" s="11"/>
      <c r="N39" s="11"/>
      <c r="O39" s="11"/>
      <c r="P39" s="11"/>
    </row>
    <row r="40" spans="1:16">
      <c r="A40" s="9"/>
      <c r="B40" s="9"/>
      <c r="C40" s="13"/>
      <c r="D40" s="11"/>
      <c r="E40" s="12"/>
      <c r="F40" s="11"/>
      <c r="G40" s="11"/>
      <c r="H40" s="11"/>
      <c r="I40" s="11"/>
      <c r="J40" s="11"/>
      <c r="K40" s="11"/>
      <c r="L40" s="11"/>
      <c r="M40" s="11"/>
      <c r="N40" s="11"/>
      <c r="O40" s="11"/>
      <c r="P40" s="11"/>
    </row>
    <row r="41" spans="1:16">
      <c r="A41" s="9"/>
      <c r="B41" s="9"/>
      <c r="C41" s="11"/>
      <c r="D41" s="11"/>
      <c r="E41" s="11"/>
      <c r="F41" s="11"/>
      <c r="G41" s="11"/>
      <c r="H41" s="11"/>
      <c r="I41" s="11"/>
      <c r="J41" s="11"/>
      <c r="K41" s="11"/>
      <c r="L41" s="11"/>
      <c r="M41" s="11"/>
      <c r="N41" s="11"/>
      <c r="O41" s="11"/>
      <c r="P41" s="11"/>
    </row>
    <row r="42" spans="1:16">
      <c r="A42" s="9"/>
      <c r="B42" s="9"/>
      <c r="C42" s="11"/>
      <c r="D42" s="11"/>
      <c r="E42" s="11"/>
      <c r="F42" s="11"/>
      <c r="G42" s="11"/>
      <c r="H42" s="11"/>
      <c r="I42" s="11"/>
      <c r="J42" s="11"/>
      <c r="K42" s="11"/>
      <c r="L42" s="11"/>
      <c r="M42" s="11"/>
      <c r="N42" s="11"/>
      <c r="O42" s="11"/>
      <c r="P42" s="11"/>
    </row>
    <row r="43" spans="1:16">
      <c r="A43" s="9"/>
      <c r="B43" s="9"/>
      <c r="C43" s="11"/>
      <c r="D43" s="11"/>
      <c r="E43" s="11"/>
      <c r="F43" s="11"/>
      <c r="G43" s="11"/>
      <c r="H43" s="11"/>
      <c r="I43" s="11"/>
      <c r="J43" s="11"/>
      <c r="K43" s="11"/>
      <c r="L43" s="11"/>
      <c r="M43" s="11"/>
      <c r="N43" s="11"/>
      <c r="O43" s="11"/>
      <c r="P43" s="11"/>
    </row>
    <row r="44" spans="1:16">
      <c r="A44" s="9"/>
      <c r="B44" s="9"/>
      <c r="C44" s="11"/>
      <c r="D44" s="11"/>
      <c r="E44" s="11"/>
      <c r="F44" s="11"/>
      <c r="G44" s="11"/>
      <c r="H44" s="11"/>
      <c r="I44" s="11"/>
      <c r="J44" s="11"/>
      <c r="K44" s="11"/>
      <c r="L44" s="11"/>
      <c r="M44" s="11"/>
      <c r="N44" s="11"/>
      <c r="O44" s="11"/>
      <c r="P44" s="11"/>
    </row>
    <row r="45" spans="1:16">
      <c r="A45" s="9"/>
      <c r="B45" s="9"/>
      <c r="C45" s="9"/>
      <c r="D45" s="9"/>
      <c r="E45" s="9"/>
      <c r="F45" s="9"/>
      <c r="G45" s="9"/>
      <c r="H45" s="9"/>
      <c r="I45" s="9"/>
      <c r="J45" s="9"/>
      <c r="K45" s="9"/>
      <c r="L45" s="9"/>
      <c r="M45" s="9"/>
      <c r="N45" s="9"/>
      <c r="O45" s="9"/>
      <c r="P45" s="9"/>
    </row>
    <row r="46" spans="1:16">
      <c r="A46" s="9"/>
      <c r="B46" s="9"/>
      <c r="C46" s="9"/>
      <c r="D46" s="9"/>
      <c r="E46" s="9"/>
      <c r="F46" s="9"/>
      <c r="G46" s="9"/>
      <c r="H46" s="9"/>
      <c r="I46" s="9"/>
      <c r="J46" s="9"/>
      <c r="K46" s="9"/>
      <c r="L46" s="9"/>
      <c r="M46" s="9"/>
      <c r="N46" s="9"/>
      <c r="O46" s="9"/>
      <c r="P46" s="9"/>
    </row>
    <row r="47" spans="1:16">
      <c r="A47" s="9"/>
      <c r="B47" s="9"/>
      <c r="C47" s="9"/>
      <c r="D47" s="9"/>
      <c r="E47" s="9"/>
      <c r="F47" s="9"/>
      <c r="G47" s="9"/>
      <c r="H47" s="9"/>
      <c r="I47" s="9"/>
      <c r="J47" s="9"/>
      <c r="K47" s="9"/>
      <c r="L47" s="9"/>
      <c r="M47" s="9"/>
      <c r="N47" s="9"/>
      <c r="O47" s="9"/>
      <c r="P47" s="9"/>
    </row>
    <row r="48" spans="1:16">
      <c r="A48" s="9"/>
      <c r="B48" s="9"/>
      <c r="C48" s="9"/>
      <c r="D48" s="9"/>
      <c r="E48" s="9"/>
      <c r="F48" s="9"/>
      <c r="G48" s="9"/>
      <c r="H48" s="9"/>
      <c r="I48" s="9"/>
      <c r="J48" s="9"/>
      <c r="K48" s="9"/>
      <c r="L48" s="9"/>
      <c r="M48" s="9"/>
      <c r="N48" s="9"/>
      <c r="O48" s="9"/>
      <c r="P48" s="9"/>
    </row>
    <row r="49" spans="1:16">
      <c r="A49" s="9"/>
      <c r="B49" s="9"/>
      <c r="C49" s="9"/>
      <c r="D49" s="9"/>
      <c r="E49" s="9"/>
      <c r="F49" s="9"/>
      <c r="G49" s="9"/>
      <c r="H49" s="9"/>
      <c r="I49" s="9"/>
      <c r="J49" s="9"/>
      <c r="K49" s="9"/>
      <c r="L49" s="9"/>
      <c r="M49" s="9"/>
      <c r="N49" s="9"/>
      <c r="O49" s="9"/>
      <c r="P49" s="9"/>
    </row>
    <row r="50" spans="1:16">
      <c r="A50" s="9"/>
      <c r="B50" s="9"/>
      <c r="C50" s="9"/>
      <c r="D50" s="9"/>
      <c r="E50" s="9"/>
      <c r="F50" s="9"/>
      <c r="G50" s="9"/>
      <c r="H50" s="9"/>
      <c r="I50" s="9"/>
      <c r="J50" s="9"/>
      <c r="K50" s="9"/>
      <c r="L50" s="9"/>
      <c r="M50" s="9"/>
      <c r="N50" s="9"/>
      <c r="O50" s="9"/>
      <c r="P50" s="9"/>
    </row>
    <row r="51" spans="1:16">
      <c r="A51" s="9"/>
      <c r="B51" s="10"/>
      <c r="C51" s="9"/>
      <c r="D51" s="9"/>
      <c r="E51" s="9"/>
      <c r="F51" s="9"/>
      <c r="G51" s="9"/>
      <c r="H51" s="9"/>
      <c r="I51" s="9"/>
      <c r="J51" s="9"/>
      <c r="K51" s="9"/>
      <c r="L51" s="9"/>
      <c r="M51" s="9"/>
      <c r="N51" s="9"/>
      <c r="O51" s="9"/>
      <c r="P51" s="9"/>
    </row>
    <row r="52" spans="1:16" ht="114" customHeight="1">
      <c r="A52" s="9"/>
      <c r="B52" s="9"/>
      <c r="C52" s="9"/>
      <c r="D52" s="9"/>
      <c r="E52" s="9"/>
      <c r="F52" s="9"/>
      <c r="G52" s="9"/>
      <c r="H52" s="9"/>
      <c r="I52" s="9"/>
      <c r="J52" s="9"/>
      <c r="K52" s="9"/>
      <c r="L52" s="9"/>
      <c r="M52" s="9"/>
      <c r="N52" s="9"/>
      <c r="O52" s="9"/>
      <c r="P52" s="9"/>
    </row>
    <row r="53" spans="1:16">
      <c r="A53" s="9"/>
      <c r="B53" s="9"/>
      <c r="C53" s="9"/>
      <c r="D53" s="9"/>
      <c r="E53" s="9"/>
      <c r="F53" s="9"/>
      <c r="G53" s="9"/>
      <c r="H53" s="9"/>
      <c r="I53" s="9"/>
      <c r="J53" s="9"/>
      <c r="K53" s="9"/>
      <c r="L53" s="9"/>
      <c r="M53" s="9"/>
      <c r="N53" s="9"/>
      <c r="O53" s="9"/>
      <c r="P53" s="9"/>
    </row>
    <row r="54" spans="1:16">
      <c r="A54" s="9"/>
      <c r="B54" s="9"/>
      <c r="C54" s="9"/>
      <c r="D54" s="9"/>
      <c r="E54" s="9"/>
      <c r="F54" s="9"/>
      <c r="G54" s="9"/>
      <c r="H54" s="9"/>
      <c r="I54" s="9"/>
      <c r="J54" s="9"/>
      <c r="K54" s="9"/>
      <c r="L54" s="9"/>
      <c r="M54" s="9"/>
      <c r="N54" s="9"/>
      <c r="O54" s="9"/>
      <c r="P54" s="9"/>
    </row>
    <row r="55" spans="1:16">
      <c r="A55" s="9"/>
      <c r="B55" s="9"/>
      <c r="C55" s="9"/>
      <c r="D55" s="9"/>
      <c r="E55" s="9"/>
      <c r="F55" s="9"/>
      <c r="G55" s="9"/>
      <c r="H55" s="9"/>
      <c r="I55" s="9"/>
      <c r="J55" s="9"/>
      <c r="K55" s="9"/>
      <c r="L55" s="9"/>
      <c r="M55" s="9"/>
      <c r="N55" s="9"/>
      <c r="O55" s="9"/>
      <c r="P55" s="9"/>
    </row>
    <row r="56" spans="1:16">
      <c r="A56" s="9"/>
      <c r="B56" s="9"/>
      <c r="C56" s="9"/>
      <c r="D56" s="9"/>
      <c r="E56" s="9"/>
      <c r="F56" s="9"/>
      <c r="G56" s="9"/>
      <c r="H56" s="9"/>
      <c r="I56" s="9"/>
      <c r="J56" s="9"/>
      <c r="K56" s="9"/>
      <c r="L56" s="9"/>
      <c r="M56" s="9"/>
      <c r="N56" s="9"/>
      <c r="O56" s="9"/>
      <c r="P56" s="9"/>
    </row>
    <row r="57" spans="1:16">
      <c r="A57" s="9"/>
      <c r="B57" s="9"/>
      <c r="C57" s="9"/>
      <c r="D57" s="9"/>
      <c r="E57" s="9"/>
      <c r="F57" s="9"/>
      <c r="G57" s="9"/>
      <c r="H57" s="9"/>
      <c r="I57" s="9"/>
      <c r="J57" s="9"/>
      <c r="K57" s="9"/>
      <c r="L57" s="9"/>
      <c r="M57" s="9"/>
      <c r="N57" s="9"/>
      <c r="O57" s="9"/>
      <c r="P57" s="9"/>
    </row>
    <row r="58" spans="1:16">
      <c r="A58" s="9"/>
      <c r="B58" s="9"/>
      <c r="C58" s="9"/>
      <c r="D58" s="9"/>
      <c r="E58" s="9"/>
      <c r="F58" s="9"/>
      <c r="G58" s="9"/>
      <c r="H58" s="9"/>
      <c r="I58" s="9"/>
      <c r="J58" s="9"/>
      <c r="K58" s="9"/>
      <c r="L58" s="9"/>
      <c r="M58" s="9"/>
      <c r="N58" s="9"/>
      <c r="O58" s="9"/>
      <c r="P58" s="9"/>
    </row>
    <row r="59" spans="1:16">
      <c r="A59" s="9"/>
      <c r="B59" s="9"/>
      <c r="C59" s="9"/>
      <c r="D59" s="9"/>
      <c r="E59" s="9"/>
      <c r="F59" s="9"/>
      <c r="G59" s="9"/>
      <c r="H59" s="9"/>
      <c r="I59" s="9"/>
      <c r="J59" s="9"/>
      <c r="K59" s="9"/>
      <c r="L59" s="9"/>
      <c r="M59" s="9"/>
      <c r="N59" s="9"/>
      <c r="O59" s="9"/>
      <c r="P59" s="9"/>
    </row>
    <row r="60" spans="1:16">
      <c r="A60" s="9"/>
      <c r="B60" s="9"/>
      <c r="C60" s="9"/>
      <c r="D60" s="9"/>
      <c r="E60" s="9"/>
      <c r="F60" s="9"/>
      <c r="G60" s="9"/>
      <c r="H60" s="9"/>
      <c r="I60" s="9"/>
      <c r="J60" s="9"/>
      <c r="K60" s="9"/>
      <c r="L60" s="9"/>
      <c r="M60" s="9"/>
      <c r="N60" s="9"/>
      <c r="O60" s="9"/>
      <c r="P60" s="9"/>
    </row>
    <row r="61" spans="1:16">
      <c r="A61" s="9"/>
      <c r="B61" s="9"/>
      <c r="C61" s="9"/>
      <c r="D61" s="9"/>
      <c r="E61" s="9"/>
      <c r="F61" s="9"/>
      <c r="G61" s="9"/>
      <c r="H61" s="9"/>
      <c r="I61" s="9"/>
      <c r="J61" s="9"/>
      <c r="K61" s="9"/>
      <c r="L61" s="9"/>
      <c r="M61" s="9"/>
      <c r="N61" s="9"/>
      <c r="O61" s="9"/>
      <c r="P61" s="9"/>
    </row>
    <row r="62" spans="1:16">
      <c r="A62" s="9"/>
      <c r="B62" s="9"/>
      <c r="C62" s="9"/>
      <c r="D62" s="9"/>
      <c r="E62" s="9"/>
      <c r="F62" s="9"/>
      <c r="G62" s="9"/>
      <c r="H62" s="9"/>
      <c r="I62" s="9"/>
      <c r="J62" s="9"/>
      <c r="K62" s="9"/>
      <c r="L62" s="9"/>
      <c r="M62" s="9"/>
      <c r="N62" s="9"/>
      <c r="O62" s="9"/>
      <c r="P62" s="9"/>
    </row>
    <row r="63" spans="1:16">
      <c r="A63" s="9"/>
      <c r="B63" s="9"/>
      <c r="C63" s="9"/>
      <c r="D63" s="9"/>
      <c r="E63" s="9"/>
      <c r="F63" s="9"/>
      <c r="G63" s="9"/>
      <c r="H63" s="9"/>
      <c r="I63" s="9"/>
      <c r="J63" s="9"/>
      <c r="K63" s="9"/>
      <c r="L63" s="9"/>
      <c r="M63" s="9"/>
      <c r="N63" s="9"/>
      <c r="O63" s="9"/>
      <c r="P63" s="9"/>
    </row>
    <row r="64" spans="1:16">
      <c r="A64" s="9"/>
      <c r="B64" s="9"/>
      <c r="C64" s="9"/>
      <c r="D64" s="9"/>
      <c r="E64" s="9"/>
      <c r="F64" s="9"/>
      <c r="G64" s="9"/>
      <c r="H64" s="9"/>
      <c r="I64" s="9"/>
      <c r="J64" s="9"/>
      <c r="K64" s="9"/>
      <c r="L64" s="9"/>
      <c r="M64" s="9"/>
      <c r="N64" s="9"/>
      <c r="O64" s="9"/>
      <c r="P64" s="9"/>
    </row>
    <row r="65" spans="1:16">
      <c r="A65" s="9"/>
      <c r="B65" s="9"/>
      <c r="C65" s="9"/>
      <c r="D65" s="9"/>
      <c r="E65" s="9"/>
      <c r="F65" s="9"/>
      <c r="G65" s="9"/>
      <c r="H65" s="9"/>
      <c r="I65" s="9"/>
      <c r="J65" s="9"/>
      <c r="K65" s="9"/>
      <c r="L65" s="9"/>
      <c r="M65" s="9"/>
      <c r="N65" s="9"/>
      <c r="O65" s="9"/>
      <c r="P65" s="9"/>
    </row>
    <row r="66" spans="1:16">
      <c r="A66" s="9"/>
      <c r="B66" s="9"/>
      <c r="C66" s="9"/>
      <c r="D66" s="9"/>
      <c r="E66" s="9"/>
      <c r="F66" s="9"/>
      <c r="G66" s="9"/>
      <c r="H66" s="9"/>
      <c r="I66" s="9"/>
      <c r="J66" s="9"/>
      <c r="K66" s="9"/>
      <c r="L66" s="9"/>
      <c r="M66" s="9"/>
      <c r="N66" s="9"/>
      <c r="O66" s="9"/>
      <c r="P66" s="9"/>
    </row>
    <row r="67" spans="1:16">
      <c r="A67" s="9"/>
      <c r="B67" s="9"/>
      <c r="C67" s="9"/>
      <c r="D67" s="9"/>
      <c r="E67" s="9"/>
      <c r="F67" s="9"/>
      <c r="G67" s="9"/>
      <c r="H67" s="9"/>
      <c r="I67" s="9"/>
      <c r="J67" s="9"/>
      <c r="K67" s="9"/>
      <c r="L67" s="9"/>
      <c r="M67" s="9"/>
      <c r="N67" s="9"/>
      <c r="O67" s="9"/>
      <c r="P67" s="9"/>
    </row>
    <row r="68" spans="1:16">
      <c r="A68" s="9"/>
      <c r="B68" s="9"/>
      <c r="C68" s="9"/>
      <c r="D68" s="9"/>
      <c r="E68" s="9"/>
      <c r="F68" s="9"/>
      <c r="G68" s="9"/>
      <c r="H68" s="9"/>
      <c r="I68" s="9"/>
      <c r="J68" s="9"/>
      <c r="K68" s="9"/>
      <c r="L68" s="9"/>
      <c r="M68" s="9"/>
      <c r="N68" s="9"/>
      <c r="O68" s="9"/>
      <c r="P68" s="9"/>
    </row>
    <row r="69" spans="1:16">
      <c r="A69" s="9"/>
      <c r="B69" s="9"/>
      <c r="C69" s="9"/>
      <c r="D69" s="9"/>
      <c r="E69" s="9"/>
      <c r="F69" s="9"/>
      <c r="G69" s="9"/>
      <c r="H69" s="9"/>
      <c r="I69" s="9"/>
      <c r="J69" s="9"/>
      <c r="K69" s="9"/>
      <c r="L69" s="9"/>
      <c r="M69" s="9"/>
      <c r="N69" s="9"/>
      <c r="O69" s="9"/>
      <c r="P69" s="9"/>
    </row>
    <row r="70" spans="1:16">
      <c r="A70" s="9"/>
      <c r="B70" s="9"/>
      <c r="C70" s="9"/>
      <c r="D70" s="9"/>
      <c r="E70" s="9"/>
      <c r="F70" s="9"/>
      <c r="G70" s="9"/>
      <c r="H70" s="9"/>
      <c r="I70" s="9"/>
      <c r="J70" s="9"/>
      <c r="K70" s="9"/>
      <c r="L70" s="9"/>
      <c r="M70" s="9"/>
      <c r="N70" s="9"/>
      <c r="O70" s="9"/>
      <c r="P70" s="9"/>
    </row>
    <row r="71" spans="1:16">
      <c r="A71" s="9"/>
      <c r="B71" s="9"/>
      <c r="C71" s="9"/>
      <c r="D71" s="9"/>
      <c r="E71" s="9"/>
      <c r="F71" s="9"/>
      <c r="G71" s="9"/>
      <c r="H71" s="9"/>
      <c r="I71" s="9"/>
      <c r="J71" s="9"/>
      <c r="K71" s="9"/>
      <c r="L71" s="9"/>
      <c r="M71" s="9"/>
      <c r="N71" s="9"/>
      <c r="O71" s="9"/>
      <c r="P71" s="9"/>
    </row>
    <row r="72" spans="1:16">
      <c r="A72" s="9"/>
      <c r="B72" s="9"/>
      <c r="C72" s="9"/>
      <c r="D72" s="9"/>
      <c r="E72" s="9"/>
      <c r="F72" s="9"/>
      <c r="G72" s="9"/>
      <c r="H72" s="9"/>
      <c r="I72" s="9"/>
      <c r="J72" s="9"/>
      <c r="K72" s="9"/>
      <c r="L72" s="9"/>
      <c r="M72" s="9"/>
      <c r="N72" s="9"/>
      <c r="O72" s="9"/>
      <c r="P72" s="9"/>
    </row>
    <row r="73" spans="1:16">
      <c r="A73" s="9"/>
      <c r="B73" s="9"/>
      <c r="C73" s="9"/>
      <c r="D73" s="9"/>
      <c r="E73" s="9"/>
      <c r="F73" s="9"/>
      <c r="G73" s="9"/>
      <c r="H73" s="9"/>
      <c r="I73" s="9"/>
      <c r="J73" s="9"/>
      <c r="K73" s="9"/>
      <c r="L73" s="9"/>
      <c r="M73" s="9"/>
      <c r="N73" s="9"/>
      <c r="O73" s="9"/>
      <c r="P73" s="9"/>
    </row>
    <row r="74" spans="1:16">
      <c r="A74" s="9"/>
      <c r="B74" s="9"/>
      <c r="C74" s="9"/>
      <c r="D74" s="9"/>
      <c r="E74" s="9"/>
      <c r="F74" s="9"/>
      <c r="G74" s="9"/>
      <c r="H74" s="9"/>
      <c r="I74" s="9"/>
      <c r="J74" s="9"/>
      <c r="K74" s="9"/>
      <c r="L74" s="9"/>
      <c r="M74" s="9"/>
      <c r="N74" s="9"/>
      <c r="O74" s="9"/>
      <c r="P74" s="9"/>
    </row>
    <row r="75" spans="1:16">
      <c r="A75" s="9"/>
      <c r="B75" s="9"/>
      <c r="C75" s="9"/>
      <c r="D75" s="9"/>
      <c r="E75" s="9"/>
      <c r="F75" s="9"/>
      <c r="G75" s="9"/>
      <c r="H75" s="9"/>
      <c r="I75" s="9"/>
      <c r="J75" s="9"/>
      <c r="K75" s="9"/>
      <c r="L75" s="9"/>
      <c r="M75" s="9"/>
      <c r="N75" s="9"/>
      <c r="O75" s="9"/>
      <c r="P75" s="9"/>
    </row>
    <row r="76" spans="1:16">
      <c r="A76" s="9"/>
      <c r="B76" s="9"/>
      <c r="C76" s="9"/>
      <c r="D76" s="9"/>
      <c r="E76" s="9"/>
      <c r="F76" s="9"/>
      <c r="G76" s="9"/>
      <c r="H76" s="9"/>
      <c r="I76" s="9"/>
      <c r="J76" s="9"/>
      <c r="K76" s="9"/>
      <c r="L76" s="9"/>
      <c r="M76" s="9"/>
      <c r="N76" s="9"/>
      <c r="O76" s="9"/>
      <c r="P76" s="9"/>
    </row>
    <row r="77" spans="1:16">
      <c r="A77" s="9"/>
      <c r="B77" s="9"/>
      <c r="C77" s="9"/>
      <c r="D77" s="9"/>
      <c r="E77" s="9"/>
      <c r="F77" s="9"/>
      <c r="G77" s="9"/>
      <c r="H77" s="9"/>
      <c r="I77" s="9"/>
      <c r="J77" s="9"/>
      <c r="K77" s="9"/>
      <c r="L77" s="9"/>
      <c r="M77" s="9"/>
      <c r="N77" s="9"/>
      <c r="O77" s="9"/>
      <c r="P77" s="9"/>
    </row>
    <row r="78" spans="1:16">
      <c r="A78" s="9"/>
      <c r="B78" s="9"/>
      <c r="C78" s="9"/>
      <c r="D78" s="9"/>
      <c r="E78" s="9"/>
      <c r="F78" s="9"/>
      <c r="G78" s="9"/>
      <c r="H78" s="9"/>
      <c r="I78" s="9"/>
      <c r="J78" s="9"/>
      <c r="K78" s="9"/>
      <c r="L78" s="9"/>
      <c r="M78" s="9"/>
      <c r="N78" s="9"/>
      <c r="O78" s="9"/>
      <c r="P78" s="9"/>
    </row>
    <row r="79" spans="1:16">
      <c r="A79" s="9"/>
      <c r="B79" s="9"/>
      <c r="C79" s="9"/>
      <c r="D79" s="9"/>
      <c r="E79" s="9"/>
      <c r="F79" s="9"/>
      <c r="G79" s="9"/>
      <c r="H79" s="9"/>
      <c r="I79" s="9"/>
      <c r="J79" s="9"/>
      <c r="K79" s="9"/>
      <c r="L79" s="9"/>
      <c r="M79" s="9"/>
      <c r="N79" s="9"/>
      <c r="O79" s="9"/>
      <c r="P79" s="9"/>
    </row>
    <row r="80" spans="1:16">
      <c r="A80" s="9"/>
      <c r="B80" s="9"/>
      <c r="C80" s="9"/>
      <c r="D80" s="9"/>
      <c r="E80" s="9"/>
      <c r="F80" s="9"/>
      <c r="G80" s="9"/>
      <c r="H80" s="9"/>
      <c r="I80" s="9"/>
      <c r="J80" s="9"/>
      <c r="K80" s="9"/>
      <c r="L80" s="9"/>
      <c r="M80" s="9"/>
      <c r="N80" s="9"/>
      <c r="O80" s="9"/>
      <c r="P80" s="9"/>
    </row>
    <row r="81" spans="1:16">
      <c r="A81" s="9"/>
      <c r="B81" s="9"/>
      <c r="C81" s="9"/>
      <c r="D81" s="9"/>
      <c r="E81" s="9"/>
      <c r="F81" s="9"/>
      <c r="G81" s="9"/>
      <c r="H81" s="9"/>
      <c r="I81" s="9"/>
      <c r="J81" s="9"/>
      <c r="K81" s="9"/>
      <c r="L81" s="9"/>
      <c r="M81" s="9"/>
      <c r="N81" s="9"/>
      <c r="O81" s="9"/>
      <c r="P81" s="9"/>
    </row>
    <row r="82" spans="1:16">
      <c r="A82" s="9"/>
      <c r="B82" s="9"/>
      <c r="C82" s="9"/>
      <c r="D82" s="9"/>
      <c r="E82" s="9"/>
      <c r="F82" s="9"/>
      <c r="G82" s="9"/>
      <c r="H82" s="9"/>
      <c r="I82" s="9"/>
      <c r="J82" s="9"/>
      <c r="K82" s="9"/>
      <c r="L82" s="9"/>
      <c r="M82" s="9"/>
      <c r="N82" s="9"/>
      <c r="O82" s="9"/>
      <c r="P82" s="9"/>
    </row>
    <row r="83" spans="1:16">
      <c r="A83" s="9"/>
      <c r="B83" s="9"/>
      <c r="C83" s="9"/>
      <c r="D83" s="9"/>
      <c r="E83" s="9"/>
      <c r="F83" s="9"/>
      <c r="G83" s="9"/>
      <c r="H83" s="9"/>
      <c r="I83" s="9"/>
      <c r="J83" s="9"/>
      <c r="K83" s="9"/>
      <c r="L83" s="9"/>
      <c r="M83" s="9"/>
      <c r="N83" s="9"/>
      <c r="O83" s="9"/>
      <c r="P83" s="9"/>
    </row>
    <row r="84" spans="1:16">
      <c r="A84" s="9"/>
      <c r="B84" s="9"/>
      <c r="C84" s="9"/>
      <c r="D84" s="9"/>
      <c r="E84" s="9"/>
      <c r="F84" s="9"/>
      <c r="G84" s="9"/>
      <c r="H84" s="9"/>
      <c r="I84" s="9"/>
      <c r="J84" s="9"/>
      <c r="K84" s="9"/>
      <c r="L84" s="9"/>
      <c r="M84" s="9"/>
      <c r="N84" s="9"/>
      <c r="O84" s="9"/>
      <c r="P84" s="9"/>
    </row>
    <row r="85" spans="1:16">
      <c r="A85" s="9"/>
      <c r="B85" s="9"/>
      <c r="C85" s="9"/>
      <c r="D85" s="9"/>
      <c r="E85" s="9"/>
      <c r="F85" s="9"/>
      <c r="G85" s="9"/>
      <c r="H85" s="9"/>
      <c r="I85" s="9"/>
      <c r="J85" s="9"/>
      <c r="K85" s="9"/>
      <c r="L85" s="9"/>
      <c r="M85" s="9"/>
      <c r="N85" s="9"/>
      <c r="O85" s="9"/>
      <c r="P85" s="9"/>
    </row>
    <row r="86" spans="1:16">
      <c r="A86" s="9"/>
      <c r="B86" s="9"/>
      <c r="C86" s="9"/>
      <c r="D86" s="9"/>
      <c r="E86" s="9"/>
      <c r="F86" s="9"/>
      <c r="G86" s="9"/>
      <c r="H86" s="9"/>
      <c r="I86" s="9"/>
      <c r="J86" s="9"/>
      <c r="K86" s="9"/>
      <c r="L86" s="9"/>
      <c r="M86" s="9"/>
      <c r="N86" s="9"/>
      <c r="O86" s="9"/>
      <c r="P86" s="9"/>
    </row>
    <row r="87" spans="1:16">
      <c r="A87" s="9"/>
      <c r="B87" s="9"/>
      <c r="C87" s="9"/>
      <c r="D87" s="9"/>
      <c r="E87" s="9"/>
      <c r="F87" s="9"/>
      <c r="G87" s="9"/>
      <c r="H87" s="9"/>
      <c r="I87" s="9"/>
      <c r="J87" s="9"/>
      <c r="K87" s="9"/>
      <c r="L87" s="9"/>
      <c r="M87" s="9"/>
      <c r="N87" s="9"/>
      <c r="O87" s="9"/>
      <c r="P87" s="9"/>
    </row>
    <row r="88" spans="1:16">
      <c r="A88" s="9"/>
      <c r="B88" s="9"/>
      <c r="C88" s="9"/>
      <c r="D88" s="9"/>
      <c r="E88" s="9"/>
      <c r="F88" s="9"/>
      <c r="G88" s="9"/>
      <c r="H88" s="9"/>
      <c r="I88" s="9"/>
      <c r="J88" s="9"/>
      <c r="K88" s="9"/>
      <c r="L88" s="9"/>
      <c r="M88" s="9"/>
      <c r="N88" s="9"/>
      <c r="O88" s="9"/>
      <c r="P88" s="9"/>
    </row>
    <row r="89" spans="1:16">
      <c r="A89" s="9"/>
      <c r="B89" s="9"/>
      <c r="C89" s="9"/>
      <c r="D89" s="9"/>
      <c r="E89" s="9"/>
      <c r="F89" s="9"/>
      <c r="G89" s="9"/>
      <c r="H89" s="9"/>
      <c r="I89" s="9"/>
      <c r="J89" s="9"/>
      <c r="K89" s="9"/>
      <c r="L89" s="9"/>
      <c r="M89" s="9"/>
      <c r="N89" s="9"/>
      <c r="O89" s="9"/>
      <c r="P89" s="9"/>
    </row>
    <row r="90" spans="1:16">
      <c r="A90" s="9"/>
      <c r="B90" s="9"/>
      <c r="C90" s="9"/>
      <c r="D90" s="9"/>
      <c r="E90" s="9"/>
      <c r="F90" s="9"/>
      <c r="G90" s="9"/>
      <c r="H90" s="9"/>
      <c r="I90" s="9"/>
      <c r="J90" s="9"/>
      <c r="K90" s="9"/>
      <c r="L90" s="9"/>
      <c r="M90" s="9"/>
      <c r="N90" s="9"/>
      <c r="O90" s="9"/>
      <c r="P90" s="9"/>
    </row>
    <row r="91" spans="1:16">
      <c r="A91" s="9"/>
      <c r="B91" s="9"/>
      <c r="C91" s="9"/>
      <c r="D91" s="9"/>
      <c r="E91" s="9"/>
      <c r="F91" s="9"/>
      <c r="G91" s="9"/>
      <c r="H91" s="9"/>
      <c r="I91" s="9"/>
      <c r="J91" s="9"/>
      <c r="K91" s="9"/>
      <c r="L91" s="9"/>
      <c r="M91" s="9"/>
      <c r="N91" s="9"/>
      <c r="O91" s="9"/>
      <c r="P91" s="9"/>
    </row>
    <row r="92" spans="1:16">
      <c r="A92" s="9"/>
      <c r="B92" s="9"/>
      <c r="C92" s="9"/>
      <c r="D92" s="9"/>
      <c r="E92" s="9"/>
      <c r="F92" s="9"/>
      <c r="G92" s="9"/>
      <c r="H92" s="9"/>
      <c r="I92" s="9"/>
      <c r="J92" s="9"/>
      <c r="K92" s="9"/>
      <c r="L92" s="9"/>
      <c r="M92" s="9"/>
      <c r="N92" s="9"/>
      <c r="O92" s="9"/>
      <c r="P92" s="9"/>
    </row>
    <row r="93" spans="1:16">
      <c r="A93" s="9"/>
      <c r="B93" s="9"/>
      <c r="C93" s="9"/>
      <c r="D93" s="9"/>
      <c r="E93" s="9"/>
      <c r="F93" s="9"/>
      <c r="G93" s="9"/>
      <c r="H93" s="9"/>
      <c r="I93" s="9"/>
      <c r="J93" s="9"/>
      <c r="K93" s="9"/>
      <c r="L93" s="9"/>
      <c r="M93" s="9"/>
      <c r="N93" s="9"/>
      <c r="O93" s="9"/>
      <c r="P93" s="9"/>
    </row>
    <row r="94" spans="1:16">
      <c r="A94" s="9"/>
      <c r="B94" s="9"/>
      <c r="C94" s="9"/>
      <c r="D94" s="9"/>
      <c r="E94" s="9"/>
      <c r="F94" s="9"/>
      <c r="G94" s="9"/>
      <c r="H94" s="9"/>
      <c r="I94" s="9"/>
      <c r="J94" s="9"/>
      <c r="K94" s="9"/>
      <c r="L94" s="9"/>
      <c r="M94" s="9"/>
      <c r="N94" s="9"/>
      <c r="O94" s="9"/>
      <c r="P94" s="9"/>
    </row>
    <row r="95" spans="1:16">
      <c r="A95" s="9"/>
      <c r="B95" s="9"/>
      <c r="C95" s="9"/>
      <c r="D95" s="9"/>
      <c r="E95" s="9"/>
      <c r="F95" s="9"/>
      <c r="G95" s="9"/>
      <c r="H95" s="9"/>
      <c r="I95" s="9"/>
      <c r="J95" s="9"/>
      <c r="K95" s="9"/>
      <c r="L95" s="9"/>
      <c r="M95" s="9"/>
      <c r="N95" s="9"/>
      <c r="O95" s="9"/>
      <c r="P95" s="9"/>
    </row>
    <row r="96" spans="1:16">
      <c r="A96" s="9"/>
      <c r="B96" s="9"/>
      <c r="C96" s="9"/>
      <c r="D96" s="9"/>
      <c r="E96" s="9"/>
      <c r="F96" s="9"/>
      <c r="G96" s="9"/>
      <c r="H96" s="9"/>
      <c r="I96" s="9"/>
      <c r="J96" s="9"/>
      <c r="K96" s="9"/>
      <c r="L96" s="9"/>
      <c r="M96" s="9"/>
      <c r="N96" s="9"/>
      <c r="O96" s="9"/>
      <c r="P96" s="9"/>
    </row>
    <row r="97" spans="1:16">
      <c r="A97" s="9"/>
      <c r="B97" s="9"/>
      <c r="C97" s="9"/>
      <c r="D97" s="9"/>
      <c r="E97" s="9"/>
      <c r="F97" s="9"/>
      <c r="G97" s="9"/>
      <c r="H97" s="9"/>
      <c r="I97" s="9"/>
      <c r="J97" s="9"/>
      <c r="K97" s="9"/>
      <c r="L97" s="9"/>
      <c r="M97" s="9"/>
      <c r="N97" s="9"/>
      <c r="O97" s="9"/>
      <c r="P97" s="9"/>
    </row>
  </sheetData>
  <mergeCells count="9">
    <mergeCell ref="C2:P2"/>
    <mergeCell ref="C10:P10"/>
    <mergeCell ref="C16:P20"/>
    <mergeCell ref="C23:P23"/>
    <mergeCell ref="C3:P3"/>
    <mergeCell ref="C11:N11"/>
    <mergeCell ref="C12:F12"/>
    <mergeCell ref="C13:F13"/>
    <mergeCell ref="C14:F14"/>
  </mergeCells>
  <hyperlinks>
    <hyperlink ref="C13" r:id="rId1" display="https://www.aer.gov.au/node/72029" xr:uid="{00000000-0004-0000-0000-000000000000}"/>
    <hyperlink ref="C12" r:id="rId2" display="https://www.aer.gov.au/node/72028" xr:uid="{00000000-0004-0000-0000-000001000000}"/>
    <hyperlink ref="C14" r:id="rId3" display="https://www.aer.gov.au/node/72030" xr:uid="{00000000-0004-0000-0000-000002000000}"/>
    <hyperlink ref="C12:F12" r:id="rId4" display="Return on assets explanatory note" xr:uid="{EFE001DF-4364-41C2-877B-7645B20E37CD}"/>
    <hyperlink ref="C13:F13" r:id="rId5" display="EBIT per customer explanatory note" xr:uid="{73AAB0BC-6BE0-4AEA-825F-7CC99086C4AB}"/>
    <hyperlink ref="C14:F14" r:id="rId6" display="RAB multiples explanatory note" xr:uid="{B59430BC-5AF2-413E-A1BE-391EDF028003}"/>
  </hyperlinks>
  <pageMargins left="0.74803149606299213" right="0.74803149606299213" top="0.98425196850393704" bottom="0.98425196850393704" header="0.51181102362204722" footer="0.51181102362204722"/>
  <pageSetup paperSize="9" scale="54" fitToHeight="0" orientation="portrait"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5"/>
  <sheetViews>
    <sheetView showGridLines="0" workbookViewId="0">
      <selection activeCell="B12" sqref="B12:H14"/>
    </sheetView>
    <sheetView workbookViewId="1"/>
  </sheetViews>
  <sheetFormatPr defaultColWidth="9.1796875" defaultRowHeight="14"/>
  <cols>
    <col min="1" max="1" width="9.1796875" style="68"/>
    <col min="2" max="2" width="28.7265625" style="68" bestFit="1" customWidth="1"/>
    <col min="3" max="8" width="25.7265625" style="68" customWidth="1"/>
    <col min="9" max="16384" width="9.1796875" style="68"/>
  </cols>
  <sheetData>
    <row r="2" spans="2:8" ht="20.5" thickBot="1">
      <c r="B2" s="65" t="s">
        <v>64</v>
      </c>
      <c r="C2" s="66"/>
      <c r="D2" s="66"/>
      <c r="E2" s="66"/>
      <c r="F2" s="66"/>
      <c r="G2" s="66"/>
      <c r="H2" s="66"/>
    </row>
    <row r="3" spans="2:8" ht="18">
      <c r="B3" s="69"/>
      <c r="C3" s="69"/>
      <c r="D3" s="69"/>
      <c r="E3" s="69"/>
      <c r="F3" s="69"/>
      <c r="G3" s="69"/>
      <c r="H3" s="69"/>
    </row>
    <row r="4" spans="2:8" ht="18">
      <c r="B4" s="110" t="s">
        <v>116</v>
      </c>
      <c r="C4" s="69"/>
      <c r="D4" s="69"/>
      <c r="E4" s="69"/>
      <c r="F4" s="69"/>
      <c r="G4" s="69"/>
      <c r="H4" s="69"/>
    </row>
    <row r="5" spans="2:8">
      <c r="B5" s="73"/>
      <c r="C5" s="73"/>
      <c r="D5" s="73"/>
      <c r="E5" s="73"/>
      <c r="F5" s="73"/>
      <c r="G5" s="73"/>
      <c r="H5" s="73"/>
    </row>
    <row r="6" spans="2:8" ht="7.5" customHeight="1">
      <c r="B6" s="120" t="s">
        <v>117</v>
      </c>
      <c r="C6" s="121"/>
      <c r="D6" s="121"/>
      <c r="E6" s="121"/>
      <c r="F6" s="121"/>
      <c r="G6" s="121"/>
      <c r="H6" s="122"/>
    </row>
    <row r="7" spans="2:8" ht="7.5" customHeight="1">
      <c r="B7" s="123"/>
      <c r="C7" s="124"/>
      <c r="D7" s="124"/>
      <c r="E7" s="124"/>
      <c r="F7" s="124"/>
      <c r="G7" s="124"/>
      <c r="H7" s="125"/>
    </row>
    <row r="8" spans="2:8" ht="36" customHeight="1">
      <c r="B8" s="126"/>
      <c r="C8" s="127"/>
      <c r="D8" s="127"/>
      <c r="E8" s="127"/>
      <c r="F8" s="127"/>
      <c r="G8" s="127"/>
      <c r="H8" s="128"/>
    </row>
    <row r="9" spans="2:8">
      <c r="B9" s="73"/>
      <c r="C9" s="73"/>
      <c r="D9" s="73"/>
      <c r="E9" s="73"/>
      <c r="F9" s="73"/>
      <c r="G9" s="73"/>
      <c r="H9" s="73"/>
    </row>
    <row r="10" spans="2:8" ht="15.5">
      <c r="B10" s="110" t="s">
        <v>53</v>
      </c>
      <c r="C10" s="73"/>
      <c r="D10" s="73"/>
      <c r="E10" s="73"/>
      <c r="F10" s="73"/>
      <c r="G10" s="73"/>
      <c r="H10" s="73"/>
    </row>
    <row r="11" spans="2:8">
      <c r="B11" s="111"/>
      <c r="C11" s="73"/>
      <c r="D11" s="73"/>
      <c r="E11" s="73"/>
      <c r="F11" s="73"/>
      <c r="G11" s="73"/>
      <c r="H11" s="73"/>
    </row>
    <row r="12" spans="2:8">
      <c r="B12" s="120" t="s">
        <v>59</v>
      </c>
      <c r="C12" s="121"/>
      <c r="D12" s="121"/>
      <c r="E12" s="121"/>
      <c r="F12" s="121"/>
      <c r="G12" s="121"/>
      <c r="H12" s="122"/>
    </row>
    <row r="13" spans="2:8" ht="12" customHeight="1">
      <c r="B13" s="123"/>
      <c r="C13" s="124"/>
      <c r="D13" s="124"/>
      <c r="E13" s="124"/>
      <c r="F13" s="124"/>
      <c r="G13" s="124"/>
      <c r="H13" s="125"/>
    </row>
    <row r="14" spans="2:8" ht="35.25" customHeight="1">
      <c r="B14" s="126"/>
      <c r="C14" s="127"/>
      <c r="D14" s="127"/>
      <c r="E14" s="127"/>
      <c r="F14" s="127"/>
      <c r="G14" s="127"/>
      <c r="H14" s="128"/>
    </row>
    <row r="15" spans="2:8">
      <c r="B15" s="75"/>
      <c r="C15" s="75"/>
      <c r="D15" s="75"/>
      <c r="E15" s="75"/>
      <c r="F15" s="75"/>
      <c r="G15" s="75"/>
      <c r="H15" s="75"/>
    </row>
  </sheetData>
  <mergeCells count="2">
    <mergeCell ref="B6:H8"/>
    <mergeCell ref="B12: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53"/>
  <sheetViews>
    <sheetView showGridLines="0" workbookViewId="0">
      <selection activeCell="E5" sqref="E5"/>
    </sheetView>
    <sheetView workbookViewId="1"/>
  </sheetViews>
  <sheetFormatPr defaultColWidth="9.1796875" defaultRowHeight="14"/>
  <cols>
    <col min="1" max="1" width="9.1796875" style="68"/>
    <col min="2" max="2" width="42.1796875" style="68" customWidth="1"/>
    <col min="3" max="9" width="25.7265625" style="68" customWidth="1"/>
    <col min="10" max="15" width="9.1796875" style="67"/>
    <col min="16" max="16384" width="9.1796875" style="68"/>
  </cols>
  <sheetData>
    <row r="2" spans="2:15" ht="20.5" thickBot="1">
      <c r="B2" s="65" t="s">
        <v>57</v>
      </c>
      <c r="C2" s="66"/>
      <c r="D2" s="66"/>
      <c r="E2" s="66"/>
      <c r="F2" s="66"/>
      <c r="G2" s="66"/>
      <c r="H2" s="66"/>
      <c r="I2" s="66"/>
    </row>
    <row r="3" spans="2:15" ht="18">
      <c r="B3" s="69"/>
      <c r="C3" s="69"/>
      <c r="D3" s="69"/>
      <c r="E3" s="69"/>
      <c r="F3" s="69"/>
      <c r="G3" s="69"/>
      <c r="H3" s="69"/>
      <c r="I3" s="69"/>
    </row>
    <row r="4" spans="2:15" s="73" customFormat="1">
      <c r="B4" s="70" t="s">
        <v>52</v>
      </c>
      <c r="C4" s="71" t="s">
        <v>30</v>
      </c>
      <c r="D4" s="68"/>
      <c r="E4" s="68"/>
      <c r="F4" s="68"/>
      <c r="G4" s="68"/>
      <c r="H4" s="68"/>
      <c r="I4" s="68"/>
      <c r="J4" s="67"/>
      <c r="K4" s="72"/>
      <c r="L4" s="72"/>
      <c r="M4" s="72"/>
      <c r="N4" s="72"/>
      <c r="O4" s="72"/>
    </row>
    <row r="5" spans="2:15" s="73" customFormat="1">
      <c r="B5" s="74"/>
      <c r="C5" s="68"/>
      <c r="D5" s="68"/>
      <c r="E5" s="68"/>
      <c r="F5" s="68"/>
      <c r="G5" s="68"/>
      <c r="H5" s="68"/>
      <c r="I5" s="68"/>
      <c r="J5" s="67"/>
      <c r="K5" s="72"/>
      <c r="L5" s="72"/>
      <c r="M5" s="72"/>
      <c r="N5" s="72"/>
      <c r="O5" s="72"/>
    </row>
    <row r="6" spans="2:15" s="73" customFormat="1" ht="15" customHeight="1">
      <c r="B6" s="70" t="s">
        <v>53</v>
      </c>
      <c r="C6" s="71" t="s">
        <v>30</v>
      </c>
      <c r="D6" s="68"/>
      <c r="E6" s="68"/>
      <c r="F6" s="68"/>
      <c r="G6" s="68"/>
      <c r="H6" s="68"/>
      <c r="I6" s="68"/>
      <c r="J6" s="67"/>
      <c r="K6" s="72"/>
      <c r="L6" s="72"/>
      <c r="M6" s="72"/>
      <c r="N6" s="72"/>
      <c r="O6" s="72"/>
    </row>
    <row r="7" spans="2:15" s="73" customFormat="1" ht="15" customHeight="1">
      <c r="B7" s="74"/>
      <c r="C7" s="68"/>
      <c r="D7" s="68"/>
      <c r="E7" s="68"/>
      <c r="F7" s="68"/>
      <c r="G7" s="68"/>
      <c r="H7" s="68"/>
      <c r="I7" s="68"/>
      <c r="J7" s="67"/>
      <c r="K7" s="72"/>
      <c r="L7" s="72"/>
      <c r="M7" s="72"/>
      <c r="N7" s="72"/>
      <c r="O7" s="72"/>
    </row>
    <row r="8" spans="2:15" s="73" customFormat="1" ht="15" customHeight="1">
      <c r="B8" s="120" t="s">
        <v>118</v>
      </c>
      <c r="C8" s="121"/>
      <c r="D8" s="121"/>
      <c r="E8" s="121"/>
      <c r="F8" s="121"/>
      <c r="G8" s="121"/>
      <c r="H8" s="121"/>
      <c r="I8" s="122"/>
      <c r="J8" s="72"/>
      <c r="K8" s="72"/>
      <c r="L8" s="72"/>
      <c r="M8" s="72"/>
      <c r="N8" s="72"/>
      <c r="O8" s="72"/>
    </row>
    <row r="9" spans="2:15" s="73" customFormat="1" ht="15" customHeight="1">
      <c r="B9" s="123"/>
      <c r="C9" s="124"/>
      <c r="D9" s="124"/>
      <c r="E9" s="124"/>
      <c r="F9" s="124"/>
      <c r="G9" s="124"/>
      <c r="H9" s="124"/>
      <c r="I9" s="125"/>
      <c r="J9" s="72"/>
      <c r="K9" s="72"/>
      <c r="L9" s="72"/>
      <c r="M9" s="72"/>
      <c r="N9" s="72"/>
      <c r="O9" s="72"/>
    </row>
    <row r="10" spans="2:15" s="73" customFormat="1" ht="15" customHeight="1">
      <c r="B10" s="126"/>
      <c r="C10" s="127"/>
      <c r="D10" s="127"/>
      <c r="E10" s="127"/>
      <c r="F10" s="127"/>
      <c r="G10" s="127"/>
      <c r="H10" s="127"/>
      <c r="I10" s="128"/>
      <c r="J10" s="72"/>
      <c r="K10" s="72"/>
      <c r="L10" s="72"/>
      <c r="M10" s="72"/>
      <c r="N10" s="72"/>
      <c r="O10" s="72"/>
    </row>
    <row r="11" spans="2:15">
      <c r="B11" s="75"/>
      <c r="C11" s="75"/>
      <c r="D11" s="75"/>
      <c r="E11" s="75"/>
      <c r="F11" s="75"/>
      <c r="G11" s="75"/>
      <c r="H11" s="75"/>
      <c r="I11" s="75"/>
    </row>
    <row r="12" spans="2:15">
      <c r="B12" s="75"/>
      <c r="C12" s="75"/>
      <c r="D12" s="75"/>
      <c r="E12" s="75"/>
      <c r="F12" s="75"/>
      <c r="G12" s="75"/>
      <c r="H12" s="75"/>
      <c r="I12" s="75"/>
    </row>
    <row r="13" spans="2:15" ht="20.5" thickBot="1">
      <c r="B13" s="76" t="s">
        <v>34</v>
      </c>
      <c r="C13" s="76"/>
      <c r="D13" s="76"/>
      <c r="E13" s="76"/>
      <c r="F13" s="76"/>
      <c r="G13" s="76"/>
      <c r="H13" s="76"/>
      <c r="I13" s="76"/>
    </row>
    <row r="14" spans="2:15">
      <c r="B14" s="75"/>
      <c r="C14" s="75"/>
      <c r="D14" s="75"/>
      <c r="E14" s="75"/>
      <c r="F14" s="75"/>
      <c r="G14" s="75"/>
      <c r="H14" s="75"/>
      <c r="I14" s="75"/>
    </row>
    <row r="15" spans="2:15" ht="16" thickBot="1">
      <c r="B15" s="77" t="str">
        <f>IF(AND(C4="Exclusive",C6="Exclusive"), "Real return on assets - Excluding returns from incentive scheme payments",
IF(AND(C4="Exclusive",C6="Inclusive"),"Real return on assets - Including returns from incentive scheme payments",
IF(AND(C4="Inclusive", C6="Inclusive"), "Nominal return on assets - Including returns from incentive scheme payments", "Nominal return on assets - Excluding returns from incentive scheme payments")))</f>
        <v>Nominal return on assets - Including returns from incentive scheme payments</v>
      </c>
      <c r="C15" s="77"/>
      <c r="D15" s="77"/>
      <c r="E15" s="77"/>
      <c r="F15" s="77"/>
      <c r="G15" s="77"/>
      <c r="H15" s="77"/>
      <c r="I15" s="77"/>
    </row>
    <row r="16" spans="2:15">
      <c r="B16" s="75"/>
      <c r="C16" s="75"/>
      <c r="D16" s="75"/>
      <c r="E16" s="75"/>
      <c r="F16" s="75"/>
      <c r="G16" s="75"/>
      <c r="H16" s="75"/>
      <c r="I16" s="75"/>
    </row>
    <row r="17" spans="2:15" ht="14.5" thickBot="1">
      <c r="B17" s="78" t="s">
        <v>34</v>
      </c>
      <c r="C17" s="79">
        <v>2014</v>
      </c>
      <c r="D17" s="79">
        <v>2015</v>
      </c>
      <c r="E17" s="79">
        <v>2016</v>
      </c>
      <c r="F17" s="79">
        <v>2017</v>
      </c>
      <c r="G17" s="79">
        <v>2018</v>
      </c>
      <c r="H17" s="79">
        <v>2019</v>
      </c>
      <c r="I17" s="79">
        <v>2020</v>
      </c>
    </row>
    <row r="18" spans="2:15">
      <c r="B18" s="68" t="s">
        <v>88</v>
      </c>
      <c r="C18" s="80">
        <f>SUMIFS(Data!$D:$D,Data!$A:$A,$B18,Data!$C:$C,C$17,Data!$B:$B,$B$15)</f>
        <v>8.8562209611595902E-2</v>
      </c>
      <c r="D18" s="80">
        <f>SUMIFS(Data!$D:$D,Data!$A:$A,$B18,Data!$C:$C,D$17,Data!$B:$B,$B$15)</f>
        <v>0.10222321149264488</v>
      </c>
      <c r="E18" s="80">
        <f>SUMIFS(Data!$D:$D,Data!$A:$A,$B18,Data!$C:$C,E$17,Data!$B:$B,$B$15)</f>
        <v>8.946240441045783E-2</v>
      </c>
      <c r="F18" s="80">
        <f>SUMIFS(Data!$D:$D,Data!$A:$A,$B18,Data!$C:$C,F$17,Data!$B:$B,$B$15)</f>
        <v>9.3064211309327363E-2</v>
      </c>
      <c r="G18" s="80">
        <f>SUMIFS(Data!$D:$D,Data!$A:$A,$B18,Data!$C:$C,G$17,Data!$B:$B,$B$15)</f>
        <v>7.6714281525053218E-2</v>
      </c>
      <c r="H18" s="80">
        <f>SUMIFS(Data!$D:$D,Data!$A:$A,$B18,Data!$C:$C,H$17,Data!$B:$B,$B$15)</f>
        <v>7.686235388145933E-2</v>
      </c>
      <c r="I18" s="80">
        <f>SUMIFS(Data!$D:$D,Data!$A:$A,$B18,Data!$C:$C,I$17,Data!$B:$B,$B$15)</f>
        <v>7.2765202369711665E-2</v>
      </c>
    </row>
    <row r="19" spans="2:15">
      <c r="B19" s="68" t="s">
        <v>89</v>
      </c>
      <c r="C19" s="80">
        <f>SUMIFS(Data!$D:$D,Data!$A:$A,$B19,Data!$C:$C,C$17,Data!$B:$B,$B$15)</f>
        <v>0.13877038266268879</v>
      </c>
      <c r="D19" s="80">
        <f>SUMIFS(Data!$D:$D,Data!$A:$A,$B19,Data!$C:$C,D$17,Data!$B:$B,$B$15)</f>
        <v>0.11853511625325092</v>
      </c>
      <c r="E19" s="80">
        <f>SUMIFS(Data!$D:$D,Data!$A:$A,$B19,Data!$C:$C,E$17,Data!$B:$B,$B$15)</f>
        <v>0.11605396756515736</v>
      </c>
      <c r="F19" s="80">
        <f>SUMIFS(Data!$D:$D,Data!$A:$A,$B19,Data!$C:$C,F$17,Data!$B:$B,$B$15)</f>
        <v>8.3143080515110102E-2</v>
      </c>
      <c r="G19" s="80">
        <f>SUMIFS(Data!$D:$D,Data!$A:$A,$B19,Data!$C:$C,G$17,Data!$B:$B,$B$15)</f>
        <v>8.1690855293041931E-2</v>
      </c>
      <c r="H19" s="80">
        <f>SUMIFS(Data!$D:$D,Data!$A:$A,$B19,Data!$C:$C,H$17,Data!$B:$B,$B$15)</f>
        <v>8.2262263373080763E-2</v>
      </c>
      <c r="I19" s="80">
        <f>SUMIFS(Data!$D:$D,Data!$A:$A,$B19,Data!$C:$C,I$17,Data!$B:$B,$B$15)</f>
        <v>8.6104542167647458E-2</v>
      </c>
    </row>
    <row r="20" spans="2:15">
      <c r="B20" s="68" t="s">
        <v>90</v>
      </c>
      <c r="C20" s="80">
        <f>SUMIFS(Data!$D:$D,Data!$A:$A,$B20,Data!$C:$C,C$17,Data!$B:$B,$B$15)</f>
        <v>7.0672245658249144E-2</v>
      </c>
      <c r="D20" s="80">
        <f>SUMIFS(Data!$D:$D,Data!$A:$A,$B20,Data!$C:$C,D$17,Data!$B:$B,$B$15)</f>
        <v>7.5548362445152728E-2</v>
      </c>
      <c r="E20" s="80">
        <f>SUMIFS(Data!$D:$D,Data!$A:$A,$B20,Data!$C:$C,E$17,Data!$B:$B,$B$15)</f>
        <v>7.6379848169288E-2</v>
      </c>
      <c r="F20" s="80">
        <f>SUMIFS(Data!$D:$D,Data!$A:$A,$B20,Data!$C:$C,F$17,Data!$B:$B,$B$15)</f>
        <v>7.1348789755510358E-2</v>
      </c>
      <c r="G20" s="80">
        <f>SUMIFS(Data!$D:$D,Data!$A:$A,$B20,Data!$C:$C,G$17,Data!$B:$B,$B$15)</f>
        <v>5.7852164375921361E-2</v>
      </c>
      <c r="H20" s="80">
        <f>SUMIFS(Data!$D:$D,Data!$A:$A,$B20,Data!$C:$C,H$17,Data!$B:$B,$B$15)</f>
        <v>6.9066104947979171E-2</v>
      </c>
      <c r="I20" s="80">
        <f>SUMIFS(Data!$D:$D,Data!$A:$A,$B20,Data!$C:$C,I$17,Data!$B:$B,$B$15)</f>
        <v>6.4875951719180369E-2</v>
      </c>
    </row>
    <row r="21" spans="2:15">
      <c r="B21" s="68" t="s">
        <v>91</v>
      </c>
      <c r="C21" s="80">
        <f>SUMIFS(Data!$D:$D,Data!$A:$A,$B21,Data!$C:$C,C$17,Data!$B:$B,$B$15)</f>
        <v>0.12320965303314661</v>
      </c>
      <c r="D21" s="80">
        <f>SUMIFS(Data!$D:$D,Data!$A:$A,$B21,Data!$C:$C,D$17,Data!$B:$B,$B$15)</f>
        <v>0.12649451827376434</v>
      </c>
      <c r="E21" s="80">
        <f>SUMIFS(Data!$D:$D,Data!$A:$A,$B21,Data!$C:$C,E$17,Data!$B:$B,$B$15)</f>
        <v>0.11985068730508126</v>
      </c>
      <c r="F21" s="80">
        <f>SUMIFS(Data!$D:$D,Data!$A:$A,$B21,Data!$C:$C,F$17,Data!$B:$B,$B$15)</f>
        <v>7.4088647372802546E-2</v>
      </c>
      <c r="G21" s="80">
        <f>SUMIFS(Data!$D:$D,Data!$A:$A,$B21,Data!$C:$C,G$17,Data!$B:$B,$B$15)</f>
        <v>6.8817600192716405E-2</v>
      </c>
      <c r="H21" s="80">
        <f>SUMIFS(Data!$D:$D,Data!$A:$A,$B21,Data!$C:$C,H$17,Data!$B:$B,$B$15)</f>
        <v>6.8461070884843878E-2</v>
      </c>
      <c r="I21" s="80">
        <f>SUMIFS(Data!$D:$D,Data!$A:$A,$B21,Data!$C:$C,I$17,Data!$B:$B,$B$15)</f>
        <v>6.4581909489905748E-2</v>
      </c>
    </row>
    <row r="22" spans="2:15">
      <c r="B22" s="68" t="s">
        <v>92</v>
      </c>
      <c r="C22" s="80">
        <f>SUMIFS(Data!$D:$D,Data!$A:$A,$B22,Data!$C:$C,C$17,Data!$B:$B,$B$15)</f>
        <v>0.13583400925155717</v>
      </c>
      <c r="D22" s="80">
        <f>SUMIFS(Data!$D:$D,Data!$A:$A,$B22,Data!$C:$C,D$17,Data!$B:$B,$B$15)</f>
        <v>0.14776886045145618</v>
      </c>
      <c r="E22" s="80">
        <f>SUMIFS(Data!$D:$D,Data!$A:$A,$B22,Data!$C:$C,E$17,Data!$B:$B,$B$15)</f>
        <v>9.252786040601689E-2</v>
      </c>
      <c r="F22" s="80">
        <f>SUMIFS(Data!$D:$D,Data!$A:$A,$B22,Data!$C:$C,F$17,Data!$B:$B,$B$15)</f>
        <v>8.9327030666278104E-2</v>
      </c>
      <c r="G22" s="80">
        <f>SUMIFS(Data!$D:$D,Data!$A:$A,$B22,Data!$C:$C,G$17,Data!$B:$B,$B$15)</f>
        <v>7.7039807259625712E-2</v>
      </c>
      <c r="H22" s="80">
        <f>SUMIFS(Data!$D:$D,Data!$A:$A,$B22,Data!$C:$C,H$17,Data!$B:$B,$B$15)</f>
        <v>6.7118733595026403E-2</v>
      </c>
      <c r="I22" s="80">
        <f>SUMIFS(Data!$D:$D,Data!$A:$A,$B22,Data!$C:$C,I$17,Data!$B:$B,$B$15)</f>
        <v>7.1166521596534998E-2</v>
      </c>
    </row>
    <row r="23" spans="2:15">
      <c r="B23" s="68" t="s">
        <v>93</v>
      </c>
      <c r="C23" s="80">
        <f>SUMIFS(Data!$D:$D,Data!$A:$A,$B23,Data!$C:$C,C$17,Data!$B:$B,$B$15)</f>
        <v>7.1094405176720624E-2</v>
      </c>
      <c r="D23" s="80">
        <f>SUMIFS(Data!$D:$D,Data!$A:$A,$B23,Data!$C:$C,D$17,Data!$B:$B,$B$15)</f>
        <v>7.4524185677618843E-2</v>
      </c>
      <c r="E23" s="80">
        <f>SUMIFS(Data!$D:$D,Data!$A:$A,$B23,Data!$C:$C,E$17,Data!$B:$B,$B$15)</f>
        <v>6.6012108783482987E-2</v>
      </c>
      <c r="F23" s="80">
        <f>SUMIFS(Data!$D:$D,Data!$A:$A,$B23,Data!$C:$C,F$17,Data!$B:$B,$B$15)</f>
        <v>6.6370549418599628E-2</v>
      </c>
      <c r="G23" s="80">
        <f>SUMIFS(Data!$D:$D,Data!$A:$A,$B23,Data!$C:$C,G$17,Data!$B:$B,$B$15)</f>
        <v>8.6330491822063926E-2</v>
      </c>
      <c r="H23" s="80">
        <f>SUMIFS(Data!$D:$D,Data!$A:$A,$B23,Data!$C:$C,H$17,Data!$B:$B,$B$15)</f>
        <v>8.9137023323706016E-2</v>
      </c>
      <c r="I23" s="80">
        <f>SUMIFS(Data!$D:$D,Data!$A:$A,$B23,Data!$C:$C,I$17,Data!$B:$B,$B$15)</f>
        <v>8.2878416320238249E-2</v>
      </c>
    </row>
    <row r="24" spans="2:15" s="83" customFormat="1">
      <c r="B24" s="81" t="s">
        <v>103</v>
      </c>
      <c r="C24" s="82">
        <f>AVERAGE(C18:C23)</f>
        <v>0.10469048423232637</v>
      </c>
      <c r="D24" s="82">
        <f t="shared" ref="D24:I24" si="0">AVERAGE(D18:D23)</f>
        <v>0.10751570909898132</v>
      </c>
      <c r="E24" s="82">
        <f t="shared" si="0"/>
        <v>9.3381146106580715E-2</v>
      </c>
      <c r="F24" s="82">
        <f t="shared" si="0"/>
        <v>7.9557051506271348E-2</v>
      </c>
      <c r="G24" s="82">
        <f t="shared" si="0"/>
        <v>7.4740866744737094E-2</v>
      </c>
      <c r="H24" s="82">
        <f t="shared" si="0"/>
        <v>7.548459166768258E-2</v>
      </c>
      <c r="I24" s="82">
        <f t="shared" si="0"/>
        <v>7.3728757277203086E-2</v>
      </c>
      <c r="J24" s="67"/>
      <c r="K24" s="67"/>
      <c r="L24" s="67"/>
      <c r="M24" s="67"/>
      <c r="N24" s="67"/>
      <c r="O24" s="67"/>
    </row>
    <row r="26" spans="2:15" ht="14.5" thickBot="1">
      <c r="B26" s="78" t="str">
        <f>IF(C4 = "Inclusive", Inputs!F3,Inputs!F4)</f>
        <v>WACC - Allowed nominal rate of return</v>
      </c>
      <c r="C26" s="79">
        <v>2014</v>
      </c>
      <c r="D26" s="79">
        <v>2015</v>
      </c>
      <c r="E26" s="79">
        <v>2016</v>
      </c>
      <c r="F26" s="79">
        <v>2017</v>
      </c>
      <c r="G26" s="79">
        <v>2018</v>
      </c>
      <c r="H26" s="79">
        <v>2019</v>
      </c>
      <c r="I26" s="79">
        <v>2020</v>
      </c>
    </row>
    <row r="27" spans="2:15">
      <c r="B27" s="68" t="s">
        <v>88</v>
      </c>
      <c r="C27" s="80">
        <f>IF(AND($C$4 = "Inclusive", $C$6 = "Inclusive"), SUMIFS(Data!$D:$D,Data!$A:$A,$B27,Data!$C:$C,C$26,Data!$B:$B, "pre-tax nominal wacc"), IF(AND($C$4 = "Inclusive", $C$6 = "Exclusive"), SUMIFS(Data!$D:$D,Data!$A:$A,$B27,Data!$C:$C,C$26,Data!$B:$B, "pre-tax nominal wacc"), IF(AND($C$4 = "Exclusive", $C$6 = "Inclusive"), SUMIFS(Data!$D:$D,Data!$A:$A,$B27,Data!$C:$C,C$26,Data!$B:$B, "pre-tax real wacc"), SUMIFS(Data!$D:$D,Data!$A:$A,$B27,Data!$C:$C,C$26,Data!$B:$B, "pre-tax real wacc"))))</f>
        <v>8.0759656335196259E-2</v>
      </c>
      <c r="D27" s="80">
        <f>IF(AND($C$4 = "Inclusive", $C$6 = "Inclusive"), SUMIFS(Data!$D:$D,Data!$A:$A,$B27,Data!$C:$C,D$26,Data!$B:$B, "pre-tax nominal wacc"), IF(AND($C$4 = "Inclusive", $C$6 = "Exclusive"), SUMIFS(Data!$D:$D,Data!$A:$A,$B27,Data!$C:$C,D$26,Data!$B:$B, "pre-tax nominal wacc"), IF(AND($C$4 = "Exclusive", $C$6 = "Inclusive"), SUMIFS(Data!$D:$D,Data!$A:$A,$B27,Data!$C:$C,D$26,Data!$B:$B, "pre-tax real wacc"), SUMIFS(Data!$D:$D,Data!$A:$A,$B27,Data!$C:$C,D$26,Data!$B:$B, "pre-tax real wacc"))))</f>
        <v>8.0752444492600217E-2</v>
      </c>
      <c r="E27" s="80">
        <f>IF(AND($C$4 = "Inclusive", $C$6 = "Inclusive"), SUMIFS(Data!$D:$D,Data!$A:$A,$B27,Data!$C:$C,E$26,Data!$B:$B, "pre-tax nominal wacc"), IF(AND($C$4 = "Inclusive", $C$6 = "Exclusive"), SUMIFS(Data!$D:$D,Data!$A:$A,$B27,Data!$C:$C,E$26,Data!$B:$B, "pre-tax nominal wacc"), IF(AND($C$4 = "Exclusive", $C$6 = "Inclusive"), SUMIFS(Data!$D:$D,Data!$A:$A,$B27,Data!$C:$C,E$26,Data!$B:$B, "pre-tax real wacc"), SUMIFS(Data!$D:$D,Data!$A:$A,$B27,Data!$C:$C,E$26,Data!$B:$B, "pre-tax real wacc"))))</f>
        <v>8.074909545598824E-2</v>
      </c>
      <c r="F27" s="80">
        <f>IF(AND($C$4 = "Inclusive", $C$6 = "Inclusive"), SUMIFS(Data!$D:$D,Data!$A:$A,$B27,Data!$C:$C,F$26,Data!$B:$B, "pre-tax nominal wacc"), IF(AND($C$4 = "Inclusive", $C$6 = "Exclusive"), SUMIFS(Data!$D:$D,Data!$A:$A,$B27,Data!$C:$C,F$26,Data!$B:$B, "pre-tax nominal wacc"), IF(AND($C$4 = "Exclusive", $C$6 = "Inclusive"), SUMIFS(Data!$D:$D,Data!$A:$A,$B27,Data!$C:$C,F$26,Data!$B:$B, "pre-tax real wacc"), SUMIFS(Data!$D:$D,Data!$A:$A,$B27,Data!$C:$C,F$26,Data!$B:$B, "pre-tax real wacc"))))</f>
        <v>8.0748338724337287E-2</v>
      </c>
      <c r="G27" s="80">
        <f>IF(AND($C$4 = "Inclusive", $C$6 = "Inclusive"), SUMIFS(Data!$D:$D,Data!$A:$A,$B27,Data!$C:$C,G$26,Data!$B:$B, "pre-tax nominal wacc"), IF(AND($C$4 = "Inclusive", $C$6 = "Exclusive"), SUMIFS(Data!$D:$D,Data!$A:$A,$B27,Data!$C:$C,G$26,Data!$B:$B, "pre-tax nominal wacc"), IF(AND($C$4 = "Exclusive", $C$6 = "Inclusive"), SUMIFS(Data!$D:$D,Data!$A:$A,$B27,Data!$C:$C,G$26,Data!$B:$B, "pre-tax real wacc"), SUMIFS(Data!$D:$D,Data!$A:$A,$B27,Data!$C:$C,G$26,Data!$B:$B, "pre-tax real wacc"))))</f>
        <v>6.3867876446566996E-2</v>
      </c>
      <c r="H27" s="80">
        <f>IF(AND($C$4 = "Inclusive", $C$6 = "Inclusive"), SUMIFS(Data!$D:$D,Data!$A:$A,$B27,Data!$C:$C,H$26,Data!$B:$B, "pre-tax nominal wacc"), IF(AND($C$4 = "Inclusive", $C$6 = "Exclusive"), SUMIFS(Data!$D:$D,Data!$A:$A,$B27,Data!$C:$C,H$26,Data!$B:$B, "pre-tax nominal wacc"), IF(AND($C$4 = "Exclusive", $C$6 = "Inclusive"), SUMIFS(Data!$D:$D,Data!$A:$A,$B27,Data!$C:$C,H$26,Data!$B:$B, "pre-tax real wacc"), SUMIFS(Data!$D:$D,Data!$A:$A,$B27,Data!$C:$C,H$26,Data!$B:$B, "pre-tax real wacc"))))</f>
        <v>6.3793496912976005E-2</v>
      </c>
      <c r="I27" s="80">
        <f>IF(AND($C$4 = "Inclusive", $C$6 = "Inclusive"), SUMIFS(Data!$D:$D,Data!$A:$A,$B27,Data!$C:$C,I$26,Data!$B:$B, "pre-tax nominal wacc"), IF(AND($C$4 = "Inclusive", $C$6 = "Exclusive"), SUMIFS(Data!$D:$D,Data!$A:$A,$B27,Data!$C:$C,I$26,Data!$B:$B, "pre-tax nominal wacc"), IF(AND($C$4 = "Exclusive", $C$6 = "Inclusive"), SUMIFS(Data!$D:$D,Data!$A:$A,$B27,Data!$C:$C,I$26,Data!$B:$B, "pre-tax real wacc"), SUMIFS(Data!$D:$D,Data!$A:$A,$B27,Data!$C:$C,I$26,Data!$B:$B, "pre-tax real wacc"))))</f>
        <v>6.2809996465007997E-2</v>
      </c>
    </row>
    <row r="28" spans="2:15">
      <c r="B28" s="68" t="s">
        <v>89</v>
      </c>
      <c r="C28" s="80">
        <f>IF(AND($C$4 = "Inclusive", $C$6 = "Inclusive"), SUMIFS(Data!$D:$D,Data!$A:$A,$B28,Data!$C:$C,C$26,Data!$B:$B, "pre-tax nominal wacc"), IF(AND($C$4 = "Inclusive", $C$6 = "Exclusive"), SUMIFS(Data!$D:$D,Data!$A:$A,$B28,Data!$C:$C,C$26,Data!$B:$B, "pre-tax nominal wacc"), IF(AND($C$4 = "Exclusive", $C$6 = "Inclusive"), SUMIFS(Data!$D:$D,Data!$A:$A,$B28,Data!$C:$C,C$26,Data!$B:$B, "pre-tax real wacc"), SUMIFS(Data!$D:$D,Data!$A:$A,$B28,Data!$C:$C,C$26,Data!$B:$B, "pre-tax real wacc"))))</f>
        <v>0.12579327204766</v>
      </c>
      <c r="D28" s="80">
        <f>IF(AND($C$4 = "Inclusive", $C$6 = "Inclusive"), SUMIFS(Data!$D:$D,Data!$A:$A,$B28,Data!$C:$C,D$26,Data!$B:$B, "pre-tax nominal wacc"), IF(AND($C$4 = "Inclusive", $C$6 = "Exclusive"), SUMIFS(Data!$D:$D,Data!$A:$A,$B28,Data!$C:$C,D$26,Data!$B:$B, "pre-tax nominal wacc"), IF(AND($C$4 = "Exclusive", $C$6 = "Inclusive"), SUMIFS(Data!$D:$D,Data!$A:$A,$B28,Data!$C:$C,D$26,Data!$B:$B, "pre-tax real wacc"), SUMIFS(Data!$D:$D,Data!$A:$A,$B28,Data!$C:$C,D$26,Data!$B:$B, "pre-tax real wacc"))))</f>
        <v>0.12579327204766</v>
      </c>
      <c r="E28" s="80">
        <f>IF(AND($C$4 = "Inclusive", $C$6 = "Inclusive"), SUMIFS(Data!$D:$D,Data!$A:$A,$B28,Data!$C:$C,E$26,Data!$B:$B, "pre-tax nominal wacc"), IF(AND($C$4 = "Inclusive", $C$6 = "Exclusive"), SUMIFS(Data!$D:$D,Data!$A:$A,$B28,Data!$C:$C,E$26,Data!$B:$B, "pre-tax nominal wacc"), IF(AND($C$4 = "Exclusive", $C$6 = "Inclusive"), SUMIFS(Data!$D:$D,Data!$A:$A,$B28,Data!$C:$C,E$26,Data!$B:$B, "pre-tax real wacc"), SUMIFS(Data!$D:$D,Data!$A:$A,$B28,Data!$C:$C,E$26,Data!$B:$B, "pre-tax real wacc"))))</f>
        <v>0.12579327204766</v>
      </c>
      <c r="F28" s="80">
        <f>IF(AND($C$4 = "Inclusive", $C$6 = "Inclusive"), SUMIFS(Data!$D:$D,Data!$A:$A,$B28,Data!$C:$C,F$26,Data!$B:$B, "pre-tax nominal wacc"), IF(AND($C$4 = "Inclusive", $C$6 = "Exclusive"), SUMIFS(Data!$D:$D,Data!$A:$A,$B28,Data!$C:$C,F$26,Data!$B:$B, "pre-tax nominal wacc"), IF(AND($C$4 = "Exclusive", $C$6 = "Inclusive"), SUMIFS(Data!$D:$D,Data!$A:$A,$B28,Data!$C:$C,F$26,Data!$B:$B, "pre-tax real wacc"), SUMIFS(Data!$D:$D,Data!$A:$A,$B28,Data!$C:$C,F$26,Data!$B:$B, "pre-tax real wacc"))))</f>
        <v>6.4467019687873994E-2</v>
      </c>
      <c r="G28" s="80">
        <f>IF(AND($C$4 = "Inclusive", $C$6 = "Inclusive"), SUMIFS(Data!$D:$D,Data!$A:$A,$B28,Data!$C:$C,G$26,Data!$B:$B, "pre-tax nominal wacc"), IF(AND($C$4 = "Inclusive", $C$6 = "Exclusive"), SUMIFS(Data!$D:$D,Data!$A:$A,$B28,Data!$C:$C,G$26,Data!$B:$B, "pre-tax nominal wacc"), IF(AND($C$4 = "Exclusive", $C$6 = "Inclusive"), SUMIFS(Data!$D:$D,Data!$A:$A,$B28,Data!$C:$C,G$26,Data!$B:$B, "pre-tax real wacc"), SUMIFS(Data!$D:$D,Data!$A:$A,$B28,Data!$C:$C,G$26,Data!$B:$B, "pre-tax real wacc"))))</f>
        <v>6.4225451238045003E-2</v>
      </c>
      <c r="H28" s="80">
        <f>IF(AND($C$4 = "Inclusive", $C$6 = "Inclusive"), SUMIFS(Data!$D:$D,Data!$A:$A,$B28,Data!$C:$C,H$26,Data!$B:$B, "pre-tax nominal wacc"), IF(AND($C$4 = "Inclusive", $C$6 = "Exclusive"), SUMIFS(Data!$D:$D,Data!$A:$A,$B28,Data!$C:$C,H$26,Data!$B:$B, "pre-tax nominal wacc"), IF(AND($C$4 = "Exclusive", $C$6 = "Inclusive"), SUMIFS(Data!$D:$D,Data!$A:$A,$B28,Data!$C:$C,H$26,Data!$B:$B, "pre-tax real wacc"), SUMIFS(Data!$D:$D,Data!$A:$A,$B28,Data!$C:$C,H$26,Data!$B:$B, "pre-tax real wacc"))))</f>
        <v>6.3653021933438997E-2</v>
      </c>
      <c r="I28" s="80">
        <f>IF(AND($C$4 = "Inclusive", $C$6 = "Inclusive"), SUMIFS(Data!$D:$D,Data!$A:$A,$B28,Data!$C:$C,I$26,Data!$B:$B, "pre-tax nominal wacc"), IF(AND($C$4 = "Inclusive", $C$6 = "Exclusive"), SUMIFS(Data!$D:$D,Data!$A:$A,$B28,Data!$C:$C,I$26,Data!$B:$B, "pre-tax nominal wacc"), IF(AND($C$4 = "Exclusive", $C$6 = "Inclusive"), SUMIFS(Data!$D:$D,Data!$A:$A,$B28,Data!$C:$C,I$26,Data!$B:$B, "pre-tax real wacc"), SUMIFS(Data!$D:$D,Data!$A:$A,$B28,Data!$C:$C,I$26,Data!$B:$B, "pre-tax real wacc"))))</f>
        <v>6.2948261693716007E-2</v>
      </c>
    </row>
    <row r="29" spans="2:15">
      <c r="B29" s="68" t="s">
        <v>90</v>
      </c>
      <c r="C29" s="80">
        <f>IF(AND($C$4 = "Inclusive", $C$6 = "Inclusive"), SUMIFS(Data!$D:$D,Data!$A:$A,$B29,Data!$C:$C,C$26,Data!$B:$B, "pre-tax nominal wacc"), IF(AND($C$4 = "Inclusive", $C$6 = "Exclusive"), SUMIFS(Data!$D:$D,Data!$A:$A,$B29,Data!$C:$C,C$26,Data!$B:$B, "pre-tax nominal wacc"), IF(AND($C$4 = "Exclusive", $C$6 = "Inclusive"), SUMIFS(Data!$D:$D,Data!$A:$A,$B29,Data!$C:$C,C$26,Data!$B:$B, "pre-tax real wacc"), SUMIFS(Data!$D:$D,Data!$A:$A,$B29,Data!$C:$C,C$26,Data!$B:$B, "pre-tax real wacc"))))</f>
        <v>7.7772067151223007E-2</v>
      </c>
      <c r="D29" s="80">
        <f>IF(AND($C$4 = "Inclusive", $C$6 = "Inclusive"), SUMIFS(Data!$D:$D,Data!$A:$A,$B29,Data!$C:$C,D$26,Data!$B:$B, "pre-tax nominal wacc"), IF(AND($C$4 = "Inclusive", $C$6 = "Exclusive"), SUMIFS(Data!$D:$D,Data!$A:$A,$B29,Data!$C:$C,D$26,Data!$B:$B, "pre-tax nominal wacc"), IF(AND($C$4 = "Exclusive", $C$6 = "Inclusive"), SUMIFS(Data!$D:$D,Data!$A:$A,$B29,Data!$C:$C,D$26,Data!$B:$B, "pre-tax real wacc"), SUMIFS(Data!$D:$D,Data!$A:$A,$B29,Data!$C:$C,D$26,Data!$B:$B, "pre-tax real wacc"))))</f>
        <v>7.7772067151223007E-2</v>
      </c>
      <c r="E29" s="80">
        <f>IF(AND($C$4 = "Inclusive", $C$6 = "Inclusive"), SUMIFS(Data!$D:$D,Data!$A:$A,$B29,Data!$C:$C,E$26,Data!$B:$B, "pre-tax nominal wacc"), IF(AND($C$4 = "Inclusive", $C$6 = "Exclusive"), SUMIFS(Data!$D:$D,Data!$A:$A,$B29,Data!$C:$C,E$26,Data!$B:$B, "pre-tax nominal wacc"), IF(AND($C$4 = "Exclusive", $C$6 = "Inclusive"), SUMIFS(Data!$D:$D,Data!$A:$A,$B29,Data!$C:$C,E$26,Data!$B:$B, "pre-tax real wacc"), SUMIFS(Data!$D:$D,Data!$A:$A,$B29,Data!$C:$C,E$26,Data!$B:$B, "pre-tax real wacc"))))</f>
        <v>7.7772067151223007E-2</v>
      </c>
      <c r="F29" s="80">
        <f>IF(AND($C$4 = "Inclusive", $C$6 = "Inclusive"), SUMIFS(Data!$D:$D,Data!$A:$A,$B29,Data!$C:$C,F$26,Data!$B:$B, "pre-tax nominal wacc"), IF(AND($C$4 = "Inclusive", $C$6 = "Exclusive"), SUMIFS(Data!$D:$D,Data!$A:$A,$B29,Data!$C:$C,F$26,Data!$B:$B, "pre-tax nominal wacc"), IF(AND($C$4 = "Exclusive", $C$6 = "Inclusive"), SUMIFS(Data!$D:$D,Data!$A:$A,$B29,Data!$C:$C,F$26,Data!$B:$B, "pre-tax real wacc"), SUMIFS(Data!$D:$D,Data!$A:$A,$B29,Data!$C:$C,F$26,Data!$B:$B, "pre-tax real wacc"))))</f>
        <v>7.7772067151223007E-2</v>
      </c>
      <c r="G29" s="80">
        <f>IF(AND($C$4 = "Inclusive", $C$6 = "Inclusive"), SUMIFS(Data!$D:$D,Data!$A:$A,$B29,Data!$C:$C,G$26,Data!$B:$B, "pre-tax nominal wacc"), IF(AND($C$4 = "Inclusive", $C$6 = "Exclusive"), SUMIFS(Data!$D:$D,Data!$A:$A,$B29,Data!$C:$C,G$26,Data!$B:$B, "pre-tax nominal wacc"), IF(AND($C$4 = "Exclusive", $C$6 = "Inclusive"), SUMIFS(Data!$D:$D,Data!$A:$A,$B29,Data!$C:$C,G$26,Data!$B:$B, "pre-tax real wacc"), SUMIFS(Data!$D:$D,Data!$A:$A,$B29,Data!$C:$C,G$26,Data!$B:$B, "pre-tax real wacc"))))</f>
        <v>6.6325166024002999E-2</v>
      </c>
      <c r="H29" s="80">
        <f>IF(AND($C$4 = "Inclusive", $C$6 = "Inclusive"), SUMIFS(Data!$D:$D,Data!$A:$A,$B29,Data!$C:$C,H$26,Data!$B:$B, "pre-tax nominal wacc"), IF(AND($C$4 = "Inclusive", $C$6 = "Exclusive"), SUMIFS(Data!$D:$D,Data!$A:$A,$B29,Data!$C:$C,H$26,Data!$B:$B, "pre-tax nominal wacc"), IF(AND($C$4 = "Exclusive", $C$6 = "Inclusive"), SUMIFS(Data!$D:$D,Data!$A:$A,$B29,Data!$C:$C,H$26,Data!$B:$B, "pre-tax real wacc"), SUMIFS(Data!$D:$D,Data!$A:$A,$B29,Data!$C:$C,H$26,Data!$B:$B, "pre-tax real wacc"))))</f>
        <v>6.6037873961738006E-2</v>
      </c>
      <c r="I29" s="80">
        <f>IF(AND($C$4 = "Inclusive", $C$6 = "Inclusive"), SUMIFS(Data!$D:$D,Data!$A:$A,$B29,Data!$C:$C,I$26,Data!$B:$B, "pre-tax nominal wacc"), IF(AND($C$4 = "Inclusive", $C$6 = "Exclusive"), SUMIFS(Data!$D:$D,Data!$A:$A,$B29,Data!$C:$C,I$26,Data!$B:$B, "pre-tax nominal wacc"), IF(AND($C$4 = "Exclusive", $C$6 = "Inclusive"), SUMIFS(Data!$D:$D,Data!$A:$A,$B29,Data!$C:$C,I$26,Data!$B:$B, "pre-tax real wacc"), SUMIFS(Data!$D:$D,Data!$A:$A,$B29,Data!$C:$C,I$26,Data!$B:$B, "pre-tax real wacc"))))</f>
        <v>6.5109140756501996E-2</v>
      </c>
    </row>
    <row r="30" spans="2:15">
      <c r="B30" s="68" t="s">
        <v>91</v>
      </c>
      <c r="C30" s="80">
        <f>IF(AND($C$4 = "Inclusive", $C$6 = "Inclusive"), SUMIFS(Data!$D:$D,Data!$A:$A,$B30,Data!$C:$C,C$26,Data!$B:$B, "pre-tax nominal wacc"), IF(AND($C$4 = "Inclusive", $C$6 = "Exclusive"), SUMIFS(Data!$D:$D,Data!$A:$A,$B30,Data!$C:$C,C$26,Data!$B:$B, "pre-tax nominal wacc"), IF(AND($C$4 = "Exclusive", $C$6 = "Inclusive"), SUMIFS(Data!$D:$D,Data!$A:$A,$B30,Data!$C:$C,C$26,Data!$B:$B, "pre-tax real wacc"), SUMIFS(Data!$D:$D,Data!$A:$A,$B30,Data!$C:$C,C$26,Data!$B:$B, "pre-tax real wacc"))))</f>
        <v>0.104452412828378</v>
      </c>
      <c r="D30" s="80">
        <f>IF(AND($C$4 = "Inclusive", $C$6 = "Inclusive"), SUMIFS(Data!$D:$D,Data!$A:$A,$B30,Data!$C:$C,D$26,Data!$B:$B, "pre-tax nominal wacc"), IF(AND($C$4 = "Inclusive", $C$6 = "Exclusive"), SUMIFS(Data!$D:$D,Data!$A:$A,$B30,Data!$C:$C,D$26,Data!$B:$B, "pre-tax nominal wacc"), IF(AND($C$4 = "Exclusive", $C$6 = "Inclusive"), SUMIFS(Data!$D:$D,Data!$A:$A,$B30,Data!$C:$C,D$26,Data!$B:$B, "pre-tax real wacc"), SUMIFS(Data!$D:$D,Data!$A:$A,$B30,Data!$C:$C,D$26,Data!$B:$B, "pre-tax real wacc"))))</f>
        <v>0.104452412828378</v>
      </c>
      <c r="E30" s="80">
        <f>IF(AND($C$4 = "Inclusive", $C$6 = "Inclusive"), SUMIFS(Data!$D:$D,Data!$A:$A,$B30,Data!$C:$C,E$26,Data!$B:$B, "pre-tax nominal wacc"), IF(AND($C$4 = "Inclusive", $C$6 = "Exclusive"), SUMIFS(Data!$D:$D,Data!$A:$A,$B30,Data!$C:$C,E$26,Data!$B:$B, "pre-tax nominal wacc"), IF(AND($C$4 = "Exclusive", $C$6 = "Inclusive"), SUMIFS(Data!$D:$D,Data!$A:$A,$B30,Data!$C:$C,E$26,Data!$B:$B, "pre-tax real wacc"), SUMIFS(Data!$D:$D,Data!$A:$A,$B30,Data!$C:$C,E$26,Data!$B:$B, "pre-tax real wacc"))))</f>
        <v>6.5310918354423E-2</v>
      </c>
      <c r="F30" s="80">
        <f>IF(AND($C$4 = "Inclusive", $C$6 = "Inclusive"), SUMIFS(Data!$D:$D,Data!$A:$A,$B30,Data!$C:$C,F$26,Data!$B:$B, "pre-tax nominal wacc"), IF(AND($C$4 = "Inclusive", $C$6 = "Exclusive"), SUMIFS(Data!$D:$D,Data!$A:$A,$B30,Data!$C:$C,F$26,Data!$B:$B, "pre-tax nominal wacc"), IF(AND($C$4 = "Exclusive", $C$6 = "Inclusive"), SUMIFS(Data!$D:$D,Data!$A:$A,$B30,Data!$C:$C,F$26,Data!$B:$B, "pre-tax real wacc"), SUMIFS(Data!$D:$D,Data!$A:$A,$B30,Data!$C:$C,F$26,Data!$B:$B, "pre-tax real wacc"))))</f>
        <v>6.5459413785124002E-2</v>
      </c>
      <c r="G30" s="80">
        <f>IF(AND($C$4 = "Inclusive", $C$6 = "Inclusive"), SUMIFS(Data!$D:$D,Data!$A:$A,$B30,Data!$C:$C,G$26,Data!$B:$B, "pre-tax nominal wacc"), IF(AND($C$4 = "Inclusive", $C$6 = "Exclusive"), SUMIFS(Data!$D:$D,Data!$A:$A,$B30,Data!$C:$C,G$26,Data!$B:$B, "pre-tax nominal wacc"), IF(AND($C$4 = "Exclusive", $C$6 = "Inclusive"), SUMIFS(Data!$D:$D,Data!$A:$A,$B30,Data!$C:$C,G$26,Data!$B:$B, "pre-tax real wacc"), SUMIFS(Data!$D:$D,Data!$A:$A,$B30,Data!$C:$C,G$26,Data!$B:$B, "pre-tax real wacc"))))</f>
        <v>6.5249488628808999E-2</v>
      </c>
      <c r="H30" s="80">
        <f>IF(AND($C$4 = "Inclusive", $C$6 = "Inclusive"), SUMIFS(Data!$D:$D,Data!$A:$A,$B30,Data!$C:$C,H$26,Data!$B:$B, "pre-tax nominal wacc"), IF(AND($C$4 = "Inclusive", $C$6 = "Exclusive"), SUMIFS(Data!$D:$D,Data!$A:$A,$B30,Data!$C:$C,H$26,Data!$B:$B, "pre-tax nominal wacc"), IF(AND($C$4 = "Exclusive", $C$6 = "Inclusive"), SUMIFS(Data!$D:$D,Data!$A:$A,$B30,Data!$C:$C,H$26,Data!$B:$B, "pre-tax real wacc"), SUMIFS(Data!$D:$D,Data!$A:$A,$B30,Data!$C:$C,H$26,Data!$B:$B, "pre-tax real wacc"))))</f>
        <v>6.4710429647978004E-2</v>
      </c>
      <c r="I30" s="80">
        <f>IF(AND($C$4 = "Inclusive", $C$6 = "Inclusive"), SUMIFS(Data!$D:$D,Data!$A:$A,$B30,Data!$C:$C,I$26,Data!$B:$B, "pre-tax nominal wacc"), IF(AND($C$4 = "Inclusive", $C$6 = "Exclusive"), SUMIFS(Data!$D:$D,Data!$A:$A,$B30,Data!$C:$C,I$26,Data!$B:$B, "pre-tax nominal wacc"), IF(AND($C$4 = "Exclusive", $C$6 = "Inclusive"), SUMIFS(Data!$D:$D,Data!$A:$A,$B30,Data!$C:$C,I$26,Data!$B:$B, "pre-tax real wacc"), SUMIFS(Data!$D:$D,Data!$A:$A,$B30,Data!$C:$C,I$26,Data!$B:$B, "pre-tax real wacc"))))</f>
        <v>6.4394022631438994E-2</v>
      </c>
    </row>
    <row r="31" spans="2:15">
      <c r="B31" s="68" t="s">
        <v>92</v>
      </c>
      <c r="C31" s="80">
        <f>IF(AND($C$4 = "Inclusive", $C$6 = "Inclusive"), SUMIFS(Data!$D:$D,Data!$A:$A,$B31,Data!$C:$C,C$26,Data!$B:$B, "pre-tax nominal wacc"), IF(AND($C$4 = "Inclusive", $C$6 = "Exclusive"), SUMIFS(Data!$D:$D,Data!$A:$A,$B31,Data!$C:$C,C$26,Data!$B:$B, "pre-tax nominal wacc"), IF(AND($C$4 = "Exclusive", $C$6 = "Inclusive"), SUMIFS(Data!$D:$D,Data!$A:$A,$B31,Data!$C:$C,C$26,Data!$B:$B, "pre-tax real wacc"), SUMIFS(Data!$D:$D,Data!$A:$A,$B31,Data!$C:$C,C$26,Data!$B:$B, "pre-tax real wacc"))))</f>
        <v>0.11210782580799375</v>
      </c>
      <c r="D31" s="80">
        <f>IF(AND($C$4 = "Inclusive", $C$6 = "Inclusive"), SUMIFS(Data!$D:$D,Data!$A:$A,$B31,Data!$C:$C,D$26,Data!$B:$B, "pre-tax nominal wacc"), IF(AND($C$4 = "Inclusive", $C$6 = "Exclusive"), SUMIFS(Data!$D:$D,Data!$A:$A,$B31,Data!$C:$C,D$26,Data!$B:$B, "pre-tax nominal wacc"), IF(AND($C$4 = "Exclusive", $C$6 = "Inclusive"), SUMIFS(Data!$D:$D,Data!$A:$A,$B31,Data!$C:$C,D$26,Data!$B:$B, "pre-tax real wacc"), SUMIFS(Data!$D:$D,Data!$A:$A,$B31,Data!$C:$C,D$26,Data!$B:$B, "pre-tax real wacc"))))</f>
        <v>0.11210782580799375</v>
      </c>
      <c r="E31" s="80">
        <f>IF(AND($C$4 = "Inclusive", $C$6 = "Inclusive"), SUMIFS(Data!$D:$D,Data!$A:$A,$B31,Data!$C:$C,E$26,Data!$B:$B, "pre-tax nominal wacc"), IF(AND($C$4 = "Inclusive", $C$6 = "Exclusive"), SUMIFS(Data!$D:$D,Data!$A:$A,$B31,Data!$C:$C,E$26,Data!$B:$B, "pre-tax nominal wacc"), IF(AND($C$4 = "Exclusive", $C$6 = "Inclusive"), SUMIFS(Data!$D:$D,Data!$A:$A,$B31,Data!$C:$C,E$26,Data!$B:$B, "pre-tax real wacc"), SUMIFS(Data!$D:$D,Data!$A:$A,$B31,Data!$C:$C,E$26,Data!$B:$B, "pre-tax real wacc"))))</f>
        <v>5.6491927420377001E-2</v>
      </c>
      <c r="F31" s="80">
        <f>IF(AND($C$4 = "Inclusive", $C$6 = "Inclusive"), SUMIFS(Data!$D:$D,Data!$A:$A,$B31,Data!$C:$C,F$26,Data!$B:$B, "pre-tax nominal wacc"), IF(AND($C$4 = "Inclusive", $C$6 = "Exclusive"), SUMIFS(Data!$D:$D,Data!$A:$A,$B31,Data!$C:$C,F$26,Data!$B:$B, "pre-tax nominal wacc"), IF(AND($C$4 = "Exclusive", $C$6 = "Inclusive"), SUMIFS(Data!$D:$D,Data!$A:$A,$B31,Data!$C:$C,F$26,Data!$B:$B, "pre-tax real wacc"), SUMIFS(Data!$D:$D,Data!$A:$A,$B31,Data!$C:$C,F$26,Data!$B:$B, "pre-tax real wacc"))))</f>
        <v>5.7181375326667998E-2</v>
      </c>
      <c r="G31" s="80">
        <f>IF(AND($C$4 = "Inclusive", $C$6 = "Inclusive"), SUMIFS(Data!$D:$D,Data!$A:$A,$B31,Data!$C:$C,G$26,Data!$B:$B, "pre-tax nominal wacc"), IF(AND($C$4 = "Inclusive", $C$6 = "Exclusive"), SUMIFS(Data!$D:$D,Data!$A:$A,$B31,Data!$C:$C,G$26,Data!$B:$B, "pre-tax nominal wacc"), IF(AND($C$4 = "Exclusive", $C$6 = "Inclusive"), SUMIFS(Data!$D:$D,Data!$A:$A,$B31,Data!$C:$C,G$26,Data!$B:$B, "pre-tax real wacc"), SUMIFS(Data!$D:$D,Data!$A:$A,$B31,Data!$C:$C,G$26,Data!$B:$B, "pre-tax real wacc"))))</f>
        <v>5.7658461551211002E-2</v>
      </c>
      <c r="H31" s="80">
        <f>IF(AND($C$4 = "Inclusive", $C$6 = "Inclusive"), SUMIFS(Data!$D:$D,Data!$A:$A,$B31,Data!$C:$C,H$26,Data!$B:$B, "pre-tax nominal wacc"), IF(AND($C$4 = "Inclusive", $C$6 = "Exclusive"), SUMIFS(Data!$D:$D,Data!$A:$A,$B31,Data!$C:$C,H$26,Data!$B:$B, "pre-tax nominal wacc"), IF(AND($C$4 = "Exclusive", $C$6 = "Inclusive"), SUMIFS(Data!$D:$D,Data!$A:$A,$B31,Data!$C:$C,H$26,Data!$B:$B, "pre-tax real wacc"), SUMIFS(Data!$D:$D,Data!$A:$A,$B31,Data!$C:$C,H$26,Data!$B:$B, "pre-tax real wacc"))))</f>
        <v>5.7838361802374998E-2</v>
      </c>
      <c r="I31" s="80">
        <f>IF(AND($C$4 = "Inclusive", $C$6 = "Inclusive"), SUMIFS(Data!$D:$D,Data!$A:$A,$B31,Data!$C:$C,I$26,Data!$B:$B, "pre-tax nominal wacc"), IF(AND($C$4 = "Inclusive", $C$6 = "Exclusive"), SUMIFS(Data!$D:$D,Data!$A:$A,$B31,Data!$C:$C,I$26,Data!$B:$B, "pre-tax nominal wacc"), IF(AND($C$4 = "Exclusive", $C$6 = "Inclusive"), SUMIFS(Data!$D:$D,Data!$A:$A,$B31,Data!$C:$C,I$26,Data!$B:$B, "pre-tax real wacc"), SUMIFS(Data!$D:$D,Data!$A:$A,$B31,Data!$C:$C,I$26,Data!$B:$B, "pre-tax real wacc"))))</f>
        <v>5.7838361802374998E-2</v>
      </c>
    </row>
    <row r="32" spans="2:15">
      <c r="B32" s="68" t="s">
        <v>93</v>
      </c>
      <c r="C32" s="80">
        <f>IF(AND($C$4 = "Inclusive", $C$6 = "Inclusive"), SUMIFS(Data!$D:$D,Data!$A:$A,$B32,Data!$C:$C,C$26,Data!$B:$B, "pre-tax nominal wacc"), IF(AND($C$4 = "Inclusive", $C$6 = "Exclusive"), SUMIFS(Data!$D:$D,Data!$A:$A,$B32,Data!$C:$C,C$26,Data!$B:$B, "pre-tax nominal wacc"), IF(AND($C$4 = "Exclusive", $C$6 = "Inclusive"), SUMIFS(Data!$D:$D,Data!$A:$A,$B32,Data!$C:$C,C$26,Data!$B:$B, "pre-tax real wacc"), SUMIFS(Data!$D:$D,Data!$A:$A,$B32,Data!$C:$C,C$26,Data!$B:$B, "pre-tax real wacc"))))</f>
        <v>7.9631730988063004E-2</v>
      </c>
      <c r="D32" s="80">
        <f>IF(AND($C$4 = "Inclusive", $C$6 = "Inclusive"), SUMIFS(Data!$D:$D,Data!$A:$A,$B32,Data!$C:$C,D$26,Data!$B:$B, "pre-tax nominal wacc"), IF(AND($C$4 = "Inclusive", $C$6 = "Exclusive"), SUMIFS(Data!$D:$D,Data!$A:$A,$B32,Data!$C:$C,D$26,Data!$B:$B, "pre-tax nominal wacc"), IF(AND($C$4 = "Exclusive", $C$6 = "Inclusive"), SUMIFS(Data!$D:$D,Data!$A:$A,$B32,Data!$C:$C,D$26,Data!$B:$B, "pre-tax real wacc"), SUMIFS(Data!$D:$D,Data!$A:$A,$B32,Data!$C:$C,D$26,Data!$B:$B, "pre-tax real wacc"))))</f>
        <v>7.9631730988063004E-2</v>
      </c>
      <c r="E32" s="80">
        <f>IF(AND($C$4 = "Inclusive", $C$6 = "Inclusive"), SUMIFS(Data!$D:$D,Data!$A:$A,$B32,Data!$C:$C,E$26,Data!$B:$B, "pre-tax nominal wacc"), IF(AND($C$4 = "Inclusive", $C$6 = "Exclusive"), SUMIFS(Data!$D:$D,Data!$A:$A,$B32,Data!$C:$C,E$26,Data!$B:$B, "pre-tax nominal wacc"), IF(AND($C$4 = "Exclusive", $C$6 = "Inclusive"), SUMIFS(Data!$D:$D,Data!$A:$A,$B32,Data!$C:$C,E$26,Data!$B:$B, "pre-tax real wacc"), SUMIFS(Data!$D:$D,Data!$A:$A,$B32,Data!$C:$C,E$26,Data!$B:$B, "pre-tax real wacc"))))</f>
        <v>7.9631730988063004E-2</v>
      </c>
      <c r="F32" s="80">
        <f>IF(AND($C$4 = "Inclusive", $C$6 = "Inclusive"), SUMIFS(Data!$D:$D,Data!$A:$A,$B32,Data!$C:$C,F$26,Data!$B:$B, "pre-tax nominal wacc"), IF(AND($C$4 = "Inclusive", $C$6 = "Exclusive"), SUMIFS(Data!$D:$D,Data!$A:$A,$B32,Data!$C:$C,F$26,Data!$B:$B, "pre-tax nominal wacc"), IF(AND($C$4 = "Exclusive", $C$6 = "Inclusive"), SUMIFS(Data!$D:$D,Data!$A:$A,$B32,Data!$C:$C,F$26,Data!$B:$B, "pre-tax real wacc"), SUMIFS(Data!$D:$D,Data!$A:$A,$B32,Data!$C:$C,F$26,Data!$B:$B, "pre-tax real wacc"))))</f>
        <v>7.9631730988063004E-2</v>
      </c>
      <c r="G32" s="80">
        <f>IF(AND($C$4 = "Inclusive", $C$6 = "Inclusive"), SUMIFS(Data!$D:$D,Data!$A:$A,$B32,Data!$C:$C,G$26,Data!$B:$B, "pre-tax nominal wacc"), IF(AND($C$4 = "Inclusive", $C$6 = "Exclusive"), SUMIFS(Data!$D:$D,Data!$A:$A,$B32,Data!$C:$C,G$26,Data!$B:$B, "pre-tax nominal wacc"), IF(AND($C$4 = "Exclusive", $C$6 = "Inclusive"), SUMIFS(Data!$D:$D,Data!$A:$A,$B32,Data!$C:$C,G$26,Data!$B:$B, "pre-tax real wacc"), SUMIFS(Data!$D:$D,Data!$A:$A,$B32,Data!$C:$C,G$26,Data!$B:$B, "pre-tax real wacc"))))</f>
        <v>6.5490533397815007E-2</v>
      </c>
      <c r="H32" s="80">
        <f>IF(AND($C$4 = "Inclusive", $C$6 = "Inclusive"), SUMIFS(Data!$D:$D,Data!$A:$A,$B32,Data!$C:$C,H$26,Data!$B:$B, "pre-tax nominal wacc"), IF(AND($C$4 = "Inclusive", $C$6 = "Exclusive"), SUMIFS(Data!$D:$D,Data!$A:$A,$B32,Data!$C:$C,H$26,Data!$B:$B, "pre-tax nominal wacc"), IF(AND($C$4 = "Exclusive", $C$6 = "Inclusive"), SUMIFS(Data!$D:$D,Data!$A:$A,$B32,Data!$C:$C,H$26,Data!$B:$B, "pre-tax real wacc"), SUMIFS(Data!$D:$D,Data!$A:$A,$B32,Data!$C:$C,H$26,Data!$B:$B, "pre-tax real wacc"))))</f>
        <v>6.5453213998489995E-2</v>
      </c>
      <c r="I32" s="80">
        <f>IF(AND($C$4 = "Inclusive", $C$6 = "Inclusive"), SUMIFS(Data!$D:$D,Data!$A:$A,$B32,Data!$C:$C,I$26,Data!$B:$B, "pre-tax nominal wacc"), IF(AND($C$4 = "Inclusive", $C$6 = "Exclusive"), SUMIFS(Data!$D:$D,Data!$A:$A,$B32,Data!$C:$C,I$26,Data!$B:$B, "pre-tax nominal wacc"), IF(AND($C$4 = "Exclusive", $C$6 = "Inclusive"), SUMIFS(Data!$D:$D,Data!$A:$A,$B32,Data!$C:$C,I$26,Data!$B:$B, "pre-tax real wacc"), SUMIFS(Data!$D:$D,Data!$A:$A,$B32,Data!$C:$C,I$26,Data!$B:$B, "pre-tax real wacc"))))</f>
        <v>6.4488174745470001E-2</v>
      </c>
    </row>
    <row r="33" spans="2:15" s="83" customFormat="1">
      <c r="B33" s="81" t="s">
        <v>103</v>
      </c>
      <c r="C33" s="82">
        <f>AVERAGE(C27:C32)</f>
        <v>9.6752827526419005E-2</v>
      </c>
      <c r="D33" s="82">
        <f t="shared" ref="D33" si="1">AVERAGE(D27:D32)</f>
        <v>9.6751625552652987E-2</v>
      </c>
      <c r="E33" s="82">
        <f t="shared" ref="E33" si="2">AVERAGE(E27:E32)</f>
        <v>8.0958168569622388E-2</v>
      </c>
      <c r="F33" s="82">
        <f t="shared" ref="F33" si="3">AVERAGE(F27:F32)</f>
        <v>7.0876657610548219E-2</v>
      </c>
      <c r="G33" s="82">
        <f t="shared" ref="G33" si="4">AVERAGE(G27:G32)</f>
        <v>6.3802829547741677E-2</v>
      </c>
      <c r="H33" s="82">
        <f t="shared" ref="H33" si="5">AVERAGE(H27:H32)</f>
        <v>6.3581066376166007E-2</v>
      </c>
      <c r="I33" s="82">
        <f t="shared" ref="I33" si="6">AVERAGE(I27:I32)</f>
        <v>6.2931326349084993E-2</v>
      </c>
      <c r="J33" s="67"/>
      <c r="K33" s="67"/>
      <c r="L33" s="67"/>
      <c r="M33" s="67"/>
      <c r="N33" s="67"/>
      <c r="O33" s="67"/>
    </row>
    <row r="35" spans="2:15" ht="20.5" thickBot="1">
      <c r="B35" s="76" t="s">
        <v>39</v>
      </c>
      <c r="C35" s="76"/>
      <c r="D35" s="76"/>
      <c r="E35" s="76"/>
      <c r="F35" s="76"/>
      <c r="G35" s="76"/>
      <c r="H35" s="76"/>
      <c r="I35" s="76"/>
    </row>
    <row r="37" spans="2:15" ht="16" thickBot="1">
      <c r="B37" s="77" t="str">
        <f>IF(AND(C4="Exclusive",C6="Exclusive"), "EBIT per customer - Excluding returns from capital base indexation - Excluding returns from incentive scheme payments",
IF(AND(C4="Exclusive",C6="Inclusive"),"EBIT per customer - Excluding returns from capital base indexation - Including returns from incentive scheme payments",
IF(AND(C4="Inclusive", C6="Inclusive"), "EBIT per customer - Including returns from capital base indexation - Including returns from incentive scheme payments", "EBIT per customer - Including returns from capital base indexation - Excluding returns from incentive scheme payments")))</f>
        <v>EBIT per customer - Including returns from capital base indexation - Including returns from incentive scheme payments</v>
      </c>
      <c r="C37" s="77"/>
      <c r="D37" s="77"/>
      <c r="E37" s="77"/>
      <c r="F37" s="77"/>
      <c r="G37" s="77"/>
      <c r="H37" s="77"/>
      <c r="I37" s="77"/>
    </row>
    <row r="39" spans="2:15" ht="14.5" thickBot="1">
      <c r="B39" s="78" t="s">
        <v>39</v>
      </c>
      <c r="C39" s="79">
        <v>2014</v>
      </c>
      <c r="D39" s="79">
        <v>2015</v>
      </c>
      <c r="E39" s="79">
        <v>2016</v>
      </c>
      <c r="F39" s="79">
        <v>2017</v>
      </c>
      <c r="G39" s="79">
        <v>2018</v>
      </c>
      <c r="H39" s="79">
        <v>2019</v>
      </c>
      <c r="I39" s="79">
        <v>2020</v>
      </c>
    </row>
    <row r="40" spans="2:15">
      <c r="B40" s="68" t="s">
        <v>88</v>
      </c>
      <c r="C40" s="84">
        <f>SUMIFS(Data!$D:$D,Data!$A:$A,$B40,Data!$C:$C,C$39,Data!$B:$B,$B$37)</f>
        <v>174.55134661733251</v>
      </c>
      <c r="D40" s="84">
        <f>SUMIFS(Data!$D:$D,Data!$A:$A,$B40,Data!$C:$C,D$39,Data!$B:$B,$B$37)</f>
        <v>212.78291851816451</v>
      </c>
      <c r="E40" s="84">
        <f>SUMIFS(Data!$D:$D,Data!$A:$A,$B40,Data!$C:$C,E$39,Data!$B:$B,$B$37)</f>
        <v>196.67834919107506</v>
      </c>
      <c r="F40" s="84">
        <f>SUMIFS(Data!$D:$D,Data!$A:$A,$B40,Data!$C:$C,F$39,Data!$B:$B,$B$37)</f>
        <v>207.75186116299375</v>
      </c>
      <c r="G40" s="84">
        <f>SUMIFS(Data!$D:$D,Data!$A:$A,$B40,Data!$C:$C,G$39,Data!$B:$B,$B$37)</f>
        <v>175.66208509093843</v>
      </c>
      <c r="H40" s="84">
        <f>SUMIFS(Data!$D:$D,Data!$A:$A,$B40,Data!$C:$C,H$39,Data!$B:$B,$B$37)</f>
        <v>176.2436544035767</v>
      </c>
      <c r="I40" s="84">
        <f>SUMIFS(Data!$D:$D,Data!$A:$A,$B40,Data!$C:$C,I$39,Data!$B:$B,$B$37)</f>
        <v>169.65088670383469</v>
      </c>
    </row>
    <row r="41" spans="2:15">
      <c r="B41" s="68" t="s">
        <v>89</v>
      </c>
      <c r="C41" s="84">
        <f>SUMIFS(Data!$D:$D,Data!$A:$A,$B41,Data!$C:$C,C$39,Data!$B:$B,$B$37)</f>
        <v>376.37799433652901</v>
      </c>
      <c r="D41" s="84">
        <f>SUMIFS(Data!$D:$D,Data!$A:$A,$B41,Data!$C:$C,D$39,Data!$B:$B,$B$37)</f>
        <v>341.81526899950325</v>
      </c>
      <c r="E41" s="84">
        <f>SUMIFS(Data!$D:$D,Data!$A:$A,$B41,Data!$C:$C,E$39,Data!$B:$B,$B$37)</f>
        <v>349.3585316594822</v>
      </c>
      <c r="F41" s="84">
        <f>SUMIFS(Data!$D:$D,Data!$A:$A,$B41,Data!$C:$C,F$39,Data!$B:$B,$B$37)</f>
        <v>262.48578041818161</v>
      </c>
      <c r="G41" s="84">
        <f>SUMIFS(Data!$D:$D,Data!$A:$A,$B41,Data!$C:$C,G$39,Data!$B:$B,$B$37)</f>
        <v>266.91005018227969</v>
      </c>
      <c r="H41" s="84">
        <f>SUMIFS(Data!$D:$D,Data!$A:$A,$B41,Data!$C:$C,H$39,Data!$B:$B,$B$37)</f>
        <v>279.74975145904642</v>
      </c>
      <c r="I41" s="84">
        <f>SUMIFS(Data!$D:$D,Data!$A:$A,$B41,Data!$C:$C,I$39,Data!$B:$B,$B$37)</f>
        <v>303.62213978296199</v>
      </c>
    </row>
    <row r="42" spans="2:15">
      <c r="B42" s="68" t="s">
        <v>90</v>
      </c>
      <c r="C42" s="84">
        <f>SUMIFS(Data!$D:$D,Data!$A:$A,$B42,Data!$C:$C,C$39,Data!$B:$B,$B$37)</f>
        <v>146.99102962897473</v>
      </c>
      <c r="D42" s="84">
        <f>SUMIFS(Data!$D:$D,Data!$A:$A,$B42,Data!$C:$C,D$39,Data!$B:$B,$B$37)</f>
        <v>161.39047186488051</v>
      </c>
      <c r="E42" s="84">
        <f>SUMIFS(Data!$D:$D,Data!$A:$A,$B42,Data!$C:$C,E$39,Data!$B:$B,$B$37)</f>
        <v>166.64980891102178</v>
      </c>
      <c r="F42" s="84">
        <f>SUMIFS(Data!$D:$D,Data!$A:$A,$B42,Data!$C:$C,F$39,Data!$B:$B,$B$37)</f>
        <v>155.96832217211045</v>
      </c>
      <c r="G42" s="84">
        <f>SUMIFS(Data!$D:$D,Data!$A:$A,$B42,Data!$C:$C,G$39,Data!$B:$B,$B$37)</f>
        <v>127.11553456580211</v>
      </c>
      <c r="H42" s="84">
        <f>SUMIFS(Data!$D:$D,Data!$A:$A,$B42,Data!$C:$C,H$39,Data!$B:$B,$B$37)</f>
        <v>152.32111626828558</v>
      </c>
      <c r="I42" s="84">
        <f>SUMIFS(Data!$D:$D,Data!$A:$A,$B42,Data!$C:$C,I$39,Data!$B:$B,$B$37)</f>
        <v>145.12640142930454</v>
      </c>
    </row>
    <row r="43" spans="2:15">
      <c r="B43" s="68" t="s">
        <v>91</v>
      </c>
      <c r="C43" s="84">
        <f>SUMIFS(Data!$D:$D,Data!$A:$A,$B43,Data!$C:$C,C$39,Data!$B:$B,$B$37)</f>
        <v>297.90559981172532</v>
      </c>
      <c r="D43" s="84">
        <f>SUMIFS(Data!$D:$D,Data!$A:$A,$B43,Data!$C:$C,D$39,Data!$B:$B,$B$37)</f>
        <v>308.1771751809635</v>
      </c>
      <c r="E43" s="84">
        <f>SUMIFS(Data!$D:$D,Data!$A:$A,$B43,Data!$C:$C,E$39,Data!$B:$B,$B$37)</f>
        <v>294.22338744528537</v>
      </c>
      <c r="F43" s="84">
        <f>SUMIFS(Data!$D:$D,Data!$A:$A,$B43,Data!$C:$C,F$39,Data!$B:$B,$B$37)</f>
        <v>182.63652059904686</v>
      </c>
      <c r="G43" s="84">
        <f>SUMIFS(Data!$D:$D,Data!$A:$A,$B43,Data!$C:$C,G$39,Data!$B:$B,$B$37)</f>
        <v>169.03166927209162</v>
      </c>
      <c r="H43" s="84">
        <f>SUMIFS(Data!$D:$D,Data!$A:$A,$B43,Data!$C:$C,H$39,Data!$B:$B,$B$37)</f>
        <v>166.17763224896473</v>
      </c>
      <c r="I43" s="84">
        <f>SUMIFS(Data!$D:$D,Data!$A:$A,$B43,Data!$C:$C,I$39,Data!$B:$B,$B$37)</f>
        <v>155.52932389196118</v>
      </c>
    </row>
    <row r="44" spans="2:15">
      <c r="B44" s="68" t="s">
        <v>92</v>
      </c>
      <c r="C44" s="84">
        <f>SUMIFS(Data!$D:$D,Data!$A:$A,$B44,Data!$C:$C,C$39,Data!$B:$B,$B$37)</f>
        <v>315.71165707972955</v>
      </c>
      <c r="D44" s="84">
        <f>SUMIFS(Data!$D:$D,Data!$A:$A,$B44,Data!$C:$C,D$39,Data!$B:$B,$B$37)</f>
        <v>351.80294967914324</v>
      </c>
      <c r="E44" s="84">
        <f>SUMIFS(Data!$D:$D,Data!$A:$A,$B44,Data!$C:$C,E$39,Data!$B:$B,$B$37)</f>
        <v>224.21437866954713</v>
      </c>
      <c r="F44" s="84">
        <f>SUMIFS(Data!$D:$D,Data!$A:$A,$B44,Data!$C:$C,F$39,Data!$B:$B,$B$37)</f>
        <v>215.57558238134081</v>
      </c>
      <c r="G44" s="84">
        <f>SUMIFS(Data!$D:$D,Data!$A:$A,$B44,Data!$C:$C,G$39,Data!$B:$B,$B$37)</f>
        <v>183.57007848425161</v>
      </c>
      <c r="H44" s="84">
        <f>SUMIFS(Data!$D:$D,Data!$A:$A,$B44,Data!$C:$C,H$39,Data!$B:$B,$B$37)</f>
        <v>157.80942295022402</v>
      </c>
      <c r="I44" s="84">
        <f>SUMIFS(Data!$D:$D,Data!$A:$A,$B44,Data!$C:$C,I$39,Data!$B:$B,$B$37)</f>
        <v>165.45781069998768</v>
      </c>
    </row>
    <row r="45" spans="2:15">
      <c r="B45" s="68" t="s">
        <v>93</v>
      </c>
      <c r="C45" s="84">
        <f>SUMIFS(Data!$D:$D,Data!$A:$A,$B45,Data!$C:$C,C$39,Data!$B:$B,$B$37)</f>
        <v>112.84825648701236</v>
      </c>
      <c r="D45" s="84">
        <f>SUMIFS(Data!$D:$D,Data!$A:$A,$B45,Data!$C:$C,D$39,Data!$B:$B,$B$37)</f>
        <v>119.86852173716886</v>
      </c>
      <c r="E45" s="84">
        <f>SUMIFS(Data!$D:$D,Data!$A:$A,$B45,Data!$C:$C,E$39,Data!$B:$B,$B$37)</f>
        <v>108.20991250719742</v>
      </c>
      <c r="F45" s="84">
        <f>SUMIFS(Data!$D:$D,Data!$A:$A,$B45,Data!$C:$C,F$39,Data!$B:$B,$B$37)</f>
        <v>110.58528737529258</v>
      </c>
      <c r="G45" s="84">
        <f>SUMIFS(Data!$D:$D,Data!$A:$A,$B45,Data!$C:$C,G$39,Data!$B:$B,$B$37)</f>
        <v>144.79342079884728</v>
      </c>
      <c r="H45" s="84">
        <f>SUMIFS(Data!$D:$D,Data!$A:$A,$B45,Data!$C:$C,H$39,Data!$B:$B,$B$37)</f>
        <v>155.51384793615435</v>
      </c>
      <c r="I45" s="84">
        <f>SUMIFS(Data!$D:$D,Data!$A:$A,$B45,Data!$C:$C,I$39,Data!$B:$B,$B$37)</f>
        <v>148.97162356286213</v>
      </c>
    </row>
    <row r="46" spans="2:15" s="83" customFormat="1">
      <c r="B46" s="81" t="s">
        <v>103</v>
      </c>
      <c r="C46" s="85">
        <f>AVERAGE(C40:C45)</f>
        <v>237.39764732688391</v>
      </c>
      <c r="D46" s="85">
        <f t="shared" ref="D46" si="7">AVERAGE(D40:D45)</f>
        <v>249.30621766330395</v>
      </c>
      <c r="E46" s="85">
        <f t="shared" ref="E46" si="8">AVERAGE(E40:E45)</f>
        <v>223.22239473060151</v>
      </c>
      <c r="F46" s="85">
        <f t="shared" ref="F46" si="9">AVERAGE(F40:F45)</f>
        <v>189.16722568482768</v>
      </c>
      <c r="G46" s="85">
        <f t="shared" ref="G46" si="10">AVERAGE(G40:G45)</f>
        <v>177.84713973236845</v>
      </c>
      <c r="H46" s="85">
        <f t="shared" ref="H46" si="11">AVERAGE(H40:H45)</f>
        <v>181.30257087770863</v>
      </c>
      <c r="I46" s="85">
        <f t="shared" ref="I46" si="12">AVERAGE(I40:I45)</f>
        <v>181.39303101181872</v>
      </c>
      <c r="J46" s="67"/>
      <c r="K46" s="67"/>
      <c r="L46" s="67"/>
      <c r="M46" s="67"/>
      <c r="N46" s="67"/>
      <c r="O46" s="67"/>
    </row>
    <row r="47" spans="2:15">
      <c r="C47" s="84"/>
      <c r="D47" s="84"/>
      <c r="E47" s="84"/>
      <c r="F47" s="84"/>
      <c r="G47" s="84"/>
      <c r="H47" s="84"/>
      <c r="I47" s="84"/>
    </row>
    <row r="48" spans="2:15">
      <c r="C48" s="84"/>
      <c r="D48" s="84"/>
      <c r="E48" s="84"/>
      <c r="F48" s="84"/>
      <c r="G48" s="84"/>
      <c r="H48" s="84"/>
      <c r="I48" s="84"/>
    </row>
    <row r="49" spans="3:9">
      <c r="C49" s="84"/>
      <c r="D49" s="84"/>
      <c r="E49" s="84"/>
      <c r="F49" s="84"/>
      <c r="G49" s="84"/>
      <c r="H49" s="84"/>
      <c r="I49" s="84"/>
    </row>
    <row r="50" spans="3:9">
      <c r="C50" s="84"/>
      <c r="D50" s="84"/>
      <c r="E50" s="84"/>
      <c r="F50" s="84"/>
      <c r="G50" s="84"/>
      <c r="H50" s="84"/>
      <c r="I50" s="84"/>
    </row>
    <row r="51" spans="3:9">
      <c r="C51" s="84"/>
      <c r="D51" s="84"/>
      <c r="E51" s="84"/>
      <c r="F51" s="84"/>
      <c r="G51" s="84"/>
      <c r="H51" s="84"/>
      <c r="I51" s="84"/>
    </row>
    <row r="52" spans="3:9">
      <c r="C52" s="84"/>
      <c r="D52" s="84"/>
      <c r="E52" s="84"/>
      <c r="F52" s="84"/>
      <c r="G52" s="84"/>
      <c r="H52" s="84"/>
      <c r="I52" s="84"/>
    </row>
    <row r="53" spans="3:9">
      <c r="C53" s="84"/>
      <c r="D53" s="84"/>
      <c r="E53" s="84"/>
      <c r="F53" s="84"/>
      <c r="G53" s="84"/>
      <c r="H53" s="84"/>
      <c r="I53" s="84"/>
    </row>
  </sheetData>
  <mergeCells count="1">
    <mergeCell ref="B8:I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Inputs!$D$3:$D$4</xm:f>
          </x14:formula1>
          <xm:sqref>C6:C10</xm:sqref>
        </x14:dataValidation>
        <x14:dataValidation type="list" allowBlank="1" showInputMessage="1" showErrorMessage="1" xr:uid="{00000000-0002-0000-0200-000001000000}">
          <x14:formula1>
            <xm:f>Inputs!$C$3:$C$4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01"/>
  <sheetViews>
    <sheetView showGridLines="0" workbookViewId="0">
      <selection activeCell="D6" sqref="D6"/>
    </sheetView>
    <sheetView workbookViewId="1"/>
  </sheetViews>
  <sheetFormatPr defaultColWidth="9.26953125" defaultRowHeight="12.5"/>
  <cols>
    <col min="1" max="1" width="9.26953125" style="73"/>
    <col min="2" max="2" width="101.54296875" style="73" customWidth="1"/>
    <col min="3" max="9" width="25.7265625" style="73" customWidth="1"/>
    <col min="10" max="10" width="10.7265625" style="73" bestFit="1" customWidth="1"/>
    <col min="11" max="16384" width="9.26953125" style="73"/>
  </cols>
  <sheetData>
    <row r="2" spans="2:9" ht="20.5" thickBot="1">
      <c r="B2" s="65" t="s">
        <v>58</v>
      </c>
      <c r="C2" s="65"/>
      <c r="D2" s="65"/>
      <c r="E2" s="65"/>
      <c r="F2" s="65"/>
      <c r="G2" s="65"/>
      <c r="H2" s="65"/>
      <c r="I2" s="65"/>
    </row>
    <row r="4" spans="2:9" ht="14.5" thickBot="1">
      <c r="B4" s="78" t="s">
        <v>18</v>
      </c>
      <c r="C4" s="71" t="s">
        <v>88</v>
      </c>
      <c r="E4" s="68"/>
      <c r="F4" s="68"/>
      <c r="G4" s="68"/>
      <c r="H4" s="68"/>
      <c r="I4" s="68"/>
    </row>
    <row r="5" spans="2:9" ht="14">
      <c r="C5" s="86"/>
      <c r="E5" s="68"/>
      <c r="F5" s="68"/>
      <c r="G5" s="68"/>
      <c r="H5" s="68"/>
      <c r="I5" s="68"/>
    </row>
    <row r="6" spans="2:9" ht="14">
      <c r="B6" s="70" t="s">
        <v>119</v>
      </c>
      <c r="C6" s="71" t="s">
        <v>29</v>
      </c>
      <c r="D6" s="68"/>
      <c r="E6" s="68"/>
      <c r="F6" s="68"/>
      <c r="G6" s="68"/>
      <c r="H6" s="68"/>
      <c r="I6" s="68"/>
    </row>
    <row r="7" spans="2:9" ht="14">
      <c r="B7" s="74"/>
      <c r="C7" s="68"/>
      <c r="D7" s="68"/>
      <c r="E7" s="68"/>
      <c r="F7" s="68"/>
      <c r="G7" s="68"/>
      <c r="H7" s="68"/>
      <c r="I7" s="68"/>
    </row>
    <row r="8" spans="2:9" ht="15" customHeight="1">
      <c r="B8" s="70" t="s">
        <v>53</v>
      </c>
      <c r="C8" s="71" t="s">
        <v>30</v>
      </c>
      <c r="D8" s="68"/>
      <c r="E8" s="68"/>
      <c r="F8" s="68"/>
      <c r="G8" s="68"/>
      <c r="H8" s="68"/>
      <c r="I8" s="68"/>
    </row>
    <row r="9" spans="2:9" ht="14">
      <c r="B9" s="74"/>
      <c r="C9" s="68"/>
      <c r="D9" s="68"/>
      <c r="E9" s="68"/>
      <c r="F9" s="68"/>
      <c r="G9" s="68"/>
      <c r="H9" s="68"/>
      <c r="I9" s="68"/>
    </row>
    <row r="10" spans="2:9" ht="15" customHeight="1">
      <c r="B10" s="74"/>
      <c r="C10" s="74"/>
      <c r="D10" s="80"/>
      <c r="E10" s="80"/>
      <c r="F10" s="80"/>
      <c r="G10" s="80"/>
      <c r="H10" s="80"/>
      <c r="I10" s="80"/>
    </row>
    <row r="11" spans="2:9" ht="15" customHeight="1">
      <c r="B11" s="120" t="s">
        <v>56</v>
      </c>
      <c r="C11" s="121"/>
      <c r="D11" s="121"/>
      <c r="E11" s="121"/>
      <c r="F11" s="121"/>
      <c r="G11" s="121"/>
      <c r="H11" s="121"/>
      <c r="I11" s="122"/>
    </row>
    <row r="12" spans="2:9" ht="15" customHeight="1">
      <c r="B12" s="123"/>
      <c r="C12" s="124"/>
      <c r="D12" s="124"/>
      <c r="E12" s="124"/>
      <c r="F12" s="124"/>
      <c r="G12" s="124"/>
      <c r="H12" s="124"/>
      <c r="I12" s="125"/>
    </row>
    <row r="13" spans="2:9" ht="15" customHeight="1">
      <c r="B13" s="126"/>
      <c r="C13" s="127"/>
      <c r="D13" s="127"/>
      <c r="E13" s="127"/>
      <c r="F13" s="127"/>
      <c r="G13" s="127"/>
      <c r="H13" s="127"/>
      <c r="I13" s="128"/>
    </row>
    <row r="15" spans="2:9" ht="18.5" thickBot="1">
      <c r="B15" s="87" t="s">
        <v>33</v>
      </c>
      <c r="C15" s="87"/>
      <c r="D15" s="87"/>
      <c r="E15" s="87"/>
      <c r="F15" s="87"/>
      <c r="G15" s="87"/>
      <c r="H15" s="87"/>
      <c r="I15" s="87"/>
    </row>
    <row r="17" spans="2:10" ht="13.5" thickBot="1">
      <c r="B17" s="88" t="s">
        <v>54</v>
      </c>
      <c r="C17" s="79">
        <v>2014</v>
      </c>
      <c r="D17" s="79">
        <v>2015</v>
      </c>
      <c r="E17" s="79">
        <v>2016</v>
      </c>
      <c r="F17" s="79">
        <v>2017</v>
      </c>
      <c r="G17" s="79">
        <v>2018</v>
      </c>
      <c r="H17" s="79">
        <v>2019</v>
      </c>
      <c r="I17" s="79">
        <v>2020</v>
      </c>
    </row>
    <row r="18" spans="2:10">
      <c r="B18" s="72" t="s">
        <v>34</v>
      </c>
      <c r="C18" s="89">
        <f>IF($C$6="Inclusive", C63/C86, C63/C87)</f>
        <v>6.5534932100577759E-2</v>
      </c>
      <c r="D18" s="89">
        <f t="shared" ref="D18:I18" si="0">IF($C$6="Inclusive", D63/D86, D63/D87)</f>
        <v>7.7361033789806383E-2</v>
      </c>
      <c r="E18" s="89">
        <f t="shared" si="0"/>
        <v>7.3322220641416552E-2</v>
      </c>
      <c r="F18" s="89">
        <f t="shared" si="0"/>
        <v>7.9076186667346546E-2</v>
      </c>
      <c r="G18" s="89">
        <f t="shared" si="0"/>
        <v>5.6288807349781193E-2</v>
      </c>
      <c r="H18" s="89">
        <f t="shared" si="0"/>
        <v>5.4943916590066713E-2</v>
      </c>
      <c r="I18" s="89">
        <f t="shared" si="0"/>
        <v>5.5944842053810194E-2</v>
      </c>
    </row>
    <row r="19" spans="2:10" ht="14">
      <c r="B19" s="72" t="s">
        <v>69</v>
      </c>
      <c r="C19" s="90">
        <f>IF($C$6="Exclusive",SUMIFS(Data!$D:$D,Data!$A:$A,'Profitability - Gas Dx'!$C$4,Data!$B:$B,"pre-tax real wacc",Data!$C:$C,'Profitability - Gas Dx'!C$17),SUMIFS(Data!$D:$D,Data!$A:$A,'Profitability - Gas Dx'!$C$4,Data!$B:$B,"pre-tax nominal wacc",Data!$C:$C,'Profitability - Gas Dx'!C$17))</f>
        <v>5.4399664717263846E-2</v>
      </c>
      <c r="D19" s="90">
        <f>IF($C$6="Exclusive",SUMIFS(Data!$D:$D,Data!$A:$A,'Profitability - Gas Dx'!$C$4,Data!$B:$B,"pre-tax real wacc",Data!$C:$C,'Profitability - Gas Dx'!D$17),SUMIFS(Data!$D:$D,Data!$A:$A,'Profitability - Gas Dx'!$C$4,Data!$B:$B,"pre-tax nominal wacc",Data!$C:$C,'Profitability - Gas Dx'!D$17))</f>
        <v>5.4392628773267698E-2</v>
      </c>
      <c r="E19" s="90">
        <f>IF($C$6="Exclusive",SUMIFS(Data!$D:$D,Data!$A:$A,'Profitability - Gas Dx'!$C$4,Data!$B:$B,"pre-tax real wacc",Data!$C:$C,'Profitability - Gas Dx'!E$17),SUMIFS(Data!$D:$D,Data!$A:$A,'Profitability - Gas Dx'!$C$4,Data!$B:$B,"pre-tax nominal wacc",Data!$C:$C,'Profitability - Gas Dx'!E$17))</f>
        <v>5.4389361420475534E-2</v>
      </c>
      <c r="F19" s="90">
        <f>IF($C$6="Exclusive",SUMIFS(Data!$D:$D,Data!$A:$A,'Profitability - Gas Dx'!$C$4,Data!$B:$B,"pre-tax real wacc",Data!$C:$C,'Profitability - Gas Dx'!F$17),SUMIFS(Data!$D:$D,Data!$A:$A,'Profitability - Gas Dx'!$C$4,Data!$B:$B,"pre-tax nominal wacc",Data!$C:$C,'Profitability - Gas Dx'!F$17))</f>
        <v>5.4388623145694107E-2</v>
      </c>
      <c r="G19" s="90">
        <f>IF($C$6="Exclusive",SUMIFS(Data!$D:$D,Data!$A:$A,'Profitability - Gas Dx'!$C$4,Data!$B:$B,"pre-tax real wacc",Data!$C:$C,'Profitability - Gas Dx'!G$17),SUMIFS(Data!$D:$D,Data!$A:$A,'Profitability - Gas Dx'!$C$4,Data!$B:$B,"pre-tax nominal wacc",Data!$C:$C,'Profitability - Gas Dx'!G$17))</f>
        <v>3.8426924098434997E-2</v>
      </c>
      <c r="H19" s="90">
        <f>IF($C$6="Exclusive",SUMIFS(Data!$D:$D,Data!$A:$A,'Profitability - Gas Dx'!$C$4,Data!$B:$B,"pre-tax real wacc",Data!$C:$C,'Profitability - Gas Dx'!H$17),SUMIFS(Data!$D:$D,Data!$A:$A,'Profitability - Gas Dx'!$C$4,Data!$B:$B,"pre-tax nominal wacc",Data!$C:$C,'Profitability - Gas Dx'!H$17))</f>
        <v>3.835432325016E-2</v>
      </c>
      <c r="I19" s="90">
        <f>IF($C$6="Exclusive",SUMIFS(Data!$D:$D,Data!$A:$A,'Profitability - Gas Dx'!$C$4,Data!$B:$B,"pre-tax real wacc",Data!$C:$C,'Profitability - Gas Dx'!I$17),SUMIFS(Data!$D:$D,Data!$A:$A,'Profitability - Gas Dx'!$C$4,Data!$B:$B,"pre-tax nominal wacc",Data!$C:$C,'Profitability - Gas Dx'!I$17))</f>
        <v>3.7394341876867E-2</v>
      </c>
      <c r="J19" s="68"/>
    </row>
    <row r="20" spans="2:10" ht="14.5" thickBot="1">
      <c r="B20" s="91" t="s">
        <v>51</v>
      </c>
      <c r="C20" s="92">
        <f t="shared" ref="C20:I20" si="1">C18-C19</f>
        <v>1.1135267383313913E-2</v>
      </c>
      <c r="D20" s="92">
        <f t="shared" si="1"/>
        <v>2.2968405016538684E-2</v>
      </c>
      <c r="E20" s="92">
        <f t="shared" si="1"/>
        <v>1.8932859220941019E-2</v>
      </c>
      <c r="F20" s="92">
        <f t="shared" si="1"/>
        <v>2.4687563521652439E-2</v>
      </c>
      <c r="G20" s="92">
        <f t="shared" si="1"/>
        <v>1.7861883251346196E-2</v>
      </c>
      <c r="H20" s="92">
        <f>H18-H19</f>
        <v>1.6589593339906714E-2</v>
      </c>
      <c r="I20" s="92">
        <f t="shared" si="1"/>
        <v>1.8550500176943194E-2</v>
      </c>
      <c r="J20" s="68"/>
    </row>
    <row r="21" spans="2:10" ht="14">
      <c r="J21" s="68"/>
    </row>
    <row r="22" spans="2:10" ht="14.5" thickBot="1">
      <c r="B22" s="78" t="s">
        <v>32</v>
      </c>
      <c r="C22" s="93">
        <f t="shared" ref="C22:I22" si="2">C63/C80</f>
        <v>131.95722536379265</v>
      </c>
      <c r="D22" s="93">
        <f t="shared" si="2"/>
        <v>164.74710579984122</v>
      </c>
      <c r="E22" s="93">
        <f t="shared" si="2"/>
        <v>163.61899671494328</v>
      </c>
      <c r="F22" s="93">
        <f t="shared" si="2"/>
        <v>178.81399510414326</v>
      </c>
      <c r="G22" s="93">
        <f t="shared" si="2"/>
        <v>131.38375016551211</v>
      </c>
      <c r="H22" s="93">
        <f t="shared" si="2"/>
        <v>128.60274708465064</v>
      </c>
      <c r="I22" s="93">
        <f t="shared" si="2"/>
        <v>132.51220754114587</v>
      </c>
      <c r="J22" s="68"/>
    </row>
    <row r="23" spans="2:10" ht="14">
      <c r="J23" s="68"/>
    </row>
    <row r="24" spans="2:10" ht="14">
      <c r="J24" s="68"/>
    </row>
    <row r="25" spans="2:10" ht="18.5" thickBot="1">
      <c r="B25" s="87" t="s">
        <v>35</v>
      </c>
      <c r="C25" s="87"/>
      <c r="D25" s="87"/>
      <c r="E25" s="87"/>
      <c r="F25" s="87"/>
      <c r="G25" s="87"/>
      <c r="H25" s="87"/>
      <c r="I25" s="87"/>
      <c r="J25" s="68"/>
    </row>
    <row r="27" spans="2:10" ht="13.5" thickBot="1">
      <c r="B27" s="78" t="s">
        <v>8</v>
      </c>
      <c r="C27" s="79">
        <v>2014</v>
      </c>
      <c r="D27" s="79">
        <v>2015</v>
      </c>
      <c r="E27" s="79">
        <v>2016</v>
      </c>
      <c r="F27" s="79">
        <v>2017</v>
      </c>
      <c r="G27" s="79">
        <v>2018</v>
      </c>
      <c r="H27" s="79">
        <v>2019</v>
      </c>
      <c r="I27" s="79">
        <v>2020</v>
      </c>
    </row>
    <row r="28" spans="2:10">
      <c r="B28" s="73" t="s">
        <v>8</v>
      </c>
      <c r="C28" s="94">
        <f>SUMIFS(Data!$D:$D,Data!$A:$A,'Profitability - Gas Dx'!$C$4,Data!$B:$B,'Profitability - Gas Dx'!$B28,Data!$C:$C,'Profitability - Gas Dx'!C$27)-IF($C$8="Exclusive",C$72,0)</f>
        <v>193666303.959977</v>
      </c>
      <c r="D28" s="94">
        <f>SUMIFS(Data!$D:$D,Data!$A:$A,'Profitability - Gas Dx'!$C$4,Data!$B:$B,'Profitability - Gas Dx'!$B28,Data!$C:$C,'Profitability - Gas Dx'!D$27)-IF($C$8="Exclusive",D$72,0)</f>
        <v>219356929.14081901</v>
      </c>
      <c r="E28" s="94">
        <f>SUMIFS(Data!$D:$D,Data!$A:$A,'Profitability - Gas Dx'!$C$4,Data!$B:$B,'Profitability - Gas Dx'!$B28,Data!$C:$C,'Profitability - Gas Dx'!E$27)-IF($C$8="Exclusive",E$72,0)</f>
        <v>228219111.13999999</v>
      </c>
      <c r="F28" s="94">
        <f>SUMIFS(Data!$D:$D,Data!$A:$A,'Profitability - Gas Dx'!$C$4,Data!$B:$B,'Profitability - Gas Dx'!$B28,Data!$C:$C,'Profitability - Gas Dx'!F$27)-IF($C$8="Exclusive",F$72,0)</f>
        <v>248382517.13</v>
      </c>
      <c r="G28" s="94">
        <f>SUMIFS(Data!$D:$D,Data!$A:$A,'Profitability - Gas Dx'!$C$4,Data!$B:$B,'Profitability - Gas Dx'!$B28,Data!$C:$C,'Profitability - Gas Dx'!G$27)-IF($C$8="Exclusive",G$72,0)</f>
        <v>234531651.88</v>
      </c>
      <c r="H28" s="94">
        <f>SUMIFS(Data!$D:$D,Data!$A:$A,'Profitability - Gas Dx'!$C$4,Data!$B:$B,'Profitability - Gas Dx'!$B28,Data!$C:$C,'Profitability - Gas Dx'!H$27)-IF($C$8="Exclusive",H$72,0)</f>
        <v>246226004.62</v>
      </c>
      <c r="I28" s="94">
        <f>SUMIFS(Data!$D:$D,Data!$A:$A,'Profitability - Gas Dx'!$C$4,Data!$B:$B,'Profitability - Gas Dx'!$B28,Data!$C:$C,'Profitability - Gas Dx'!I$27)-IF($C$8="Exclusive",I$72,0)</f>
        <v>261795232.40000001</v>
      </c>
    </row>
    <row r="29" spans="2:10">
      <c r="B29" s="73" t="s">
        <v>0</v>
      </c>
      <c r="C29" s="94">
        <f>SUMIFS(Data!$D:$D,Data!$A:$A,'Profitability - Gas Dx'!$C$4,Data!$B:$B,'Profitability - Gas Dx'!$B29,Data!$C:$C,'Profitability - Gas Dx'!C$27)</f>
        <v>0</v>
      </c>
      <c r="D29" s="94">
        <f>SUMIFS(Data!$D:$D,Data!$A:$A,'Profitability - Gas Dx'!$C$4,Data!$B:$B,'Profitability - Gas Dx'!$B29,Data!$C:$C,'Profitability - Gas Dx'!D$27)</f>
        <v>0</v>
      </c>
      <c r="E29" s="94">
        <f>SUMIFS(Data!$D:$D,Data!$A:$A,'Profitability - Gas Dx'!$C$4,Data!$B:$B,'Profitability - Gas Dx'!$B29,Data!$C:$C,'Profitability - Gas Dx'!E$27)</f>
        <v>0</v>
      </c>
      <c r="F29" s="94">
        <f>SUMIFS(Data!$D:$D,Data!$A:$A,'Profitability - Gas Dx'!$C$4,Data!$B:$B,'Profitability - Gas Dx'!$B29,Data!$C:$C,'Profitability - Gas Dx'!F$27)</f>
        <v>0</v>
      </c>
      <c r="G29" s="94">
        <f>SUMIFS(Data!$D:$D,Data!$A:$A,'Profitability - Gas Dx'!$C$4,Data!$B:$B,'Profitability - Gas Dx'!$B29,Data!$C:$C,'Profitability - Gas Dx'!G$27)</f>
        <v>0</v>
      </c>
      <c r="H29" s="94">
        <f>SUMIFS(Data!$D:$D,Data!$A:$A,'Profitability - Gas Dx'!$C$4,Data!$B:$B,'Profitability - Gas Dx'!$B29,Data!$C:$C,'Profitability - Gas Dx'!H$27)</f>
        <v>0</v>
      </c>
      <c r="I29" s="94">
        <f>SUMIFS(Data!$D:$D,Data!$A:$A,'Profitability - Gas Dx'!$C$4,Data!$B:$B,'Profitability - Gas Dx'!$B29,Data!$C:$C,'Profitability - Gas Dx'!I$27)</f>
        <v>0</v>
      </c>
    </row>
    <row r="30" spans="2:10" ht="13" thickBot="1">
      <c r="B30" s="95" t="s">
        <v>1</v>
      </c>
      <c r="C30" s="96">
        <f t="shared" ref="C30:I30" si="3">SUM(C28:C29)</f>
        <v>193666303.959977</v>
      </c>
      <c r="D30" s="96">
        <f t="shared" si="3"/>
        <v>219356929.14081901</v>
      </c>
      <c r="E30" s="96">
        <f t="shared" si="3"/>
        <v>228219111.13999999</v>
      </c>
      <c r="F30" s="96">
        <f t="shared" si="3"/>
        <v>248382517.13</v>
      </c>
      <c r="G30" s="96">
        <f t="shared" si="3"/>
        <v>234531651.88</v>
      </c>
      <c r="H30" s="96">
        <f t="shared" si="3"/>
        <v>246226004.62</v>
      </c>
      <c r="I30" s="96">
        <f t="shared" si="3"/>
        <v>261795232.40000001</v>
      </c>
    </row>
    <row r="31" spans="2:10">
      <c r="C31" s="97"/>
      <c r="D31" s="97"/>
      <c r="E31" s="97"/>
      <c r="F31" s="97"/>
      <c r="G31" s="97"/>
      <c r="H31" s="97"/>
      <c r="I31" s="97"/>
    </row>
    <row r="32" spans="2:10">
      <c r="B32" s="129" t="s">
        <v>108</v>
      </c>
      <c r="C32" s="138"/>
      <c r="D32" s="138"/>
      <c r="E32" s="138"/>
      <c r="F32" s="138"/>
      <c r="G32" s="138"/>
      <c r="H32" s="138"/>
      <c r="I32" s="139"/>
    </row>
    <row r="33" spans="2:11">
      <c r="B33" s="140"/>
      <c r="C33" s="141"/>
      <c r="D33" s="141"/>
      <c r="E33" s="141"/>
      <c r="F33" s="141"/>
      <c r="G33" s="141"/>
      <c r="H33" s="141"/>
      <c r="I33" s="142"/>
    </row>
    <row r="34" spans="2:11">
      <c r="C34" s="97"/>
      <c r="D34" s="97"/>
      <c r="E34" s="97"/>
      <c r="F34" s="97"/>
      <c r="G34" s="97"/>
      <c r="H34" s="97"/>
      <c r="I34" s="97"/>
    </row>
    <row r="35" spans="2:11" ht="13.5" thickBot="1">
      <c r="B35" s="78" t="s">
        <v>2</v>
      </c>
      <c r="C35" s="79">
        <v>2014</v>
      </c>
      <c r="D35" s="79">
        <v>2015</v>
      </c>
      <c r="E35" s="79">
        <v>2016</v>
      </c>
      <c r="F35" s="79">
        <v>2017</v>
      </c>
      <c r="G35" s="79">
        <v>2018</v>
      </c>
      <c r="H35" s="79">
        <v>2019</v>
      </c>
      <c r="I35" s="79">
        <v>2020</v>
      </c>
    </row>
    <row r="36" spans="2:11">
      <c r="B36" s="73" t="s">
        <v>82</v>
      </c>
      <c r="C36" s="94">
        <f>SUMIFS(Data!$D:$D,Data!$A:$A,'Profitability - Gas Dx'!$C$4,Data!$B:$B,'Profitability - Gas Dx'!$B36,Data!$C:$C,'Profitability - Gas Dx'!C$35)</f>
        <v>1339963.08</v>
      </c>
      <c r="D36" s="94">
        <f>SUMIFS(Data!$D:$D,Data!$A:$A,'Profitability - Gas Dx'!$C$4,Data!$B:$B,'Profitability - Gas Dx'!$B36,Data!$C:$C,'Profitability - Gas Dx'!D$35)</f>
        <v>480344.22</v>
      </c>
      <c r="E36" s="94">
        <f>SUMIFS(Data!$D:$D,Data!$A:$A,'Profitability - Gas Dx'!$C$4,Data!$B:$B,'Profitability - Gas Dx'!$B36,Data!$C:$C,'Profitability - Gas Dx'!E$35)</f>
        <v>575455.72</v>
      </c>
      <c r="F36" s="94">
        <f>SUMIFS(Data!$D:$D,Data!$A:$A,'Profitability - Gas Dx'!$C$4,Data!$B:$B,'Profitability - Gas Dx'!$B36,Data!$C:$C,'Profitability - Gas Dx'!F$35)</f>
        <v>1153182.1599999999</v>
      </c>
      <c r="G36" s="94">
        <f>SUMIFS(Data!$D:$D,Data!$A:$A,'Profitability - Gas Dx'!$C$4,Data!$B:$B,'Profitability - Gas Dx'!$B36,Data!$C:$C,'Profitability - Gas Dx'!G$35)</f>
        <v>378960.62</v>
      </c>
      <c r="H36" s="94">
        <f>SUMIFS(Data!$D:$D,Data!$A:$A,'Profitability - Gas Dx'!$C$4,Data!$B:$B,'Profitability - Gas Dx'!$B36,Data!$C:$C,'Profitability - Gas Dx'!H$35)</f>
        <v>3623000</v>
      </c>
      <c r="I36" s="94">
        <f>SUMIFS(Data!$D:$D,Data!$A:$A,'Profitability - Gas Dx'!$C$4,Data!$B:$B,'Profitability - Gas Dx'!$B36,Data!$C:$C,'Profitability - Gas Dx'!I$35)</f>
        <v>1497263.66</v>
      </c>
    </row>
    <row r="37" spans="2:11">
      <c r="B37" s="73" t="s">
        <v>83</v>
      </c>
      <c r="C37" s="94">
        <f>SUMIFS(Data!$D:$D,Data!$A:$A,'Profitability - Gas Dx'!$C$4,Data!$B:$B,'Profitability - Gas Dx'!$B37,Data!$C:$C,'Profitability - Gas Dx'!C$35)</f>
        <v>2550541.2400000002</v>
      </c>
      <c r="D37" s="94">
        <f>SUMIFS(Data!$D:$D,Data!$A:$A,'Profitability - Gas Dx'!$C$4,Data!$B:$B,'Profitability - Gas Dx'!$B37,Data!$C:$C,'Profitability - Gas Dx'!D$35)</f>
        <v>2856305.93</v>
      </c>
      <c r="E37" s="94">
        <f>SUMIFS(Data!$D:$D,Data!$A:$A,'Profitability - Gas Dx'!$C$4,Data!$B:$B,'Profitability - Gas Dx'!$B37,Data!$C:$C,'Profitability - Gas Dx'!E$35)</f>
        <v>3108739.92</v>
      </c>
      <c r="F37" s="94">
        <f>SUMIFS(Data!$D:$D,Data!$A:$A,'Profitability - Gas Dx'!$C$4,Data!$B:$B,'Profitability - Gas Dx'!$B37,Data!$C:$C,'Profitability - Gas Dx'!F$35)</f>
        <v>3445330.22</v>
      </c>
      <c r="G37" s="94">
        <f>SUMIFS(Data!$D:$D,Data!$A:$A,'Profitability - Gas Dx'!$C$4,Data!$B:$B,'Profitability - Gas Dx'!$B37,Data!$C:$C,'Profitability - Gas Dx'!G$35)</f>
        <v>3582124.64</v>
      </c>
      <c r="H37" s="94">
        <f>SUMIFS(Data!$D:$D,Data!$A:$A,'Profitability - Gas Dx'!$C$4,Data!$B:$B,'Profitability - Gas Dx'!$B37,Data!$C:$C,'Profitability - Gas Dx'!H$35)</f>
        <v>4339236.2699999996</v>
      </c>
      <c r="I37" s="94">
        <f>SUMIFS(Data!$D:$D,Data!$A:$A,'Profitability - Gas Dx'!$C$4,Data!$B:$B,'Profitability - Gas Dx'!$B37,Data!$C:$C,'Profitability - Gas Dx'!I$35)</f>
        <v>4459785.04</v>
      </c>
    </row>
    <row r="38" spans="2:11" ht="13" thickBot="1">
      <c r="B38" s="95" t="s">
        <v>26</v>
      </c>
      <c r="C38" s="96">
        <f t="shared" ref="C38:I38" si="4">SUM(C36:C37)</f>
        <v>3890504.3200000003</v>
      </c>
      <c r="D38" s="96">
        <f t="shared" si="4"/>
        <v>3336650.1500000004</v>
      </c>
      <c r="E38" s="96">
        <f t="shared" si="4"/>
        <v>3684195.6399999997</v>
      </c>
      <c r="F38" s="96">
        <f t="shared" si="4"/>
        <v>4598512.38</v>
      </c>
      <c r="G38" s="96">
        <f t="shared" si="4"/>
        <v>3961085.2600000002</v>
      </c>
      <c r="H38" s="96">
        <f t="shared" si="4"/>
        <v>7962236.2699999996</v>
      </c>
      <c r="I38" s="96">
        <f t="shared" si="4"/>
        <v>5957048.7000000002</v>
      </c>
    </row>
    <row r="39" spans="2:11">
      <c r="C39" s="97"/>
      <c r="D39" s="97"/>
      <c r="E39" s="97"/>
      <c r="F39" s="97"/>
      <c r="G39" s="97"/>
      <c r="H39" s="97"/>
      <c r="I39" s="97"/>
    </row>
    <row r="40" spans="2:11">
      <c r="B40" s="129" t="s">
        <v>109</v>
      </c>
      <c r="C40" s="138"/>
      <c r="D40" s="138"/>
      <c r="E40" s="138"/>
      <c r="F40" s="138"/>
      <c r="G40" s="138"/>
      <c r="H40" s="138"/>
      <c r="I40" s="139"/>
    </row>
    <row r="41" spans="2:11">
      <c r="B41" s="140"/>
      <c r="C41" s="141"/>
      <c r="D41" s="141"/>
      <c r="E41" s="141"/>
      <c r="F41" s="141"/>
      <c r="G41" s="141"/>
      <c r="H41" s="141"/>
      <c r="I41" s="142"/>
    </row>
    <row r="42" spans="2:11">
      <c r="C42" s="97"/>
      <c r="D42" s="97"/>
      <c r="E42" s="97"/>
      <c r="F42" s="97"/>
      <c r="G42" s="97"/>
      <c r="H42" s="97"/>
      <c r="I42" s="97"/>
    </row>
    <row r="43" spans="2:11" ht="13.5" thickBot="1">
      <c r="B43" s="78" t="s">
        <v>3</v>
      </c>
      <c r="C43" s="96">
        <f t="shared" ref="C43:I43" si="5">C30-C38</f>
        <v>189775799.63997701</v>
      </c>
      <c r="D43" s="96">
        <f t="shared" si="5"/>
        <v>216020278.99081901</v>
      </c>
      <c r="E43" s="96">
        <f t="shared" si="5"/>
        <v>224534915.5</v>
      </c>
      <c r="F43" s="96">
        <f t="shared" si="5"/>
        <v>243784004.75</v>
      </c>
      <c r="G43" s="96">
        <f t="shared" si="5"/>
        <v>230570566.62</v>
      </c>
      <c r="H43" s="96">
        <f t="shared" si="5"/>
        <v>238263768.34999999</v>
      </c>
      <c r="I43" s="96">
        <f t="shared" si="5"/>
        <v>255838183.70000002</v>
      </c>
    </row>
    <row r="44" spans="2:11">
      <c r="C44" s="97"/>
      <c r="D44" s="97"/>
      <c r="E44" s="97"/>
      <c r="F44" s="97"/>
      <c r="G44" s="97"/>
      <c r="H44" s="97"/>
      <c r="I44" s="97"/>
    </row>
    <row r="45" spans="2:11" ht="13.5" thickBot="1">
      <c r="B45" s="78" t="s">
        <v>9</v>
      </c>
      <c r="C45" s="79">
        <v>2014</v>
      </c>
      <c r="D45" s="79">
        <v>2015</v>
      </c>
      <c r="E45" s="79">
        <v>2016</v>
      </c>
      <c r="F45" s="79">
        <v>2017</v>
      </c>
      <c r="G45" s="79">
        <v>2018</v>
      </c>
      <c r="H45" s="79">
        <v>2019</v>
      </c>
      <c r="I45" s="79">
        <v>2020</v>
      </c>
    </row>
    <row r="46" spans="2:11">
      <c r="B46" s="73" t="s">
        <v>40</v>
      </c>
      <c r="C46" s="94">
        <f>SUMIFS(Data!$D:$D,Data!$A:$A,'Profitability - Gas Dx'!$C$4,Data!$B:$B,'Profitability - Gas Dx'!$B46,Data!$C:$C,'Profitability - Gas Dx'!C$45)</f>
        <v>61511832.453914702</v>
      </c>
      <c r="D46" s="94">
        <f>SUMIFS(Data!$D:$D,Data!$A:$A,'Profitability - Gas Dx'!$C$4,Data!$B:$B,'Profitability - Gas Dx'!$B46,Data!$C:$C,'Profitability - Gas Dx'!D$45)</f>
        <v>59511645.755970903</v>
      </c>
      <c r="E46" s="94">
        <f>SUMIFS(Data!$D:$D,Data!$A:$A,'Profitability - Gas Dx'!$C$4,Data!$B:$B,'Profitability - Gas Dx'!$B46,Data!$C:$C,'Profitability - Gas Dx'!E$45)</f>
        <v>62400185.911665402</v>
      </c>
      <c r="F46" s="94">
        <f>SUMIFS(Data!$D:$D,Data!$A:$A,'Profitability - Gas Dx'!$C$4,Data!$B:$B,'Profitability - Gas Dx'!$B46,Data!$C:$C,'Profitability - Gas Dx'!F$45)</f>
        <v>65465718.893224701</v>
      </c>
      <c r="G46" s="94">
        <f>SUMIFS(Data!$D:$D,Data!$A:$A,'Profitability - Gas Dx'!$C$4,Data!$B:$B,'Profitability - Gas Dx'!$B46,Data!$C:$C,'Profitability - Gas Dx'!G$45)</f>
        <v>62433645.736965597</v>
      </c>
      <c r="H46" s="94">
        <f>SUMIFS(Data!$D:$D,Data!$A:$A,'Profitability - Gas Dx'!$C$4,Data!$B:$B,'Profitability - Gas Dx'!$B46,Data!$C:$C,'Profitability - Gas Dx'!H$45)</f>
        <v>62486415.106794298</v>
      </c>
      <c r="I46" s="94">
        <f>SUMIFS(Data!$D:$D,Data!$A:$A,'Profitability - Gas Dx'!$C$4,Data!$B:$B,'Profitability - Gas Dx'!$B46,Data!$C:$C,'Profitability - Gas Dx'!I$45)</f>
        <v>65198103.115137197</v>
      </c>
    </row>
    <row r="47" spans="2:11">
      <c r="B47" s="73" t="s">
        <v>31</v>
      </c>
      <c r="C47" s="94">
        <f>SUMIFS(Data!$D:$D,Data!$A:$A,'Profitability - Gas Dx'!$C$4,Data!$B:$B,'Profitability - Gas Dx'!$B47,Data!$C:$C,'Profitability - Gas Dx'!C$45)</f>
        <v>0</v>
      </c>
      <c r="D47" s="94">
        <f>SUMIFS(Data!$D:$D,Data!$A:$A,'Profitability - Gas Dx'!$C$4,Data!$B:$B,'Profitability - Gas Dx'!$B47,Data!$C:$C,'Profitability - Gas Dx'!D$45)</f>
        <v>0</v>
      </c>
      <c r="E47" s="94">
        <f>SUMIFS(Data!$D:$D,Data!$A:$A,'Profitability - Gas Dx'!$C$4,Data!$B:$B,'Profitability - Gas Dx'!$B47,Data!$C:$C,'Profitability - Gas Dx'!E$45)</f>
        <v>0</v>
      </c>
      <c r="F47" s="94">
        <f>SUMIFS(Data!$D:$D,Data!$A:$A,'Profitability - Gas Dx'!$C$4,Data!$B:$B,'Profitability - Gas Dx'!$B47,Data!$C:$C,'Profitability - Gas Dx'!F$45)</f>
        <v>0</v>
      </c>
      <c r="G47" s="94">
        <f>SUMIFS(Data!$D:$D,Data!$A:$A,'Profitability - Gas Dx'!$C$4,Data!$B:$B,'Profitability - Gas Dx'!$B47,Data!$C:$C,'Profitability - Gas Dx'!G$45)</f>
        <v>0</v>
      </c>
      <c r="H47" s="94">
        <f>SUMIFS(Data!$D:$D,Data!$A:$A,'Profitability - Gas Dx'!$C$4,Data!$B:$B,'Profitability - Gas Dx'!$B47,Data!$C:$C,'Profitability - Gas Dx'!H$45)</f>
        <v>0</v>
      </c>
      <c r="I47" s="94">
        <f>SUMIFS(Data!$D:$D,Data!$A:$A,'Profitability - Gas Dx'!$C$4,Data!$B:$B,'Profitability - Gas Dx'!$B47,Data!$C:$C,'Profitability - Gas Dx'!I$45)</f>
        <v>0</v>
      </c>
      <c r="J47" s="98"/>
      <c r="K47" s="98"/>
    </row>
    <row r="48" spans="2:11" ht="13" thickBot="1">
      <c r="B48" s="95" t="s">
        <v>86</v>
      </c>
      <c r="C48" s="96">
        <f>SUM(C46:C47)</f>
        <v>61511832.453914702</v>
      </c>
      <c r="D48" s="96">
        <f t="shared" ref="D48:I48" si="6">SUM(D46:D47)</f>
        <v>59511645.755970903</v>
      </c>
      <c r="E48" s="96">
        <f t="shared" si="6"/>
        <v>62400185.911665402</v>
      </c>
      <c r="F48" s="96">
        <f t="shared" si="6"/>
        <v>65465718.893224701</v>
      </c>
      <c r="G48" s="96">
        <f t="shared" si="6"/>
        <v>62433645.736965597</v>
      </c>
      <c r="H48" s="96">
        <f t="shared" si="6"/>
        <v>62486415.106794298</v>
      </c>
      <c r="I48" s="96">
        <f t="shared" si="6"/>
        <v>65198103.115137197</v>
      </c>
    </row>
    <row r="49" spans="2:9">
      <c r="C49" s="97"/>
      <c r="D49" s="97"/>
      <c r="E49" s="97"/>
      <c r="F49" s="97"/>
      <c r="G49" s="97"/>
      <c r="H49" s="97"/>
      <c r="I49" s="97"/>
    </row>
    <row r="50" spans="2:9" ht="12.75" customHeight="1">
      <c r="B50" s="129" t="s">
        <v>109</v>
      </c>
      <c r="C50" s="130"/>
      <c r="D50" s="130"/>
      <c r="E50" s="130"/>
      <c r="F50" s="130"/>
      <c r="G50" s="130"/>
      <c r="H50" s="130"/>
      <c r="I50" s="131"/>
    </row>
    <row r="51" spans="2:9">
      <c r="B51" s="135"/>
      <c r="C51" s="136"/>
      <c r="D51" s="136"/>
      <c r="E51" s="136"/>
      <c r="F51" s="136"/>
      <c r="G51" s="136"/>
      <c r="H51" s="136"/>
      <c r="I51" s="137"/>
    </row>
    <row r="52" spans="2:9">
      <c r="C52" s="97"/>
      <c r="D52" s="97"/>
      <c r="E52" s="97"/>
      <c r="F52" s="97"/>
      <c r="G52" s="97"/>
      <c r="H52" s="97"/>
      <c r="I52" s="97"/>
    </row>
    <row r="53" spans="2:9" ht="13.5" thickBot="1">
      <c r="B53" s="78" t="s">
        <v>4</v>
      </c>
      <c r="C53" s="96">
        <f t="shared" ref="C53:I53" si="7">C43-C48</f>
        <v>128263967.18606231</v>
      </c>
      <c r="D53" s="96">
        <f t="shared" si="7"/>
        <v>156508633.23484811</v>
      </c>
      <c r="E53" s="96">
        <f t="shared" si="7"/>
        <v>162134729.58833459</v>
      </c>
      <c r="F53" s="96">
        <f t="shared" si="7"/>
        <v>178318285.85677528</v>
      </c>
      <c r="G53" s="96">
        <f t="shared" si="7"/>
        <v>168136920.88303441</v>
      </c>
      <c r="H53" s="96">
        <f t="shared" si="7"/>
        <v>175777353.2432057</v>
      </c>
      <c r="I53" s="96">
        <f t="shared" si="7"/>
        <v>190640080.58486283</v>
      </c>
    </row>
    <row r="54" spans="2:9">
      <c r="C54" s="97"/>
      <c r="D54" s="97"/>
      <c r="E54" s="97"/>
      <c r="F54" s="97"/>
      <c r="G54" s="97"/>
      <c r="H54" s="97"/>
      <c r="I54" s="97"/>
    </row>
    <row r="55" spans="2:9" ht="13.5" thickBot="1">
      <c r="B55" s="78" t="s">
        <v>10</v>
      </c>
      <c r="C55" s="79">
        <v>2014</v>
      </c>
      <c r="D55" s="79">
        <v>2015</v>
      </c>
      <c r="E55" s="79">
        <v>2016</v>
      </c>
      <c r="F55" s="79">
        <v>2017</v>
      </c>
      <c r="G55" s="79">
        <v>2018</v>
      </c>
      <c r="H55" s="79">
        <v>2019</v>
      </c>
      <c r="I55" s="79">
        <v>2020</v>
      </c>
    </row>
    <row r="56" spans="2:9">
      <c r="B56" s="73" t="s">
        <v>5</v>
      </c>
      <c r="C56" s="94">
        <f>SUMIFS(Data!$D:$D,Data!$A:$A,'Profitability - Gas Dx'!$C$4,Data!$B:$B,'Profitability - Gas Dx'!$B56,Data!$C:$C,'Profitability - Gas Dx'!C$55)</f>
        <v>45446524.111527398</v>
      </c>
      <c r="D56" s="94">
        <f>SUMIFS(Data!$D:$D,Data!$A:$A,'Profitability - Gas Dx'!$C$4,Data!$B:$B,'Profitability - Gas Dx'!$B56,Data!$C:$C,'Profitability - Gas Dx'!D$55)</f>
        <v>51135556.040894397</v>
      </c>
      <c r="E56" s="94">
        <f>SUMIFS(Data!$D:$D,Data!$A:$A,'Profitability - Gas Dx'!$C$4,Data!$B:$B,'Profitability - Gas Dx'!$B56,Data!$C:$C,'Profitability - Gas Dx'!E$55)</f>
        <v>55002655.394776396</v>
      </c>
      <c r="F56" s="94">
        <f>SUMIFS(Data!$D:$D,Data!$A:$A,'Profitability - Gas Dx'!$C$4,Data!$B:$B,'Profitability - Gas Dx'!$B56,Data!$C:$C,'Profitability - Gas Dx'!F$55)</f>
        <v>58409197.019838899</v>
      </c>
      <c r="G56" s="94">
        <f>SUMIFS(Data!$D:$D,Data!$A:$A,'Profitability - Gas Dx'!$C$4,Data!$B:$B,'Profitability - Gas Dx'!$B56,Data!$C:$C,'Profitability - Gas Dx'!G$55)</f>
        <v>77942633.313161165</v>
      </c>
      <c r="H56" s="94">
        <f>SUMIFS(Data!$D:$D,Data!$A:$A,'Profitability - Gas Dx'!$C$4,Data!$B:$B,'Profitability - Gas Dx'!$B56,Data!$C:$C,'Profitability - Gas Dx'!H$55)</f>
        <v>85434502.128600508</v>
      </c>
      <c r="I56" s="94">
        <f>SUMIFS(Data!$D:$D,Data!$A:$A,'Profitability - Gas Dx'!$C$4,Data!$B:$B,'Profitability - Gas Dx'!$B56,Data!$C:$C,'Profitability - Gas Dx'!I$55)</f>
        <v>95575756.638741016</v>
      </c>
    </row>
    <row r="57" spans="2:9">
      <c r="B57" s="99" t="s">
        <v>6</v>
      </c>
      <c r="C57" s="100" t="str">
        <f t="shared" ref="C57:I57" si="8">IF($C$6="Inclusive",C94*C86,"n/a")</f>
        <v>n/a</v>
      </c>
      <c r="D57" s="100" t="str">
        <f t="shared" si="8"/>
        <v>n/a</v>
      </c>
      <c r="E57" s="100" t="str">
        <f t="shared" si="8"/>
        <v>n/a</v>
      </c>
      <c r="F57" s="100" t="str">
        <f t="shared" si="8"/>
        <v>n/a</v>
      </c>
      <c r="G57" s="100" t="str">
        <f t="shared" si="8"/>
        <v>n/a</v>
      </c>
      <c r="H57" s="100" t="str">
        <f t="shared" si="8"/>
        <v>n/a</v>
      </c>
      <c r="I57" s="100" t="str">
        <f t="shared" si="8"/>
        <v>n/a</v>
      </c>
    </row>
    <row r="58" spans="2:9">
      <c r="C58" s="97"/>
      <c r="D58" s="97"/>
      <c r="E58" s="97"/>
      <c r="F58" s="97"/>
      <c r="G58" s="97"/>
      <c r="H58" s="97"/>
      <c r="I58" s="97"/>
    </row>
    <row r="59" spans="2:9">
      <c r="B59" s="129" t="s">
        <v>111</v>
      </c>
      <c r="C59" s="138"/>
      <c r="D59" s="138"/>
      <c r="E59" s="138"/>
      <c r="F59" s="138"/>
      <c r="G59" s="138"/>
      <c r="H59" s="138"/>
      <c r="I59" s="139"/>
    </row>
    <row r="60" spans="2:9">
      <c r="B60" s="132"/>
      <c r="C60" s="143"/>
      <c r="D60" s="143"/>
      <c r="E60" s="143"/>
      <c r="F60" s="143"/>
      <c r="G60" s="143"/>
      <c r="H60" s="143"/>
      <c r="I60" s="144"/>
    </row>
    <row r="61" spans="2:9">
      <c r="B61" s="140"/>
      <c r="C61" s="141"/>
      <c r="D61" s="141"/>
      <c r="E61" s="141"/>
      <c r="F61" s="141"/>
      <c r="G61" s="141"/>
      <c r="H61" s="141"/>
      <c r="I61" s="142"/>
    </row>
    <row r="62" spans="2:9">
      <c r="C62" s="97"/>
      <c r="D62" s="97"/>
      <c r="E62" s="97"/>
      <c r="F62" s="97"/>
      <c r="G62" s="97"/>
      <c r="H62" s="97"/>
      <c r="I62" s="97"/>
    </row>
    <row r="63" spans="2:9" ht="13.5" thickBot="1">
      <c r="B63" s="78" t="s">
        <v>7</v>
      </c>
      <c r="C63" s="101">
        <f t="shared" ref="C63:I63" si="9">IF($C$6="Inclusive",C53-C56+C57,C53-C56)</f>
        <v>82817443.074534908</v>
      </c>
      <c r="D63" s="101">
        <f t="shared" si="9"/>
        <v>105373077.19395372</v>
      </c>
      <c r="E63" s="101">
        <f t="shared" si="9"/>
        <v>107132074.19355819</v>
      </c>
      <c r="F63" s="101">
        <f t="shared" si="9"/>
        <v>119909088.83693638</v>
      </c>
      <c r="G63" s="101">
        <f t="shared" si="9"/>
        <v>90194287.569873244</v>
      </c>
      <c r="H63" s="101">
        <f t="shared" si="9"/>
        <v>90342851.114605188</v>
      </c>
      <c r="I63" s="101">
        <f t="shared" si="9"/>
        <v>95064323.946121812</v>
      </c>
    </row>
    <row r="66" spans="2:9" ht="18.5" thickBot="1">
      <c r="B66" s="87" t="s">
        <v>11</v>
      </c>
      <c r="C66" s="87"/>
      <c r="D66" s="87"/>
      <c r="E66" s="87"/>
      <c r="F66" s="87"/>
      <c r="G66" s="87"/>
      <c r="H66" s="87"/>
      <c r="I66" s="87"/>
    </row>
    <row r="68" spans="2:9" ht="13.5" thickBot="1">
      <c r="B68" s="78" t="s">
        <v>73</v>
      </c>
      <c r="C68" s="79">
        <v>2014</v>
      </c>
      <c r="D68" s="79">
        <v>2015</v>
      </c>
      <c r="E68" s="79">
        <v>2016</v>
      </c>
      <c r="F68" s="79">
        <v>2017</v>
      </c>
      <c r="G68" s="79">
        <v>2018</v>
      </c>
      <c r="H68" s="79">
        <v>2019</v>
      </c>
      <c r="I68" s="79">
        <v>2020</v>
      </c>
    </row>
    <row r="69" spans="2:9">
      <c r="B69" s="73" t="s">
        <v>85</v>
      </c>
      <c r="C69" s="94">
        <f>SUMIFS(Data!$D:$D,Data!$A:$A,'Profitability - Gas Dx'!$C$4,Data!$B:$B,'Profitability - Gas Dx'!$B69,Data!$C:$C,'Profitability - Gas Dx'!C$68)</f>
        <v>0</v>
      </c>
      <c r="D69" s="94">
        <f>SUMIFS(Data!$D:$D,Data!$A:$A,'Profitability - Gas Dx'!$C$4,Data!$B:$B,'Profitability - Gas Dx'!$B69,Data!$C:$C,'Profitability - Gas Dx'!D$68)</f>
        <v>0</v>
      </c>
      <c r="E69" s="94">
        <f>SUMIFS(Data!$D:$D,Data!$A:$A,'Profitability - Gas Dx'!$C$4,Data!$B:$B,'Profitability - Gas Dx'!$B69,Data!$C:$C,'Profitability - Gas Dx'!E$68)</f>
        <v>0</v>
      </c>
      <c r="F69" s="94">
        <f>SUMIFS(Data!$D:$D,Data!$A:$A,'Profitability - Gas Dx'!$C$4,Data!$B:$B,'Profitability - Gas Dx'!$B69,Data!$C:$C,'Profitability - Gas Dx'!F$68)</f>
        <v>0</v>
      </c>
      <c r="G69" s="94">
        <f>SUMIFS(Data!$D:$D,Data!$A:$A,'Profitability - Gas Dx'!$C$4,Data!$B:$B,'Profitability - Gas Dx'!$B69,Data!$C:$C,'Profitability - Gas Dx'!G$68)</f>
        <v>13290010.7260345</v>
      </c>
      <c r="H69" s="94">
        <f>SUMIFS(Data!$D:$D,Data!$A:$A,'Profitability - Gas Dx'!$C$4,Data!$B:$B,'Profitability - Gas Dx'!$B69,Data!$C:$C,'Profitability - Gas Dx'!H$68)</f>
        <v>5331032.4006910203</v>
      </c>
      <c r="I69" s="94">
        <f>SUMIFS(Data!$D:$D,Data!$A:$A,'Profitability - Gas Dx'!$C$4,Data!$B:$B,'Profitability - Gas Dx'!$B69,Data!$C:$C,'Profitability - Gas Dx'!I$68)</f>
        <v>3403782.3101922399</v>
      </c>
    </row>
    <row r="70" spans="2:9">
      <c r="B70" s="73" t="s">
        <v>84</v>
      </c>
      <c r="C70" s="94">
        <f>SUMIFS(Data!$D:$D,Data!$A:$A,'Profitability - Gas Dx'!$C$4,Data!$B:$B,'Profitability - Gas Dx'!$B70,Data!$C:$C,'Profitability - Gas Dx'!C$68)</f>
        <v>0</v>
      </c>
      <c r="D70" s="94">
        <f>SUMIFS(Data!$D:$D,Data!$A:$A,'Profitability - Gas Dx'!$C$4,Data!$B:$B,'Profitability - Gas Dx'!$B70,Data!$C:$C,'Profitability - Gas Dx'!D$68)</f>
        <v>0</v>
      </c>
      <c r="E70" s="94">
        <f>SUMIFS(Data!$D:$D,Data!$A:$A,'Profitability - Gas Dx'!$C$4,Data!$B:$B,'Profitability - Gas Dx'!$B70,Data!$C:$C,'Profitability - Gas Dx'!E$68)</f>
        <v>0</v>
      </c>
      <c r="F70" s="94">
        <f>SUMIFS(Data!$D:$D,Data!$A:$A,'Profitability - Gas Dx'!$C$4,Data!$B:$B,'Profitability - Gas Dx'!$B70,Data!$C:$C,'Profitability - Gas Dx'!F$68)</f>
        <v>0</v>
      </c>
      <c r="G70" s="94">
        <f>SUMIFS(Data!$D:$D,Data!$A:$A,'Profitability - Gas Dx'!$C$4,Data!$B:$B,'Profitability - Gas Dx'!$B70,Data!$C:$C,'Profitability - Gas Dx'!G$68)</f>
        <v>0</v>
      </c>
      <c r="H70" s="94">
        <f>SUMIFS(Data!$D:$D,Data!$A:$A,'Profitability - Gas Dx'!$C$4,Data!$B:$B,'Profitability - Gas Dx'!$B70,Data!$C:$C,'Profitability - Gas Dx'!H$68)</f>
        <v>0</v>
      </c>
      <c r="I70" s="94">
        <f>SUMIFS(Data!$D:$D,Data!$A:$A,'Profitability - Gas Dx'!$C$4,Data!$B:$B,'Profitability - Gas Dx'!$B70,Data!$C:$C,'Profitability - Gas Dx'!I$68)</f>
        <v>0</v>
      </c>
    </row>
    <row r="71" spans="2:9">
      <c r="B71" s="102" t="s">
        <v>13</v>
      </c>
      <c r="C71" s="94">
        <f>SUMIFS(Data!$D:$D,Data!$A:$A,'Profitability - Gas Dx'!$C$4,Data!$B:$B,'Profitability - Gas Dx'!$B71,Data!$C:$C,'Profitability - Gas Dx'!C$68)</f>
        <v>0</v>
      </c>
      <c r="D71" s="94">
        <f>SUMIFS(Data!$D:$D,Data!$A:$A,'Profitability - Gas Dx'!$C$4,Data!$B:$B,'Profitability - Gas Dx'!$B71,Data!$C:$C,'Profitability - Gas Dx'!D$68)</f>
        <v>0</v>
      </c>
      <c r="E71" s="94">
        <f>SUMIFS(Data!$D:$D,Data!$A:$A,'Profitability - Gas Dx'!$C$4,Data!$B:$B,'Profitability - Gas Dx'!$B71,Data!$C:$C,'Profitability - Gas Dx'!E$68)</f>
        <v>0</v>
      </c>
      <c r="F71" s="94">
        <f>SUMIFS(Data!$D:$D,Data!$A:$A,'Profitability - Gas Dx'!$C$4,Data!$B:$B,'Profitability - Gas Dx'!$B71,Data!$C:$C,'Profitability - Gas Dx'!F$68)</f>
        <v>0</v>
      </c>
      <c r="G71" s="94">
        <f>SUMIFS(Data!$D:$D,Data!$A:$A,'Profitability - Gas Dx'!$C$4,Data!$B:$B,'Profitability - Gas Dx'!$B71,Data!$C:$C,'Profitability - Gas Dx'!G$68)</f>
        <v>0</v>
      </c>
      <c r="H71" s="94">
        <f>SUMIFS(Data!$D:$D,Data!$A:$A,'Profitability - Gas Dx'!$C$4,Data!$B:$B,'Profitability - Gas Dx'!$B71,Data!$C:$C,'Profitability - Gas Dx'!H$68)</f>
        <v>0</v>
      </c>
      <c r="I71" s="94">
        <f>SUMIFS(Data!$D:$D,Data!$A:$A,'Profitability - Gas Dx'!$C$4,Data!$B:$B,'Profitability - Gas Dx'!$B71,Data!$C:$C,'Profitability - Gas Dx'!I$68)</f>
        <v>0</v>
      </c>
    </row>
    <row r="72" spans="2:9" ht="13" thickBot="1">
      <c r="B72" s="95" t="s">
        <v>87</v>
      </c>
      <c r="C72" s="96">
        <f t="shared" ref="C72:I72" si="10">SUM(C69:C71)</f>
        <v>0</v>
      </c>
      <c r="D72" s="96">
        <f t="shared" si="10"/>
        <v>0</v>
      </c>
      <c r="E72" s="96">
        <f t="shared" si="10"/>
        <v>0</v>
      </c>
      <c r="F72" s="96">
        <f t="shared" si="10"/>
        <v>0</v>
      </c>
      <c r="G72" s="96">
        <f t="shared" si="10"/>
        <v>13290010.7260345</v>
      </c>
      <c r="H72" s="96">
        <f t="shared" si="10"/>
        <v>5331032.4006910203</v>
      </c>
      <c r="I72" s="96">
        <f t="shared" si="10"/>
        <v>3403782.3101922399</v>
      </c>
    </row>
    <row r="74" spans="2:9" ht="15" customHeight="1">
      <c r="B74" s="129" t="s">
        <v>112</v>
      </c>
      <c r="C74" s="130"/>
      <c r="D74" s="130"/>
      <c r="E74" s="130"/>
      <c r="F74" s="130"/>
      <c r="G74" s="130"/>
      <c r="H74" s="130"/>
      <c r="I74" s="131"/>
    </row>
    <row r="75" spans="2:9">
      <c r="B75" s="135"/>
      <c r="C75" s="136"/>
      <c r="D75" s="136"/>
      <c r="E75" s="136"/>
      <c r="F75" s="136"/>
      <c r="G75" s="136"/>
      <c r="H75" s="136"/>
      <c r="I75" s="137"/>
    </row>
    <row r="77" spans="2:9" ht="13.5" thickBot="1">
      <c r="B77" s="78" t="s">
        <v>14</v>
      </c>
      <c r="C77" s="79">
        <v>2014</v>
      </c>
      <c r="D77" s="79">
        <v>2015</v>
      </c>
      <c r="E77" s="79">
        <v>2016</v>
      </c>
      <c r="F77" s="79">
        <v>2017</v>
      </c>
      <c r="G77" s="79">
        <v>2018</v>
      </c>
      <c r="H77" s="79">
        <v>2019</v>
      </c>
      <c r="I77" s="79">
        <v>2020</v>
      </c>
    </row>
    <row r="78" spans="2:9">
      <c r="B78" s="73" t="s">
        <v>27</v>
      </c>
      <c r="C78" s="97">
        <f>SUMIFS(Data!$D:$D,Data!$A:$A,'Profitability - Gas Dx'!$C$4,Data!$B:$B,'Profitability - Gas Dx'!$B78,Data!$C:$C,'Profitability - Gas Dx'!C$77)</f>
        <v>622554</v>
      </c>
      <c r="D78" s="97">
        <f>SUMIFS(Data!$D:$D,Data!$A:$A,'Profitability - Gas Dx'!$C$4,Data!$B:$B,'Profitability - Gas Dx'!$B78,Data!$C:$C,'Profitability - Gas Dx'!D$77)</f>
        <v>632662</v>
      </c>
      <c r="E78" s="97">
        <f>SUMIFS(Data!$D:$D,Data!$A:$A,'Profitability - Gas Dx'!$C$4,Data!$B:$B,'Profitability - Gas Dx'!$B78,Data!$C:$C,'Profitability - Gas Dx'!E$77)</f>
        <v>646548</v>
      </c>
      <c r="F78" s="97">
        <f>SUMIFS(Data!$D:$D,Data!$A:$A,'Profitability - Gas Dx'!$C$4,Data!$B:$B,'Profitability - Gas Dx'!$B78,Data!$C:$C,'Profitability - Gas Dx'!F$77)</f>
        <v>662983</v>
      </c>
      <c r="G78" s="97">
        <f>SUMIFS(Data!$D:$D,Data!$A:$A,'Profitability - Gas Dx'!$C$4,Data!$B:$B,'Profitability - Gas Dx'!$B78,Data!$C:$C,'Profitability - Gas Dx'!G$77)</f>
        <v>678177</v>
      </c>
      <c r="H78" s="97">
        <f>SUMIFS(Data!$D:$D,Data!$A:$A,'Profitability - Gas Dx'!$C$4,Data!$B:$B,'Profitability - Gas Dx'!$B78,Data!$C:$C,'Profitability - Gas Dx'!H$77)</f>
        <v>694813</v>
      </c>
      <c r="I78" s="97">
        <f>SUMIFS(Data!$D:$D,Data!$A:$A,'Profitability - Gas Dx'!$C$4,Data!$B:$B,'Profitability - Gas Dx'!$B78,Data!$C:$C,'Profitability - Gas Dx'!I$77)</f>
        <v>710178</v>
      </c>
    </row>
    <row r="79" spans="2:9">
      <c r="B79" s="73" t="s">
        <v>28</v>
      </c>
      <c r="C79" s="97">
        <f>SUMIFS(Data!$D:$D,Data!$A:$A,'Profitability - Gas Dx'!$C$4,Data!$B:$B,'Profitability - Gas Dx'!$B79,Data!$C:$C,'Profitability - Gas Dx'!C$77)</f>
        <v>632662.49680365203</v>
      </c>
      <c r="D79" s="97">
        <f>SUMIFS(Data!$D:$D,Data!$A:$A,'Profitability - Gas Dx'!$C$4,Data!$B:$B,'Profitability - Gas Dx'!$B79,Data!$C:$C,'Profitability - Gas Dx'!D$77)</f>
        <v>646548.05570776202</v>
      </c>
      <c r="E79" s="97">
        <f>SUMIFS(Data!$D:$D,Data!$A:$A,'Profitability - Gas Dx'!$C$4,Data!$B:$B,'Profitability - Gas Dx'!$B79,Data!$C:$C,'Profitability - Gas Dx'!E$77)</f>
        <v>662983</v>
      </c>
      <c r="F79" s="97">
        <f>SUMIFS(Data!$D:$D,Data!$A:$A,'Profitability - Gas Dx'!$C$4,Data!$B:$B,'Profitability - Gas Dx'!$B79,Data!$C:$C,'Profitability - Gas Dx'!F$77)</f>
        <v>678177</v>
      </c>
      <c r="G79" s="97">
        <f>SUMIFS(Data!$D:$D,Data!$A:$A,'Profitability - Gas Dx'!$C$4,Data!$B:$B,'Profitability - Gas Dx'!$B79,Data!$C:$C,'Profitability - Gas Dx'!G$77)</f>
        <v>694813</v>
      </c>
      <c r="H79" s="97">
        <f>SUMIFS(Data!$D:$D,Data!$A:$A,'Profitability - Gas Dx'!$C$4,Data!$B:$B,'Profitability - Gas Dx'!$B79,Data!$C:$C,'Profitability - Gas Dx'!H$77)</f>
        <v>710178</v>
      </c>
      <c r="I79" s="97">
        <f>SUMIFS(Data!$D:$D,Data!$A:$A,'Profitability - Gas Dx'!$C$4,Data!$B:$B,'Profitability - Gas Dx'!$B79,Data!$C:$C,'Profitability - Gas Dx'!I$77)</f>
        <v>724623</v>
      </c>
    </row>
    <row r="80" spans="2:9" ht="13" thickBot="1">
      <c r="B80" s="95" t="s">
        <v>15</v>
      </c>
      <c r="C80" s="103">
        <f t="shared" ref="C80:I80" si="11">AVERAGE(C78:C79)</f>
        <v>627608.24840182601</v>
      </c>
      <c r="D80" s="103">
        <f t="shared" si="11"/>
        <v>639605.02785388101</v>
      </c>
      <c r="E80" s="103">
        <f t="shared" si="11"/>
        <v>654765.5</v>
      </c>
      <c r="F80" s="103">
        <f t="shared" si="11"/>
        <v>670580</v>
      </c>
      <c r="G80" s="103">
        <f t="shared" si="11"/>
        <v>686495</v>
      </c>
      <c r="H80" s="103">
        <f>AVERAGE(H78:H79)</f>
        <v>702495.5</v>
      </c>
      <c r="I80" s="103">
        <f t="shared" si="11"/>
        <v>717400.5</v>
      </c>
    </row>
    <row r="82" spans="2:9" ht="12.75" customHeight="1">
      <c r="B82" s="129" t="s">
        <v>113</v>
      </c>
      <c r="C82" s="130"/>
      <c r="D82" s="130"/>
      <c r="E82" s="130"/>
      <c r="F82" s="130"/>
      <c r="G82" s="130"/>
      <c r="H82" s="130"/>
      <c r="I82" s="131"/>
    </row>
    <row r="83" spans="2:9">
      <c r="B83" s="135"/>
      <c r="C83" s="136"/>
      <c r="D83" s="136"/>
      <c r="E83" s="136"/>
      <c r="F83" s="136"/>
      <c r="G83" s="136"/>
      <c r="H83" s="136"/>
      <c r="I83" s="137"/>
    </row>
    <row r="85" spans="2:9" ht="13.5" thickBot="1">
      <c r="B85" s="104"/>
      <c r="C85" s="79">
        <v>2014</v>
      </c>
      <c r="D85" s="79">
        <v>2015</v>
      </c>
      <c r="E85" s="79">
        <v>2016</v>
      </c>
      <c r="F85" s="79">
        <v>2017</v>
      </c>
      <c r="G85" s="79">
        <v>2018</v>
      </c>
      <c r="H85" s="79">
        <v>2019</v>
      </c>
      <c r="I85" s="79">
        <v>2020</v>
      </c>
    </row>
    <row r="86" spans="2:9">
      <c r="B86" s="105" t="s">
        <v>16</v>
      </c>
      <c r="C86" s="106">
        <f>SUMIFS(Data!$D:$D,Data!$A:$A,'Profitability - Gas Dx'!$C$4,Data!$B:$B,'Profitability - Gas Dx'!$B86,Data!$C:$C,'Profitability - Gas Dx'!C$85)</f>
        <v>1236982064.7783401</v>
      </c>
      <c r="D86" s="106">
        <f>SUMIFS(Data!$D:$D,Data!$A:$A,'Profitability - Gas Dx'!$C$4,Data!$B:$B,'Profitability - Gas Dx'!$B86,Data!$C:$C,'Profitability - Gas Dx'!D$85)</f>
        <v>1331371051.0399401</v>
      </c>
      <c r="E86" s="106">
        <f>SUMIFS(Data!$D:$D,Data!$A:$A,'Profitability - Gas Dx'!$C$4,Data!$B:$B,'Profitability - Gas Dx'!$B86,Data!$C:$C,'Profitability - Gas Dx'!E$85)</f>
        <v>1439467209.6719899</v>
      </c>
      <c r="F86" s="106">
        <f>SUMIFS(Data!$D:$D,Data!$A:$A,'Profitability - Gas Dx'!$C$4,Data!$B:$B,'Profitability - Gas Dx'!$B86,Data!$C:$C,'Profitability - Gas Dx'!F$85)</f>
        <v>1496969039.96346</v>
      </c>
      <c r="G86" s="106">
        <f>SUMIFS(Data!$D:$D,Data!$A:$A,'Profitability - Gas Dx'!$C$4,Data!$B:$B,'Profitability - Gas Dx'!$B86,Data!$C:$C,'Profitability - Gas Dx'!G$85)</f>
        <v>1571951671.9337499</v>
      </c>
      <c r="H86" s="106">
        <f>SUMIFS(Data!$D:$D,Data!$A:$A,'Profitability - Gas Dx'!$C$4,Data!$B:$B,'Profitability - Gas Dx'!$B86,Data!$C:$C,'Profitability - Gas Dx'!H$85)</f>
        <v>1610806433.44613</v>
      </c>
      <c r="I86" s="106">
        <f>SUMIFS(Data!$D:$D,Data!$A:$A,'Profitability - Gas Dx'!$C$4,Data!$B:$B,'Profitability - Gas Dx'!$B86,Data!$C:$C,'Profitability - Gas Dx'!I$85)</f>
        <v>1672607606.15207</v>
      </c>
    </row>
    <row r="87" spans="2:9" ht="13" thickBot="1">
      <c r="B87" s="107" t="s">
        <v>120</v>
      </c>
      <c r="C87" s="108">
        <f>C86*(1+C94)</f>
        <v>1263714486.6104894</v>
      </c>
      <c r="D87" s="108">
        <f t="shared" ref="D87:I87" si="12">D86*(1+D94)</f>
        <v>1362094998.3716271</v>
      </c>
      <c r="E87" s="108">
        <f t="shared" si="12"/>
        <v>1461113333.1257007</v>
      </c>
      <c r="F87" s="108">
        <f t="shared" si="12"/>
        <v>1516374194.185204</v>
      </c>
      <c r="G87" s="108">
        <f t="shared" si="12"/>
        <v>1602348527.4683805</v>
      </c>
      <c r="H87" s="108">
        <f t="shared" si="12"/>
        <v>1644273956.4535928</v>
      </c>
      <c r="I87" s="108">
        <f t="shared" si="12"/>
        <v>1699250913.1527226</v>
      </c>
    </row>
    <row r="89" spans="2:9" ht="12.75" customHeight="1">
      <c r="B89" s="129" t="s">
        <v>114</v>
      </c>
      <c r="C89" s="130"/>
      <c r="D89" s="130"/>
      <c r="E89" s="130"/>
      <c r="F89" s="130"/>
      <c r="G89" s="130"/>
      <c r="H89" s="130"/>
      <c r="I89" s="131"/>
    </row>
    <row r="90" spans="2:9" ht="12.75" customHeight="1">
      <c r="B90" s="132"/>
      <c r="C90" s="133"/>
      <c r="D90" s="133"/>
      <c r="E90" s="133"/>
      <c r="F90" s="133"/>
      <c r="G90" s="133"/>
      <c r="H90" s="133"/>
      <c r="I90" s="134"/>
    </row>
    <row r="91" spans="2:9">
      <c r="B91" s="135"/>
      <c r="C91" s="136"/>
      <c r="D91" s="136"/>
      <c r="E91" s="136"/>
      <c r="F91" s="136"/>
      <c r="G91" s="136"/>
      <c r="H91" s="136"/>
      <c r="I91" s="137"/>
    </row>
    <row r="92" spans="2:9" ht="15" customHeight="1"/>
    <row r="93" spans="2:9" ht="13.5" thickBot="1">
      <c r="B93" s="104"/>
      <c r="C93" s="79">
        <v>2014</v>
      </c>
      <c r="D93" s="79">
        <v>2015</v>
      </c>
      <c r="E93" s="79">
        <v>2016</v>
      </c>
      <c r="F93" s="79">
        <v>2017</v>
      </c>
      <c r="G93" s="79">
        <v>2018</v>
      </c>
      <c r="H93" s="79">
        <v>2019</v>
      </c>
      <c r="I93" s="79">
        <v>2020</v>
      </c>
    </row>
    <row r="94" spans="2:9" ht="13.5" thickBot="1">
      <c r="B94" s="78" t="s">
        <v>25</v>
      </c>
      <c r="C94" s="92">
        <f>SUMIFS(Data!$D:$D,Data!$A:$A,'Profitability - Gas Dx'!$C$4,Data!$B:$B,'Profitability - Gas Dx'!$B94,Data!$C:$C,'Profitability - Gas Dx'!C$93)</f>
        <v>2.1611001964640001E-2</v>
      </c>
      <c r="D94" s="92">
        <f>SUMIFS(Data!$D:$D,Data!$A:$A,'Profitability - Gas Dx'!$C$4,Data!$B:$B,'Profitability - Gas Dx'!$B94,Data!$C:$C,'Profitability - Gas Dx'!D$93)</f>
        <v>2.3076923076920101E-2</v>
      </c>
      <c r="E94" s="92">
        <f>SUMIFS(Data!$D:$D,Data!$A:$A,'Profitability - Gas Dx'!$C$4,Data!$B:$B,'Profitability - Gas Dx'!$B94,Data!$C:$C,'Profitability - Gas Dx'!E$93)</f>
        <v>1.5037593984960001E-2</v>
      </c>
      <c r="F94" s="92">
        <f>SUMIFS(Data!$D:$D,Data!$A:$A,'Profitability - Gas Dx'!$C$4,Data!$B:$B,'Profitability - Gas Dx'!$B94,Data!$C:$C,'Profitability - Gas Dx'!F$93)</f>
        <v>1.2962962962959901E-2</v>
      </c>
      <c r="G94" s="92">
        <f>SUMIFS(Data!$D:$D,Data!$A:$A,'Profitability - Gas Dx'!$C$4,Data!$B:$B,'Profitability - Gas Dx'!$B94,Data!$C:$C,'Profitability - Gas Dx'!G$93)</f>
        <v>1.9337016574585641E-2</v>
      </c>
      <c r="H94" s="92">
        <f>SUMIFS(Data!$D:$D,Data!$A:$A,'Profitability - Gas Dx'!$C$4,Data!$B:$B,'Profitability - Gas Dx'!$B94,Data!$C:$C,'Profitability - Gas Dx'!H$93)</f>
        <v>2.0776874435411097E-2</v>
      </c>
      <c r="I94" s="92">
        <f>SUMIFS(Data!$D:$D,Data!$A:$A,'Profitability - Gas Dx'!$C$4,Data!$B:$B,'Profitability - Gas Dx'!$B94,Data!$C:$C,'Profitability - Gas Dx'!I$93)</f>
        <v>1.5929203539823078E-2</v>
      </c>
    </row>
    <row r="96" spans="2:9" ht="12.75" customHeight="1">
      <c r="B96" s="129" t="s">
        <v>110</v>
      </c>
      <c r="C96" s="130"/>
      <c r="D96" s="130"/>
      <c r="E96" s="130"/>
      <c r="F96" s="130"/>
      <c r="G96" s="130"/>
      <c r="H96" s="130"/>
      <c r="I96" s="131"/>
    </row>
    <row r="97" spans="2:9">
      <c r="B97" s="135"/>
      <c r="C97" s="136"/>
      <c r="D97" s="136"/>
      <c r="E97" s="136"/>
      <c r="F97" s="136"/>
      <c r="G97" s="136"/>
      <c r="H97" s="136"/>
      <c r="I97" s="137"/>
    </row>
    <row r="100" spans="2:9" ht="14">
      <c r="C100" s="109"/>
    </row>
    <row r="101" spans="2:9">
      <c r="C101" s="114"/>
      <c r="D101" s="114"/>
      <c r="E101" s="114"/>
      <c r="F101" s="114"/>
      <c r="G101" s="114"/>
      <c r="H101" s="114"/>
      <c r="I101" s="114"/>
    </row>
  </sheetData>
  <mergeCells count="9">
    <mergeCell ref="B11:I13"/>
    <mergeCell ref="B89:I91"/>
    <mergeCell ref="B96:I97"/>
    <mergeCell ref="B32:I33"/>
    <mergeCell ref="B74:I75"/>
    <mergeCell ref="B40:I41"/>
    <mergeCell ref="B59:I61"/>
    <mergeCell ref="B82:I83"/>
    <mergeCell ref="B50:I5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Inputs!$C$3:$C$4</xm:f>
          </x14:formula1>
          <xm:sqref>C6</xm:sqref>
        </x14:dataValidation>
        <x14:dataValidation type="list" allowBlank="1" showInputMessage="1" showErrorMessage="1" xr:uid="{00000000-0002-0000-0300-000001000000}">
          <x14:formula1>
            <xm:f>Inputs!$D$3:$D$4</xm:f>
          </x14:formula1>
          <xm:sqref>C11:C13 C8</xm:sqref>
        </x14:dataValidation>
        <x14:dataValidation type="list" allowBlank="1" showInputMessage="1" showErrorMessage="1" xr:uid="{00000000-0002-0000-0300-000003000000}">
          <x14:formula1>
            <xm:f>Inputs!$A$3:$A$8</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226"/>
  <sheetViews>
    <sheetView workbookViewId="0"/>
    <sheetView workbookViewId="1"/>
  </sheetViews>
  <sheetFormatPr defaultRowHeight="14.5"/>
  <cols>
    <col min="1" max="1" width="27.7265625" style="6" customWidth="1"/>
    <col min="2" max="2" width="114" style="6" customWidth="1"/>
    <col min="3" max="3" width="15.26953125" style="6" customWidth="1"/>
    <col min="4" max="4" width="23" style="6" customWidth="1"/>
    <col min="5" max="5" width="11.54296875" style="59" bestFit="1" customWidth="1"/>
    <col min="6" max="6" width="13" customWidth="1"/>
    <col min="7" max="7" width="17.26953125" customWidth="1"/>
    <col min="8" max="8" width="6.54296875" customWidth="1"/>
    <col min="9" max="9" width="14.7265625" bestFit="1" customWidth="1"/>
    <col min="10" max="10" width="6.7265625" customWidth="1"/>
    <col min="11" max="11" width="10.54296875" bestFit="1" customWidth="1"/>
  </cols>
  <sheetData>
    <row r="1" spans="1:4">
      <c r="A1" s="1" t="s">
        <v>36</v>
      </c>
      <c r="B1" s="1" t="s">
        <v>37</v>
      </c>
      <c r="C1" s="1" t="s">
        <v>17</v>
      </c>
      <c r="D1" s="49" t="s">
        <v>38</v>
      </c>
    </row>
    <row r="2" spans="1:4">
      <c r="A2" s="6" t="s">
        <v>88</v>
      </c>
      <c r="B2" s="6" t="s">
        <v>8</v>
      </c>
      <c r="C2" s="6">
        <v>2014</v>
      </c>
      <c r="D2" s="6">
        <v>193666303.959977</v>
      </c>
    </row>
    <row r="3" spans="1:4">
      <c r="A3" s="6" t="s">
        <v>88</v>
      </c>
      <c r="B3" s="6" t="s">
        <v>8</v>
      </c>
      <c r="C3" s="6">
        <v>2015</v>
      </c>
      <c r="D3" s="6">
        <v>219356929.14081901</v>
      </c>
    </row>
    <row r="4" spans="1:4">
      <c r="A4" s="6" t="s">
        <v>88</v>
      </c>
      <c r="B4" s="6" t="s">
        <v>8</v>
      </c>
      <c r="C4" s="6">
        <v>2016</v>
      </c>
      <c r="D4" s="6">
        <v>228219111.13999999</v>
      </c>
    </row>
    <row r="5" spans="1:4">
      <c r="A5" s="6" t="s">
        <v>88</v>
      </c>
      <c r="B5" s="6" t="s">
        <v>8</v>
      </c>
      <c r="C5" s="6">
        <v>2017</v>
      </c>
      <c r="D5" s="6">
        <v>248382517.13</v>
      </c>
    </row>
    <row r="6" spans="1:4">
      <c r="A6" s="6" t="s">
        <v>88</v>
      </c>
      <c r="B6" s="6" t="s">
        <v>8</v>
      </c>
      <c r="C6" s="6">
        <v>2018</v>
      </c>
      <c r="D6" s="6">
        <v>234531651.88</v>
      </c>
    </row>
    <row r="7" spans="1:4">
      <c r="A7" s="6" t="s">
        <v>88</v>
      </c>
      <c r="B7" s="6" t="s">
        <v>8</v>
      </c>
      <c r="C7" s="6">
        <v>2019</v>
      </c>
      <c r="D7" s="6">
        <v>246226004.62</v>
      </c>
    </row>
    <row r="8" spans="1:4">
      <c r="A8" s="6" t="s">
        <v>88</v>
      </c>
      <c r="B8" s="6" t="s">
        <v>8</v>
      </c>
      <c r="C8" s="6">
        <v>2020</v>
      </c>
      <c r="D8" s="6">
        <v>261795232.40000001</v>
      </c>
    </row>
    <row r="9" spans="1:4">
      <c r="A9" s="6" t="s">
        <v>89</v>
      </c>
      <c r="B9" s="6" t="s">
        <v>8</v>
      </c>
      <c r="C9" s="6">
        <v>2014</v>
      </c>
      <c r="D9" s="6">
        <v>237508296.05000001</v>
      </c>
    </row>
    <row r="10" spans="1:4">
      <c r="A10" s="6" t="s">
        <v>89</v>
      </c>
      <c r="B10" s="6" t="s">
        <v>8</v>
      </c>
      <c r="C10" s="6">
        <v>2015</v>
      </c>
      <c r="D10" s="6">
        <v>247835959.09999999</v>
      </c>
    </row>
    <row r="11" spans="1:4">
      <c r="A11" s="6" t="s">
        <v>89</v>
      </c>
      <c r="B11" s="6" t="s">
        <v>8</v>
      </c>
      <c r="C11" s="6">
        <v>2016</v>
      </c>
      <c r="D11" s="6">
        <v>250544241.99000001</v>
      </c>
    </row>
    <row r="12" spans="1:4">
      <c r="A12" s="6" t="s">
        <v>89</v>
      </c>
      <c r="B12" s="6" t="s">
        <v>8</v>
      </c>
      <c r="C12" s="6">
        <v>2017</v>
      </c>
      <c r="D12" s="6">
        <v>199546591.94999999</v>
      </c>
    </row>
    <row r="13" spans="1:4">
      <c r="A13" s="6" t="s">
        <v>89</v>
      </c>
      <c r="B13" s="6" t="s">
        <v>8</v>
      </c>
      <c r="C13" s="6">
        <v>2018</v>
      </c>
      <c r="D13" s="6">
        <v>206345491.28999999</v>
      </c>
    </row>
    <row r="14" spans="1:4">
      <c r="A14" s="6" t="s">
        <v>89</v>
      </c>
      <c r="B14" s="6" t="s">
        <v>8</v>
      </c>
      <c r="C14" s="6">
        <v>2019</v>
      </c>
      <c r="D14" s="6">
        <v>217291581.52000001</v>
      </c>
    </row>
    <row r="15" spans="1:4">
      <c r="A15" s="6" t="s">
        <v>89</v>
      </c>
      <c r="B15" s="6" t="s">
        <v>8</v>
      </c>
      <c r="C15" s="6">
        <v>2020</v>
      </c>
      <c r="D15" s="6">
        <v>234913305.49000001</v>
      </c>
    </row>
    <row r="16" spans="1:4">
      <c r="A16" s="6" t="s">
        <v>90</v>
      </c>
      <c r="B16" s="6" t="s">
        <v>8</v>
      </c>
      <c r="C16" s="6">
        <v>2014</v>
      </c>
      <c r="D16" s="6">
        <v>170581443.26373601</v>
      </c>
    </row>
    <row r="17" spans="1:4">
      <c r="A17" s="6" t="s">
        <v>90</v>
      </c>
      <c r="B17" s="6" t="s">
        <v>8</v>
      </c>
      <c r="C17" s="6">
        <v>2015</v>
      </c>
      <c r="D17" s="6">
        <v>186224278.289</v>
      </c>
    </row>
    <row r="18" spans="1:4">
      <c r="A18" s="6" t="s">
        <v>90</v>
      </c>
      <c r="B18" s="6" t="s">
        <v>8</v>
      </c>
      <c r="C18" s="6">
        <v>2016</v>
      </c>
      <c r="D18" s="6">
        <v>207516410.74169999</v>
      </c>
    </row>
    <row r="19" spans="1:4">
      <c r="A19" s="6" t="s">
        <v>90</v>
      </c>
      <c r="B19" s="6" t="s">
        <v>8</v>
      </c>
      <c r="C19" s="6">
        <v>2017</v>
      </c>
      <c r="D19" s="6">
        <v>215223457.58770001</v>
      </c>
    </row>
    <row r="20" spans="1:4">
      <c r="A20" s="6" t="s">
        <v>90</v>
      </c>
      <c r="B20" s="6" t="s">
        <v>8</v>
      </c>
      <c r="C20" s="6">
        <v>2018</v>
      </c>
      <c r="D20" s="6">
        <v>195916320.8107</v>
      </c>
    </row>
    <row r="21" spans="1:4">
      <c r="A21" s="6" t="s">
        <v>90</v>
      </c>
      <c r="B21" s="6" t="s">
        <v>8</v>
      </c>
      <c r="C21" s="6">
        <v>2019</v>
      </c>
      <c r="D21" s="6">
        <v>204913966.18000001</v>
      </c>
    </row>
    <row r="22" spans="1:4">
      <c r="A22" s="6" t="s">
        <v>90</v>
      </c>
      <c r="B22" s="6" t="s">
        <v>8</v>
      </c>
      <c r="C22" s="6">
        <v>2020</v>
      </c>
      <c r="D22" s="6">
        <v>213870352.47999999</v>
      </c>
    </row>
    <row r="23" spans="1:4">
      <c r="A23" s="6" t="s">
        <v>91</v>
      </c>
      <c r="B23" s="6" t="s">
        <v>8</v>
      </c>
      <c r="C23" s="6">
        <v>2014</v>
      </c>
      <c r="D23" s="6">
        <v>68841001</v>
      </c>
    </row>
    <row r="24" spans="1:4">
      <c r="A24" s="6" t="s">
        <v>91</v>
      </c>
      <c r="B24" s="6" t="s">
        <v>8</v>
      </c>
      <c r="C24" s="6">
        <v>2015</v>
      </c>
      <c r="D24" s="6">
        <v>74555894</v>
      </c>
    </row>
    <row r="25" spans="1:4">
      <c r="A25" s="6" t="s">
        <v>91</v>
      </c>
      <c r="B25" s="6" t="s">
        <v>8</v>
      </c>
      <c r="C25" s="6">
        <v>2016</v>
      </c>
      <c r="D25" s="6">
        <v>72859152</v>
      </c>
    </row>
    <row r="26" spans="1:4">
      <c r="A26" s="6" t="s">
        <v>91</v>
      </c>
      <c r="B26" s="6" t="s">
        <v>8</v>
      </c>
      <c r="C26" s="6">
        <v>2017</v>
      </c>
      <c r="D26" s="6">
        <v>61634094</v>
      </c>
    </row>
    <row r="27" spans="1:4">
      <c r="A27" s="6" t="s">
        <v>91</v>
      </c>
      <c r="B27" s="6" t="s">
        <v>8</v>
      </c>
      <c r="C27" s="6">
        <v>2018</v>
      </c>
      <c r="D27" s="6">
        <v>61823568</v>
      </c>
    </row>
    <row r="28" spans="1:4">
      <c r="A28" s="6" t="s">
        <v>91</v>
      </c>
      <c r="B28" s="6" t="s">
        <v>8</v>
      </c>
      <c r="C28" s="6">
        <v>2019</v>
      </c>
      <c r="D28" s="6">
        <v>63667442</v>
      </c>
    </row>
    <row r="29" spans="1:4">
      <c r="A29" s="6" t="s">
        <v>91</v>
      </c>
      <c r="B29" s="6" t="s">
        <v>8</v>
      </c>
      <c r="C29" s="6">
        <v>2020</v>
      </c>
      <c r="D29" s="6">
        <v>64655473</v>
      </c>
    </row>
    <row r="30" spans="1:4">
      <c r="A30" s="6" t="s">
        <v>92</v>
      </c>
      <c r="B30" s="6" t="s">
        <v>8</v>
      </c>
      <c r="C30" s="6">
        <v>2014</v>
      </c>
      <c r="D30" s="6">
        <v>570485917.74000001</v>
      </c>
    </row>
    <row r="31" spans="1:4">
      <c r="A31" s="6" t="s">
        <v>92</v>
      </c>
      <c r="B31" s="6" t="s">
        <v>8</v>
      </c>
      <c r="C31" s="6">
        <v>2015</v>
      </c>
      <c r="D31" s="6">
        <v>661081733.65999997</v>
      </c>
    </row>
    <row r="32" spans="1:4">
      <c r="A32" s="6" t="s">
        <v>92</v>
      </c>
      <c r="B32" s="6" t="s">
        <v>8</v>
      </c>
      <c r="C32" s="6">
        <v>2016</v>
      </c>
      <c r="D32" s="6">
        <v>540789069.13999999</v>
      </c>
    </row>
    <row r="33" spans="1:4">
      <c r="A33" s="6" t="s">
        <v>92</v>
      </c>
      <c r="B33" s="6" t="s">
        <v>8</v>
      </c>
      <c r="C33" s="6">
        <v>2017</v>
      </c>
      <c r="D33" s="6">
        <v>571586083.77999997</v>
      </c>
    </row>
    <row r="34" spans="1:4">
      <c r="A34" s="6" t="s">
        <v>92</v>
      </c>
      <c r="B34" s="6" t="s">
        <v>8</v>
      </c>
      <c r="C34" s="6">
        <v>2018</v>
      </c>
      <c r="D34" s="6">
        <v>536656605.95999998</v>
      </c>
    </row>
    <row r="35" spans="1:4">
      <c r="A35" s="6" t="s">
        <v>92</v>
      </c>
      <c r="B35" s="6" t="s">
        <v>8</v>
      </c>
      <c r="C35" s="6">
        <v>2019</v>
      </c>
      <c r="D35" s="6">
        <v>531847152.75</v>
      </c>
    </row>
    <row r="36" spans="1:4">
      <c r="A36" s="6" t="s">
        <v>92</v>
      </c>
      <c r="B36" s="6" t="s">
        <v>8</v>
      </c>
      <c r="C36" s="6">
        <v>2020</v>
      </c>
      <c r="D36" s="6">
        <v>528923435.91754198</v>
      </c>
    </row>
    <row r="37" spans="1:4">
      <c r="A37" s="6" t="s">
        <v>93</v>
      </c>
      <c r="B37" s="6" t="s">
        <v>8</v>
      </c>
      <c r="C37" s="6">
        <v>2014</v>
      </c>
      <c r="D37" s="6">
        <v>175287008.79335701</v>
      </c>
    </row>
    <row r="38" spans="1:4">
      <c r="A38" s="6" t="s">
        <v>93</v>
      </c>
      <c r="B38" s="6" t="s">
        <v>8</v>
      </c>
      <c r="C38" s="6">
        <v>2015</v>
      </c>
      <c r="D38" s="6">
        <v>186186567.23350501</v>
      </c>
    </row>
    <row r="39" spans="1:4">
      <c r="A39" s="6" t="s">
        <v>93</v>
      </c>
      <c r="B39" s="6" t="s">
        <v>8</v>
      </c>
      <c r="C39" s="6">
        <v>2016</v>
      </c>
      <c r="D39" s="6">
        <v>195833293.96339199</v>
      </c>
    </row>
    <row r="40" spans="1:4">
      <c r="A40" s="6" t="s">
        <v>93</v>
      </c>
      <c r="B40" s="6" t="s">
        <v>8</v>
      </c>
      <c r="C40" s="6">
        <v>2017</v>
      </c>
      <c r="D40" s="6">
        <v>203318022.29488</v>
      </c>
    </row>
    <row r="41" spans="1:4">
      <c r="A41" s="6" t="s">
        <v>93</v>
      </c>
      <c r="B41" s="6" t="s">
        <v>8</v>
      </c>
      <c r="C41" s="6">
        <v>2018</v>
      </c>
      <c r="D41" s="6">
        <v>201848420</v>
      </c>
    </row>
    <row r="42" spans="1:4">
      <c r="A42" s="6" t="s">
        <v>93</v>
      </c>
      <c r="B42" s="6" t="s">
        <v>8</v>
      </c>
      <c r="C42" s="6">
        <v>2019</v>
      </c>
      <c r="D42" s="6">
        <v>211914935.71000001</v>
      </c>
    </row>
    <row r="43" spans="1:4">
      <c r="A43" s="6" t="s">
        <v>93</v>
      </c>
      <c r="B43" s="6" t="s">
        <v>8</v>
      </c>
      <c r="C43" s="6">
        <v>2020</v>
      </c>
      <c r="D43" s="6">
        <v>221969590.65799999</v>
      </c>
    </row>
    <row r="44" spans="1:4">
      <c r="A44" s="6" t="s">
        <v>88</v>
      </c>
      <c r="B44" s="6" t="s">
        <v>82</v>
      </c>
      <c r="C44" s="6">
        <v>2014</v>
      </c>
      <c r="D44" s="6">
        <v>1339963.08</v>
      </c>
    </row>
    <row r="45" spans="1:4">
      <c r="A45" s="6" t="s">
        <v>88</v>
      </c>
      <c r="B45" s="6" t="s">
        <v>82</v>
      </c>
      <c r="C45" s="6">
        <v>2015</v>
      </c>
      <c r="D45" s="6">
        <v>480344.22</v>
      </c>
    </row>
    <row r="46" spans="1:4">
      <c r="A46" s="6" t="s">
        <v>88</v>
      </c>
      <c r="B46" s="6" t="s">
        <v>82</v>
      </c>
      <c r="C46" s="6">
        <v>2016</v>
      </c>
      <c r="D46" s="6">
        <v>575455.72</v>
      </c>
    </row>
    <row r="47" spans="1:4">
      <c r="A47" s="6" t="s">
        <v>88</v>
      </c>
      <c r="B47" s="6" t="s">
        <v>82</v>
      </c>
      <c r="C47" s="6">
        <v>2017</v>
      </c>
      <c r="D47" s="6">
        <v>1153182.1599999999</v>
      </c>
    </row>
    <row r="48" spans="1:4">
      <c r="A48" s="6" t="s">
        <v>88</v>
      </c>
      <c r="B48" s="6" t="s">
        <v>82</v>
      </c>
      <c r="C48" s="6">
        <v>2018</v>
      </c>
      <c r="D48" s="6">
        <v>378960.62</v>
      </c>
    </row>
    <row r="49" spans="1:4">
      <c r="A49" s="6" t="s">
        <v>88</v>
      </c>
      <c r="B49" s="6" t="s">
        <v>82</v>
      </c>
      <c r="C49" s="6">
        <v>2019</v>
      </c>
      <c r="D49" s="6">
        <v>3623000</v>
      </c>
    </row>
    <row r="50" spans="1:4">
      <c r="A50" s="6" t="s">
        <v>88</v>
      </c>
      <c r="B50" s="6" t="s">
        <v>82</v>
      </c>
      <c r="C50" s="6">
        <v>2020</v>
      </c>
      <c r="D50" s="6">
        <v>1497263.66</v>
      </c>
    </row>
    <row r="51" spans="1:4">
      <c r="A51" s="6" t="s">
        <v>89</v>
      </c>
      <c r="B51" s="6" t="s">
        <v>82</v>
      </c>
      <c r="C51" s="6">
        <v>2014</v>
      </c>
      <c r="D51" s="6">
        <v>10548958</v>
      </c>
    </row>
    <row r="52" spans="1:4">
      <c r="A52" s="6" t="s">
        <v>89</v>
      </c>
      <c r="B52" s="6" t="s">
        <v>82</v>
      </c>
      <c r="C52" s="6">
        <v>2015</v>
      </c>
      <c r="D52" s="6">
        <v>8892493</v>
      </c>
    </row>
    <row r="53" spans="1:4">
      <c r="A53" s="6" t="s">
        <v>89</v>
      </c>
      <c r="B53" s="6" t="s">
        <v>82</v>
      </c>
      <c r="C53" s="6">
        <v>2016</v>
      </c>
      <c r="D53" s="6">
        <v>7742795</v>
      </c>
    </row>
    <row r="54" spans="1:4">
      <c r="A54" s="6" t="s">
        <v>89</v>
      </c>
      <c r="B54" s="6" t="s">
        <v>82</v>
      </c>
      <c r="C54" s="6">
        <v>2017</v>
      </c>
      <c r="D54" s="6">
        <v>8753689</v>
      </c>
    </row>
    <row r="55" spans="1:4">
      <c r="A55" s="6" t="s">
        <v>89</v>
      </c>
      <c r="B55" s="6" t="s">
        <v>82</v>
      </c>
      <c r="C55" s="6">
        <v>2018</v>
      </c>
      <c r="D55" s="6">
        <v>7861107</v>
      </c>
    </row>
    <row r="56" spans="1:4">
      <c r="A56" s="6" t="s">
        <v>89</v>
      </c>
      <c r="B56" s="6" t="s">
        <v>82</v>
      </c>
      <c r="C56" s="6">
        <v>2019</v>
      </c>
      <c r="D56" s="6">
        <v>7983183</v>
      </c>
    </row>
    <row r="57" spans="1:4">
      <c r="A57" s="6" t="s">
        <v>89</v>
      </c>
      <c r="B57" s="6" t="s">
        <v>82</v>
      </c>
      <c r="C57" s="6">
        <v>2020</v>
      </c>
      <c r="D57" s="6">
        <v>4269725</v>
      </c>
    </row>
    <row r="58" spans="1:4">
      <c r="A58" s="6" t="s">
        <v>90</v>
      </c>
      <c r="B58" s="6" t="s">
        <v>82</v>
      </c>
      <c r="C58" s="6">
        <v>2014</v>
      </c>
      <c r="D58" s="6">
        <v>-814376</v>
      </c>
    </row>
    <row r="59" spans="1:4">
      <c r="A59" s="6" t="s">
        <v>90</v>
      </c>
      <c r="B59" s="6" t="s">
        <v>82</v>
      </c>
      <c r="C59" s="6">
        <v>2015</v>
      </c>
      <c r="D59" s="6">
        <v>-1650836.99</v>
      </c>
    </row>
    <row r="60" spans="1:4">
      <c r="A60" s="6" t="s">
        <v>90</v>
      </c>
      <c r="B60" s="6" t="s">
        <v>82</v>
      </c>
      <c r="C60" s="6">
        <v>2016</v>
      </c>
      <c r="D60" s="6">
        <v>-1799147</v>
      </c>
    </row>
    <row r="61" spans="1:4">
      <c r="A61" s="6" t="s">
        <v>90</v>
      </c>
      <c r="B61" s="6" t="s">
        <v>82</v>
      </c>
      <c r="C61" s="6">
        <v>2017</v>
      </c>
      <c r="D61" s="6">
        <v>113898</v>
      </c>
    </row>
    <row r="62" spans="1:4">
      <c r="A62" s="6" t="s">
        <v>90</v>
      </c>
      <c r="B62" s="6" t="s">
        <v>82</v>
      </c>
      <c r="C62" s="6">
        <v>2018</v>
      </c>
      <c r="D62" s="6">
        <v>0.79999999998835802</v>
      </c>
    </row>
    <row r="63" spans="1:4">
      <c r="A63" s="6" t="s">
        <v>90</v>
      </c>
      <c r="B63" s="6" t="s">
        <v>82</v>
      </c>
      <c r="C63" s="6">
        <v>2019</v>
      </c>
      <c r="D63" s="6">
        <v>2206947</v>
      </c>
    </row>
    <row r="64" spans="1:4">
      <c r="A64" s="6" t="s">
        <v>90</v>
      </c>
      <c r="B64" s="6" t="s">
        <v>82</v>
      </c>
      <c r="C64" s="6">
        <v>2020</v>
      </c>
      <c r="D64" s="6">
        <v>2252157.0299999998</v>
      </c>
    </row>
    <row r="65" spans="1:4">
      <c r="A65" s="6" t="s">
        <v>91</v>
      </c>
      <c r="B65" s="6" t="s">
        <v>82</v>
      </c>
      <c r="C65" s="6">
        <v>2014</v>
      </c>
      <c r="D65" s="6">
        <v>1053950</v>
      </c>
    </row>
    <row r="66" spans="1:4">
      <c r="A66" s="6" t="s">
        <v>91</v>
      </c>
      <c r="B66" s="6" t="s">
        <v>82</v>
      </c>
      <c r="C66" s="6">
        <v>2015</v>
      </c>
      <c r="D66" s="6">
        <v>1202768</v>
      </c>
    </row>
    <row r="67" spans="1:4">
      <c r="A67" s="6" t="s">
        <v>91</v>
      </c>
      <c r="B67" s="6" t="s">
        <v>82</v>
      </c>
      <c r="C67" s="6">
        <v>2016</v>
      </c>
      <c r="D67" s="6">
        <v>1341661</v>
      </c>
    </row>
    <row r="68" spans="1:4">
      <c r="A68" s="6" t="s">
        <v>91</v>
      </c>
      <c r="B68" s="6" t="s">
        <v>82</v>
      </c>
      <c r="C68" s="6">
        <v>2017</v>
      </c>
      <c r="D68" s="6">
        <v>2326602</v>
      </c>
    </row>
    <row r="69" spans="1:4">
      <c r="A69" s="6" t="s">
        <v>91</v>
      </c>
      <c r="B69" s="6" t="s">
        <v>82</v>
      </c>
      <c r="C69" s="6">
        <v>2018</v>
      </c>
      <c r="D69" s="6">
        <v>1880904</v>
      </c>
    </row>
    <row r="70" spans="1:4">
      <c r="A70" s="6" t="s">
        <v>91</v>
      </c>
      <c r="B70" s="6" t="s">
        <v>82</v>
      </c>
      <c r="C70" s="6">
        <v>2019</v>
      </c>
      <c r="D70" s="6">
        <v>1618382</v>
      </c>
    </row>
    <row r="71" spans="1:4">
      <c r="A71" s="6" t="s">
        <v>91</v>
      </c>
      <c r="B71" s="6" t="s">
        <v>82</v>
      </c>
      <c r="C71" s="6">
        <v>2020</v>
      </c>
      <c r="D71" s="6">
        <v>1839655</v>
      </c>
    </row>
    <row r="72" spans="1:4">
      <c r="A72" s="6" t="s">
        <v>92</v>
      </c>
      <c r="B72" s="6" t="s">
        <v>82</v>
      </c>
      <c r="C72" s="6">
        <v>2014</v>
      </c>
      <c r="D72" s="6">
        <v>13512200.5</v>
      </c>
    </row>
    <row r="73" spans="1:4">
      <c r="A73" s="6" t="s">
        <v>92</v>
      </c>
      <c r="B73" s="6" t="s">
        <v>82</v>
      </c>
      <c r="C73" s="6">
        <v>2015</v>
      </c>
      <c r="D73" s="6">
        <v>16240519.630000001</v>
      </c>
    </row>
    <row r="74" spans="1:4">
      <c r="A74" s="6" t="s">
        <v>92</v>
      </c>
      <c r="B74" s="6" t="s">
        <v>82</v>
      </c>
      <c r="C74" s="6">
        <v>2016</v>
      </c>
      <c r="D74" s="6">
        <v>21564195.280000001</v>
      </c>
    </row>
    <row r="75" spans="1:4">
      <c r="A75" s="6" t="s">
        <v>92</v>
      </c>
      <c r="B75" s="6" t="s">
        <v>82</v>
      </c>
      <c r="C75" s="6">
        <v>2017</v>
      </c>
      <c r="D75" s="6">
        <v>20399644.5</v>
      </c>
    </row>
    <row r="76" spans="1:4">
      <c r="A76" s="6" t="s">
        <v>92</v>
      </c>
      <c r="B76" s="6" t="s">
        <v>82</v>
      </c>
      <c r="C76" s="6">
        <v>2018</v>
      </c>
      <c r="D76" s="6">
        <v>21301402.329999998</v>
      </c>
    </row>
    <row r="77" spans="1:4">
      <c r="A77" s="6" t="s">
        <v>92</v>
      </c>
      <c r="B77" s="6" t="s">
        <v>82</v>
      </c>
      <c r="C77" s="6">
        <v>2019</v>
      </c>
      <c r="D77" s="6">
        <v>22082804.261199452</v>
      </c>
    </row>
    <row r="78" spans="1:4">
      <c r="A78" s="6" t="s">
        <v>92</v>
      </c>
      <c r="B78" s="6" t="s">
        <v>82</v>
      </c>
      <c r="C78" s="6">
        <v>2020</v>
      </c>
      <c r="D78" s="6">
        <v>27359160.448391199</v>
      </c>
    </row>
    <row r="79" spans="1:4">
      <c r="A79" s="6" t="s">
        <v>93</v>
      </c>
      <c r="B79" s="6" t="s">
        <v>82</v>
      </c>
      <c r="C79" s="6">
        <v>2014</v>
      </c>
      <c r="D79" s="6">
        <v>1772748.23</v>
      </c>
    </row>
    <row r="80" spans="1:4">
      <c r="A80" s="6" t="s">
        <v>93</v>
      </c>
      <c r="B80" s="6" t="s">
        <v>82</v>
      </c>
      <c r="C80" s="6">
        <v>2015</v>
      </c>
      <c r="D80" s="6">
        <v>5148200</v>
      </c>
    </row>
    <row r="81" spans="1:4">
      <c r="A81" s="6" t="s">
        <v>93</v>
      </c>
      <c r="B81" s="6" t="s">
        <v>82</v>
      </c>
      <c r="C81" s="6">
        <v>2016</v>
      </c>
      <c r="D81" s="6">
        <v>5250917.8600000003</v>
      </c>
    </row>
    <row r="82" spans="1:4">
      <c r="A82" s="6" t="s">
        <v>93</v>
      </c>
      <c r="B82" s="6" t="s">
        <v>82</v>
      </c>
      <c r="C82" s="6">
        <v>2017</v>
      </c>
      <c r="D82" s="6">
        <v>9832956.2853252403</v>
      </c>
    </row>
    <row r="83" spans="1:4">
      <c r="A83" s="6" t="s">
        <v>93</v>
      </c>
      <c r="B83" s="6" t="s">
        <v>82</v>
      </c>
      <c r="C83" s="6">
        <v>2018</v>
      </c>
      <c r="D83" s="6">
        <v>239320</v>
      </c>
    </row>
    <row r="84" spans="1:4">
      <c r="A84" s="6" t="s">
        <v>93</v>
      </c>
      <c r="B84" s="6" t="s">
        <v>82</v>
      </c>
      <c r="C84" s="6">
        <v>2019</v>
      </c>
      <c r="D84" s="6">
        <v>239320</v>
      </c>
    </row>
    <row r="85" spans="1:4">
      <c r="A85" s="6" t="s">
        <v>93</v>
      </c>
      <c r="B85" s="6" t="s">
        <v>82</v>
      </c>
      <c r="C85" s="6">
        <v>2020</v>
      </c>
      <c r="D85" s="6">
        <v>239320</v>
      </c>
    </row>
    <row r="86" spans="1:4">
      <c r="A86" s="6" t="s">
        <v>88</v>
      </c>
      <c r="B86" s="6" t="s">
        <v>83</v>
      </c>
      <c r="C86" s="6">
        <v>2014</v>
      </c>
      <c r="D86" s="6">
        <v>2550541.2400000002</v>
      </c>
    </row>
    <row r="87" spans="1:4">
      <c r="A87" s="6" t="s">
        <v>88</v>
      </c>
      <c r="B87" s="6" t="s">
        <v>83</v>
      </c>
      <c r="C87" s="6">
        <v>2015</v>
      </c>
      <c r="D87" s="6">
        <v>2856305.93</v>
      </c>
    </row>
    <row r="88" spans="1:4">
      <c r="A88" s="6" t="s">
        <v>88</v>
      </c>
      <c r="B88" s="6" t="s">
        <v>83</v>
      </c>
      <c r="C88" s="6">
        <v>2016</v>
      </c>
      <c r="D88" s="6">
        <v>3108739.92</v>
      </c>
    </row>
    <row r="89" spans="1:4">
      <c r="A89" s="6" t="s">
        <v>88</v>
      </c>
      <c r="B89" s="6" t="s">
        <v>83</v>
      </c>
      <c r="C89" s="6">
        <v>2017</v>
      </c>
      <c r="D89" s="6">
        <v>3445330.22</v>
      </c>
    </row>
    <row r="90" spans="1:4">
      <c r="A90" s="6" t="s">
        <v>88</v>
      </c>
      <c r="B90" s="6" t="s">
        <v>83</v>
      </c>
      <c r="C90" s="6">
        <v>2018</v>
      </c>
      <c r="D90" s="6">
        <v>3582124.64</v>
      </c>
    </row>
    <row r="91" spans="1:4">
      <c r="A91" s="6" t="s">
        <v>88</v>
      </c>
      <c r="B91" s="6" t="s">
        <v>83</v>
      </c>
      <c r="C91" s="6">
        <v>2019</v>
      </c>
      <c r="D91" s="6">
        <v>4339236.2699999996</v>
      </c>
    </row>
    <row r="92" spans="1:4">
      <c r="A92" s="6" t="s">
        <v>88</v>
      </c>
      <c r="B92" s="6" t="s">
        <v>83</v>
      </c>
      <c r="C92" s="6">
        <v>2020</v>
      </c>
      <c r="D92" s="6">
        <v>4459785.04</v>
      </c>
    </row>
    <row r="93" spans="1:4">
      <c r="A93" s="6" t="s">
        <v>89</v>
      </c>
      <c r="B93" s="6" t="s">
        <v>83</v>
      </c>
      <c r="C93" s="6">
        <v>2014</v>
      </c>
      <c r="D93" s="6">
        <v>2390100</v>
      </c>
    </row>
    <row r="94" spans="1:4">
      <c r="A94" s="6" t="s">
        <v>89</v>
      </c>
      <c r="B94" s="6" t="s">
        <v>83</v>
      </c>
      <c r="C94" s="6">
        <v>2015</v>
      </c>
      <c r="D94" s="6">
        <v>2390100</v>
      </c>
    </row>
    <row r="95" spans="1:4">
      <c r="A95" s="6" t="s">
        <v>89</v>
      </c>
      <c r="B95" s="6" t="s">
        <v>83</v>
      </c>
      <c r="C95" s="6">
        <v>2016</v>
      </c>
      <c r="D95" s="6">
        <v>2390100</v>
      </c>
    </row>
    <row r="96" spans="1:4">
      <c r="A96" s="6" t="s">
        <v>89</v>
      </c>
      <c r="B96" s="6" t="s">
        <v>83</v>
      </c>
      <c r="C96" s="6">
        <v>2017</v>
      </c>
      <c r="D96" s="6">
        <v>2390100</v>
      </c>
    </row>
    <row r="97" spans="1:11">
      <c r="A97" s="6" t="s">
        <v>89</v>
      </c>
      <c r="B97" s="6" t="s">
        <v>83</v>
      </c>
      <c r="C97" s="6">
        <v>2018</v>
      </c>
      <c r="D97" s="6">
        <v>2390100</v>
      </c>
    </row>
    <row r="98" spans="1:11">
      <c r="A98" s="6" t="s">
        <v>89</v>
      </c>
      <c r="B98" s="6" t="s">
        <v>83</v>
      </c>
      <c r="C98" s="6">
        <v>2019</v>
      </c>
      <c r="D98" s="6">
        <v>2390100</v>
      </c>
    </row>
    <row r="99" spans="1:11">
      <c r="A99" s="6" t="s">
        <v>89</v>
      </c>
      <c r="B99" s="6" t="s">
        <v>83</v>
      </c>
      <c r="C99" s="6">
        <v>2020</v>
      </c>
      <c r="D99" s="6">
        <v>2390100</v>
      </c>
    </row>
    <row r="100" spans="1:11">
      <c r="A100" s="6" t="s">
        <v>90</v>
      </c>
      <c r="B100" s="6" t="s">
        <v>83</v>
      </c>
      <c r="C100" s="6">
        <v>2014</v>
      </c>
      <c r="D100" s="6">
        <v>0</v>
      </c>
    </row>
    <row r="101" spans="1:11">
      <c r="A101" s="6" t="s">
        <v>90</v>
      </c>
      <c r="B101" s="6" t="s">
        <v>83</v>
      </c>
      <c r="C101" s="6">
        <v>2015</v>
      </c>
      <c r="D101" s="6">
        <v>0</v>
      </c>
    </row>
    <row r="102" spans="1:11">
      <c r="A102" s="6" t="s">
        <v>90</v>
      </c>
      <c r="B102" s="6" t="s">
        <v>83</v>
      </c>
      <c r="C102" s="6">
        <v>2016</v>
      </c>
      <c r="D102" s="6">
        <v>0</v>
      </c>
    </row>
    <row r="103" spans="1:11">
      <c r="A103" s="6" t="s">
        <v>90</v>
      </c>
      <c r="B103" s="6" t="s">
        <v>83</v>
      </c>
      <c r="C103" s="6">
        <v>2017</v>
      </c>
      <c r="D103" s="6">
        <v>0</v>
      </c>
    </row>
    <row r="104" spans="1:11">
      <c r="A104" s="6" t="s">
        <v>90</v>
      </c>
      <c r="B104" s="6" t="s">
        <v>83</v>
      </c>
      <c r="C104" s="6">
        <v>2018</v>
      </c>
      <c r="D104" s="6">
        <v>0</v>
      </c>
    </row>
    <row r="105" spans="1:11">
      <c r="A105" s="6" t="s">
        <v>90</v>
      </c>
      <c r="B105" s="6" t="s">
        <v>83</v>
      </c>
      <c r="C105" s="6">
        <v>2019</v>
      </c>
      <c r="D105" s="6">
        <v>0</v>
      </c>
    </row>
    <row r="106" spans="1:11">
      <c r="A106" s="6" t="s">
        <v>90</v>
      </c>
      <c r="B106" s="6" t="s">
        <v>83</v>
      </c>
      <c r="C106" s="6">
        <v>2020</v>
      </c>
      <c r="D106" s="6">
        <v>0</v>
      </c>
    </row>
    <row r="107" spans="1:11">
      <c r="A107" s="6" t="s">
        <v>91</v>
      </c>
      <c r="B107" s="6" t="s">
        <v>83</v>
      </c>
      <c r="C107" s="6">
        <v>2014</v>
      </c>
      <c r="D107" s="6">
        <v>6625992</v>
      </c>
    </row>
    <row r="108" spans="1:11">
      <c r="A108" s="6" t="s">
        <v>91</v>
      </c>
      <c r="B108" s="6" t="s">
        <v>83</v>
      </c>
      <c r="C108" s="6">
        <v>2015</v>
      </c>
      <c r="D108" s="6">
        <v>5697353</v>
      </c>
    </row>
    <row r="109" spans="1:11">
      <c r="A109" s="6" t="s">
        <v>91</v>
      </c>
      <c r="B109" s="6" t="s">
        <v>83</v>
      </c>
      <c r="C109" s="6">
        <v>2016</v>
      </c>
      <c r="D109" s="6">
        <v>6681314</v>
      </c>
    </row>
    <row r="110" spans="1:11" s="2" customFormat="1">
      <c r="A110" s="6" t="s">
        <v>91</v>
      </c>
      <c r="B110" s="6" t="s">
        <v>83</v>
      </c>
      <c r="C110" s="6">
        <v>2017</v>
      </c>
      <c r="D110" s="6">
        <v>6921280</v>
      </c>
      <c r="E110" s="59"/>
    </row>
    <row r="111" spans="1:11">
      <c r="A111" s="6" t="s">
        <v>91</v>
      </c>
      <c r="B111" s="6" t="s">
        <v>83</v>
      </c>
      <c r="C111" s="6">
        <v>2018</v>
      </c>
      <c r="D111" s="6">
        <v>7698973</v>
      </c>
    </row>
    <row r="112" spans="1:11">
      <c r="A112" s="6" t="s">
        <v>91</v>
      </c>
      <c r="B112" s="6" t="s">
        <v>83</v>
      </c>
      <c r="C112" s="6">
        <v>2019</v>
      </c>
      <c r="D112" s="6">
        <v>7938185</v>
      </c>
      <c r="K112" s="3"/>
    </row>
    <row r="113" spans="1:11">
      <c r="A113" s="6" t="s">
        <v>91</v>
      </c>
      <c r="B113" s="6" t="s">
        <v>83</v>
      </c>
      <c r="C113" s="6">
        <v>2020</v>
      </c>
      <c r="D113" s="6">
        <v>8035175</v>
      </c>
      <c r="H113" s="2"/>
      <c r="I113" s="2"/>
      <c r="K113" s="3"/>
    </row>
    <row r="114" spans="1:11">
      <c r="A114" s="6" t="s">
        <v>92</v>
      </c>
      <c r="B114" s="6" t="s">
        <v>83</v>
      </c>
      <c r="C114" s="6">
        <v>2014</v>
      </c>
      <c r="D114" s="6">
        <v>3908299.2</v>
      </c>
      <c r="H114" s="2"/>
      <c r="I114" s="2"/>
      <c r="K114" s="3"/>
    </row>
    <row r="115" spans="1:11">
      <c r="A115" s="6" t="s">
        <v>92</v>
      </c>
      <c r="B115" s="6" t="s">
        <v>83</v>
      </c>
      <c r="C115" s="6">
        <v>2015</v>
      </c>
      <c r="D115" s="6">
        <v>3378594.16</v>
      </c>
      <c r="H115" s="2"/>
      <c r="I115" s="2"/>
      <c r="K115" s="3"/>
    </row>
    <row r="116" spans="1:11" s="2" customFormat="1">
      <c r="A116" s="6" t="s">
        <v>92</v>
      </c>
      <c r="B116" s="6" t="s">
        <v>83</v>
      </c>
      <c r="C116" s="6">
        <v>2016</v>
      </c>
      <c r="D116" s="6">
        <v>5572854.5700000003</v>
      </c>
      <c r="E116" s="59"/>
      <c r="K116" s="3"/>
    </row>
    <row r="117" spans="1:11">
      <c r="A117" s="6" t="s">
        <v>92</v>
      </c>
      <c r="B117" s="6" t="s">
        <v>83</v>
      </c>
      <c r="C117" s="6">
        <v>2017</v>
      </c>
      <c r="D117" s="6">
        <v>4820297.76</v>
      </c>
      <c r="H117" s="2"/>
      <c r="I117" s="2"/>
      <c r="K117" s="3"/>
    </row>
    <row r="118" spans="1:11">
      <c r="A118" s="6" t="s">
        <v>92</v>
      </c>
      <c r="B118" s="6" t="s">
        <v>83</v>
      </c>
      <c r="C118" s="6">
        <v>2018</v>
      </c>
      <c r="D118" s="6">
        <v>4394696.87</v>
      </c>
      <c r="K118" s="3"/>
    </row>
    <row r="119" spans="1:11">
      <c r="A119" s="6" t="s">
        <v>92</v>
      </c>
      <c r="B119" s="6" t="s">
        <v>83</v>
      </c>
      <c r="C119" s="6">
        <v>2019</v>
      </c>
      <c r="D119" s="6">
        <v>4676242.5500000007</v>
      </c>
      <c r="H119" s="2"/>
      <c r="K119" s="3"/>
    </row>
    <row r="120" spans="1:11">
      <c r="A120" s="6" t="s">
        <v>92</v>
      </c>
      <c r="B120" s="6" t="s">
        <v>83</v>
      </c>
      <c r="C120" s="6">
        <v>2020</v>
      </c>
      <c r="D120" s="6">
        <v>3519041.02</v>
      </c>
      <c r="H120" s="2"/>
      <c r="I120" s="2"/>
      <c r="K120" s="3"/>
    </row>
    <row r="121" spans="1:11">
      <c r="A121" s="6" t="s">
        <v>93</v>
      </c>
      <c r="B121" s="6" t="s">
        <v>83</v>
      </c>
      <c r="C121" s="6">
        <v>2014</v>
      </c>
      <c r="D121" s="6">
        <v>0</v>
      </c>
      <c r="H121" s="2"/>
      <c r="I121" s="2"/>
      <c r="K121" s="3"/>
    </row>
    <row r="122" spans="1:11" s="2" customFormat="1">
      <c r="A122" s="6" t="s">
        <v>93</v>
      </c>
      <c r="B122" s="6" t="s">
        <v>83</v>
      </c>
      <c r="C122" s="6">
        <v>2015</v>
      </c>
      <c r="D122" s="6">
        <v>25130</v>
      </c>
      <c r="E122" s="59"/>
      <c r="K122" s="3"/>
    </row>
    <row r="123" spans="1:11">
      <c r="A123" s="6" t="s">
        <v>93</v>
      </c>
      <c r="B123" s="6" t="s">
        <v>83</v>
      </c>
      <c r="C123" s="6">
        <v>2016</v>
      </c>
      <c r="D123" s="6">
        <v>14953</v>
      </c>
      <c r="H123" s="2"/>
      <c r="I123" s="2"/>
      <c r="K123" s="3"/>
    </row>
    <row r="124" spans="1:11">
      <c r="A124" s="6" t="s">
        <v>93</v>
      </c>
      <c r="B124" s="6" t="s">
        <v>83</v>
      </c>
      <c r="C124" s="6">
        <v>2017</v>
      </c>
      <c r="D124" s="6">
        <v>105000</v>
      </c>
    </row>
    <row r="125" spans="1:11">
      <c r="A125" s="6" t="s">
        <v>93</v>
      </c>
      <c r="B125" s="6" t="s">
        <v>83</v>
      </c>
      <c r="C125" s="6">
        <v>2018</v>
      </c>
      <c r="D125" s="6">
        <v>167152.13</v>
      </c>
      <c r="I125" s="2"/>
      <c r="J125" s="2"/>
      <c r="K125" s="3"/>
    </row>
    <row r="126" spans="1:11">
      <c r="A126" s="6" t="s">
        <v>93</v>
      </c>
      <c r="B126" s="6" t="s">
        <v>83</v>
      </c>
      <c r="C126" s="6">
        <v>2019</v>
      </c>
      <c r="D126" s="6">
        <v>178385</v>
      </c>
      <c r="H126" s="2"/>
      <c r="I126" s="2"/>
      <c r="J126" s="2"/>
      <c r="K126" s="3"/>
    </row>
    <row r="127" spans="1:11">
      <c r="A127" s="6" t="s">
        <v>93</v>
      </c>
      <c r="B127" s="6" t="s">
        <v>83</v>
      </c>
      <c r="C127" s="6">
        <v>2020</v>
      </c>
      <c r="D127" s="6">
        <v>349080.09</v>
      </c>
      <c r="H127" s="2"/>
      <c r="I127" s="2"/>
      <c r="J127" s="2"/>
      <c r="K127" s="3"/>
    </row>
    <row r="128" spans="1:11" s="2" customFormat="1">
      <c r="A128" s="6" t="s">
        <v>88</v>
      </c>
      <c r="B128" s="6" t="s">
        <v>40</v>
      </c>
      <c r="C128" s="6">
        <v>2014</v>
      </c>
      <c r="D128" s="6">
        <v>61511832.453914702</v>
      </c>
      <c r="E128" s="59"/>
      <c r="K128" s="3"/>
    </row>
    <row r="129" spans="1:11">
      <c r="A129" s="6" t="s">
        <v>88</v>
      </c>
      <c r="B129" s="6" t="s">
        <v>40</v>
      </c>
      <c r="C129" s="6">
        <v>2015</v>
      </c>
      <c r="D129" s="6">
        <v>59511645.755970903</v>
      </c>
      <c r="H129" s="2"/>
      <c r="I129" s="2"/>
      <c r="J129" s="2"/>
      <c r="K129" s="3"/>
    </row>
    <row r="130" spans="1:11">
      <c r="A130" s="6" t="s">
        <v>88</v>
      </c>
      <c r="B130" s="6" t="s">
        <v>40</v>
      </c>
      <c r="C130" s="6">
        <v>2016</v>
      </c>
      <c r="D130" s="6">
        <v>62400185.911665402</v>
      </c>
      <c r="H130" s="2"/>
      <c r="I130" s="2"/>
      <c r="J130" s="2"/>
      <c r="K130" s="3"/>
    </row>
    <row r="131" spans="1:11">
      <c r="A131" s="6" t="s">
        <v>88</v>
      </c>
      <c r="B131" s="6" t="s">
        <v>40</v>
      </c>
      <c r="C131" s="6">
        <v>2017</v>
      </c>
      <c r="D131" s="6">
        <v>65465718.893224701</v>
      </c>
      <c r="H131" s="2"/>
      <c r="I131" s="2"/>
      <c r="J131" s="2"/>
      <c r="K131" s="3"/>
    </row>
    <row r="132" spans="1:11">
      <c r="A132" s="6" t="s">
        <v>88</v>
      </c>
      <c r="B132" s="6" t="s">
        <v>40</v>
      </c>
      <c r="C132" s="6">
        <v>2018</v>
      </c>
      <c r="D132" s="6">
        <v>62433645.736965597</v>
      </c>
      <c r="H132" s="2"/>
      <c r="I132" s="2"/>
      <c r="J132" s="2"/>
      <c r="K132" s="3"/>
    </row>
    <row r="133" spans="1:11">
      <c r="A133" s="6" t="s">
        <v>88</v>
      </c>
      <c r="B133" s="6" t="s">
        <v>40</v>
      </c>
      <c r="C133" s="6">
        <v>2019</v>
      </c>
      <c r="D133" s="6">
        <v>62486415.106794298</v>
      </c>
      <c r="H133" s="2"/>
      <c r="I133" s="2"/>
      <c r="J133" s="2"/>
      <c r="K133" s="3"/>
    </row>
    <row r="134" spans="1:11" s="2" customFormat="1">
      <c r="A134" s="6" t="s">
        <v>88</v>
      </c>
      <c r="B134" s="6" t="s">
        <v>40</v>
      </c>
      <c r="C134" s="6">
        <v>2020</v>
      </c>
      <c r="D134" s="6">
        <v>65198103.115137197</v>
      </c>
      <c r="E134" s="59"/>
      <c r="K134" s="3"/>
    </row>
    <row r="135" spans="1:11">
      <c r="A135" s="6" t="s">
        <v>89</v>
      </c>
      <c r="B135" s="6" t="s">
        <v>40</v>
      </c>
      <c r="C135" s="6">
        <v>2014</v>
      </c>
      <c r="D135" s="6">
        <v>54352116</v>
      </c>
      <c r="H135" s="2"/>
      <c r="I135" s="2"/>
      <c r="J135" s="2"/>
      <c r="K135" s="3"/>
    </row>
    <row r="136" spans="1:11">
      <c r="A136" s="6" t="s">
        <v>89</v>
      </c>
      <c r="B136" s="6" t="s">
        <v>40</v>
      </c>
      <c r="C136" s="6">
        <v>2015</v>
      </c>
      <c r="D136" s="6">
        <v>57069168</v>
      </c>
      <c r="H136" s="2"/>
      <c r="I136" s="2"/>
      <c r="J136" s="2"/>
      <c r="K136" s="3"/>
    </row>
    <row r="137" spans="1:11">
      <c r="A137" s="6" t="s">
        <v>89</v>
      </c>
      <c r="B137" s="6" t="s">
        <v>40</v>
      </c>
      <c r="C137" s="6">
        <v>2016</v>
      </c>
      <c r="D137" s="6">
        <v>54323703</v>
      </c>
    </row>
    <row r="138" spans="1:11">
      <c r="A138" s="6" t="s">
        <v>89</v>
      </c>
      <c r="B138" s="6" t="s">
        <v>40</v>
      </c>
      <c r="C138" s="6">
        <v>2017</v>
      </c>
      <c r="D138" s="6">
        <v>49837181</v>
      </c>
      <c r="I138" s="2"/>
      <c r="J138" s="2"/>
      <c r="K138" s="3"/>
    </row>
    <row r="139" spans="1:11">
      <c r="A139" s="6" t="s">
        <v>89</v>
      </c>
      <c r="B139" s="6" t="s">
        <v>40</v>
      </c>
      <c r="C139" s="6">
        <v>2018</v>
      </c>
      <c r="D139" s="6">
        <v>56053468</v>
      </c>
      <c r="H139" s="2"/>
      <c r="I139" s="2"/>
      <c r="J139" s="2"/>
      <c r="K139" s="3"/>
    </row>
    <row r="140" spans="1:11" s="2" customFormat="1">
      <c r="A140" s="6" t="s">
        <v>89</v>
      </c>
      <c r="B140" s="6" t="s">
        <v>40</v>
      </c>
      <c r="C140" s="6">
        <v>2019</v>
      </c>
      <c r="D140" s="6">
        <v>51721814</v>
      </c>
      <c r="E140" s="59"/>
      <c r="K140" s="3"/>
    </row>
    <row r="141" spans="1:11">
      <c r="A141" s="6" t="s">
        <v>89</v>
      </c>
      <c r="B141" s="6" t="s">
        <v>40</v>
      </c>
      <c r="C141" s="6">
        <v>2020</v>
      </c>
      <c r="D141" s="6">
        <v>55815357</v>
      </c>
      <c r="H141" s="2"/>
      <c r="I141" s="2"/>
      <c r="J141" s="2"/>
      <c r="K141" s="3"/>
    </row>
    <row r="142" spans="1:11">
      <c r="A142" s="6" t="s">
        <v>90</v>
      </c>
      <c r="B142" s="6" t="s">
        <v>40</v>
      </c>
      <c r="C142" s="6">
        <v>2014</v>
      </c>
      <c r="D142" s="6">
        <v>50880036.712258898</v>
      </c>
      <c r="H142" s="2"/>
      <c r="I142" s="2"/>
      <c r="J142" s="2"/>
      <c r="K142" s="3"/>
    </row>
    <row r="143" spans="1:11">
      <c r="A143" s="6" t="s">
        <v>90</v>
      </c>
      <c r="B143" s="6" t="s">
        <v>40</v>
      </c>
      <c r="C143" s="6">
        <v>2015</v>
      </c>
      <c r="D143" s="6">
        <v>52650548.143324196</v>
      </c>
      <c r="H143" s="2"/>
      <c r="I143" s="2"/>
      <c r="J143" s="2"/>
      <c r="K143" s="3"/>
    </row>
    <row r="144" spans="1:11">
      <c r="A144" s="6" t="s">
        <v>90</v>
      </c>
      <c r="B144" s="6" t="s">
        <v>40</v>
      </c>
      <c r="C144" s="6">
        <v>2016</v>
      </c>
      <c r="D144" s="6">
        <v>52842114.953422599</v>
      </c>
      <c r="H144" s="2"/>
      <c r="I144" s="2"/>
      <c r="J144" s="2"/>
      <c r="K144" s="3"/>
    </row>
    <row r="145" spans="1:11">
      <c r="A145" s="6" t="s">
        <v>90</v>
      </c>
      <c r="B145" s="6" t="s">
        <v>40</v>
      </c>
      <c r="C145" s="6">
        <v>2017</v>
      </c>
      <c r="D145" s="6">
        <v>56450875.947055899</v>
      </c>
      <c r="H145" s="2"/>
      <c r="I145" s="2"/>
      <c r="J145" s="2"/>
      <c r="K145" s="3"/>
    </row>
    <row r="146" spans="1:11" s="2" customFormat="1">
      <c r="A146" s="6" t="s">
        <v>90</v>
      </c>
      <c r="B146" s="6" t="s">
        <v>40</v>
      </c>
      <c r="C146" s="6">
        <v>2018</v>
      </c>
      <c r="D146" s="6">
        <v>56461201.250583902</v>
      </c>
      <c r="E146" s="59"/>
      <c r="K146" s="3"/>
    </row>
    <row r="147" spans="1:11" ht="14.25" customHeight="1">
      <c r="A147" s="6" t="s">
        <v>90</v>
      </c>
      <c r="B147" s="6" t="s">
        <v>40</v>
      </c>
      <c r="C147" s="6">
        <v>2019</v>
      </c>
      <c r="D147" s="6">
        <v>54836228.539999999</v>
      </c>
      <c r="H147" s="2"/>
      <c r="I147" s="2"/>
      <c r="J147" s="2"/>
      <c r="K147" s="3"/>
    </row>
    <row r="148" spans="1:11">
      <c r="A148" s="6" t="s">
        <v>90</v>
      </c>
      <c r="B148" s="6" t="s">
        <v>40</v>
      </c>
      <c r="C148" s="6">
        <v>2020</v>
      </c>
      <c r="D148" s="6">
        <v>55339524.376182698</v>
      </c>
      <c r="H148" s="2"/>
      <c r="I148" s="2"/>
      <c r="J148" s="2"/>
      <c r="K148" s="3"/>
    </row>
    <row r="149" spans="1:11">
      <c r="A149" s="6" t="s">
        <v>91</v>
      </c>
      <c r="B149" s="6" t="s">
        <v>40</v>
      </c>
      <c r="C149" s="6">
        <v>2014</v>
      </c>
      <c r="D149" s="6">
        <v>16969980</v>
      </c>
      <c r="H149" s="2"/>
      <c r="I149" s="2"/>
      <c r="J149" s="2"/>
      <c r="K149" s="3"/>
    </row>
    <row r="150" spans="1:11">
      <c r="A150" s="6" t="s">
        <v>91</v>
      </c>
      <c r="B150" s="6" t="s">
        <v>40</v>
      </c>
      <c r="C150" s="6">
        <v>2015</v>
      </c>
      <c r="D150" s="6">
        <v>20705411</v>
      </c>
    </row>
    <row r="151" spans="1:11">
      <c r="A151" s="6" t="s">
        <v>91</v>
      </c>
      <c r="B151" s="6" t="s">
        <v>40</v>
      </c>
      <c r="C151" s="6">
        <v>2016</v>
      </c>
      <c r="D151" s="6">
        <v>17556763</v>
      </c>
      <c r="I151" s="2"/>
      <c r="J151" s="2"/>
      <c r="K151" s="3"/>
    </row>
    <row r="152" spans="1:11" s="2" customFormat="1">
      <c r="A152" s="6" t="s">
        <v>91</v>
      </c>
      <c r="B152" s="6" t="s">
        <v>40</v>
      </c>
      <c r="C152" s="6">
        <v>2017</v>
      </c>
      <c r="D152" s="6">
        <v>18275396</v>
      </c>
      <c r="E152" s="59"/>
      <c r="K152" s="3"/>
    </row>
    <row r="153" spans="1:11">
      <c r="A153" s="6" t="s">
        <v>91</v>
      </c>
      <c r="B153" s="6" t="s">
        <v>40</v>
      </c>
      <c r="C153" s="6">
        <v>2018</v>
      </c>
      <c r="D153" s="6">
        <v>20003181</v>
      </c>
      <c r="H153" s="2"/>
      <c r="I153" s="2"/>
      <c r="J153" s="2"/>
      <c r="K153" s="3"/>
    </row>
    <row r="154" spans="1:11">
      <c r="A154" s="6" t="s">
        <v>91</v>
      </c>
      <c r="B154" s="6" t="s">
        <v>40</v>
      </c>
      <c r="C154" s="6">
        <v>2019</v>
      </c>
      <c r="D154" s="6">
        <v>20264930</v>
      </c>
      <c r="H154" s="2"/>
      <c r="I154" s="2"/>
      <c r="J154" s="2"/>
      <c r="K154" s="3"/>
    </row>
    <row r="155" spans="1:11">
      <c r="A155" s="6" t="s">
        <v>91</v>
      </c>
      <c r="B155" s="6" t="s">
        <v>40</v>
      </c>
      <c r="C155" s="6">
        <v>2020</v>
      </c>
      <c r="D155" s="6">
        <v>21314780</v>
      </c>
      <c r="H155" s="2"/>
      <c r="I155" s="2"/>
      <c r="J155" s="2"/>
      <c r="K155" s="3"/>
    </row>
    <row r="156" spans="1:11">
      <c r="A156" s="6" t="s">
        <v>92</v>
      </c>
      <c r="B156" s="6" t="s">
        <v>40</v>
      </c>
      <c r="C156" s="6">
        <v>2014</v>
      </c>
      <c r="D156" s="6">
        <v>140456943.90909401</v>
      </c>
      <c r="H156" s="2"/>
      <c r="I156" s="2"/>
      <c r="J156" s="2"/>
      <c r="K156" s="3"/>
    </row>
    <row r="157" spans="1:11">
      <c r="A157" s="6" t="s">
        <v>92</v>
      </c>
      <c r="B157" s="6" t="s">
        <v>40</v>
      </c>
      <c r="C157" s="6">
        <v>2015</v>
      </c>
      <c r="D157" s="6">
        <v>135494043.4587</v>
      </c>
      <c r="H157" s="2"/>
      <c r="I157" s="2"/>
      <c r="J157" s="2"/>
      <c r="K157" s="3"/>
    </row>
    <row r="158" spans="1:11" s="2" customFormat="1">
      <c r="A158" s="6" t="s">
        <v>92</v>
      </c>
      <c r="B158" s="6" t="s">
        <v>40</v>
      </c>
      <c r="C158" s="6">
        <v>2016</v>
      </c>
      <c r="D158" s="6">
        <v>136361001.87454501</v>
      </c>
      <c r="E158" s="59"/>
      <c r="K158" s="3"/>
    </row>
    <row r="159" spans="1:11">
      <c r="A159" s="6" t="s">
        <v>92</v>
      </c>
      <c r="B159" s="6" t="s">
        <v>40</v>
      </c>
      <c r="C159" s="6">
        <v>2017</v>
      </c>
      <c r="D159" s="6">
        <v>150459961.94427001</v>
      </c>
      <c r="H159" s="2"/>
      <c r="I159" s="2"/>
      <c r="J159" s="2"/>
      <c r="K159" s="3"/>
    </row>
    <row r="160" spans="1:11">
      <c r="A160" s="6" t="s">
        <v>92</v>
      </c>
      <c r="B160" s="6" t="s">
        <v>40</v>
      </c>
      <c r="C160" s="6">
        <v>2018</v>
      </c>
      <c r="D160" s="6">
        <v>148265341.59153801</v>
      </c>
      <c r="H160" s="2"/>
      <c r="I160" s="2"/>
      <c r="J160" s="2"/>
      <c r="K160" s="3"/>
    </row>
    <row r="161" spans="1:11">
      <c r="A161" s="6" t="s">
        <v>92</v>
      </c>
      <c r="B161" s="6" t="s">
        <v>40</v>
      </c>
      <c r="C161" s="6">
        <v>2019</v>
      </c>
      <c r="D161" s="6">
        <v>155312600.02485719</v>
      </c>
      <c r="H161" s="2"/>
      <c r="I161" s="2"/>
      <c r="J161" s="2"/>
      <c r="K161" s="3"/>
    </row>
    <row r="162" spans="1:11">
      <c r="A162" s="6" t="s">
        <v>92</v>
      </c>
      <c r="B162" s="6" t="s">
        <v>40</v>
      </c>
      <c r="C162" s="6">
        <v>2020</v>
      </c>
      <c r="D162" s="6">
        <v>147245182.22124001</v>
      </c>
      <c r="H162" s="2"/>
      <c r="I162" s="2"/>
      <c r="J162" s="2"/>
      <c r="K162" s="3"/>
    </row>
    <row r="163" spans="1:11">
      <c r="A163" s="6" t="s">
        <v>93</v>
      </c>
      <c r="B163" s="6" t="s">
        <v>40</v>
      </c>
      <c r="C163" s="6">
        <v>2014</v>
      </c>
      <c r="D163" s="6">
        <v>65650498.700000003</v>
      </c>
    </row>
    <row r="164" spans="1:11" s="2" customFormat="1">
      <c r="A164" s="6" t="s">
        <v>93</v>
      </c>
      <c r="B164" s="6" t="s">
        <v>40</v>
      </c>
      <c r="C164" s="6">
        <v>2015</v>
      </c>
      <c r="D164" s="6">
        <v>66810113</v>
      </c>
      <c r="E164" s="59"/>
      <c r="K164" s="3"/>
    </row>
    <row r="165" spans="1:11">
      <c r="A165" s="6" t="s">
        <v>93</v>
      </c>
      <c r="B165" s="6" t="s">
        <v>40</v>
      </c>
      <c r="C165" s="6">
        <v>2016</v>
      </c>
      <c r="D165" s="6">
        <v>72312178</v>
      </c>
      <c r="H165" s="2"/>
      <c r="K165" s="3"/>
    </row>
    <row r="166" spans="1:11">
      <c r="A166" s="6" t="s">
        <v>93</v>
      </c>
      <c r="B166" s="6" t="s">
        <v>40</v>
      </c>
      <c r="C166" s="6">
        <v>2017</v>
      </c>
      <c r="D166" s="6">
        <v>67537786.700000003</v>
      </c>
      <c r="H166" s="2"/>
      <c r="K166" s="3"/>
    </row>
    <row r="167" spans="1:11">
      <c r="A167" s="6" t="s">
        <v>93</v>
      </c>
      <c r="B167" s="6" t="s">
        <v>40</v>
      </c>
      <c r="C167" s="6">
        <v>2018</v>
      </c>
      <c r="D167" s="6">
        <v>59665843.340000004</v>
      </c>
      <c r="H167" s="2"/>
      <c r="K167" s="3"/>
    </row>
    <row r="168" spans="1:11">
      <c r="A168" s="6" t="s">
        <v>93</v>
      </c>
      <c r="B168" s="6" t="s">
        <v>40</v>
      </c>
      <c r="C168" s="6">
        <v>2019</v>
      </c>
      <c r="D168" s="6">
        <v>60727203.840000004</v>
      </c>
      <c r="H168" s="2"/>
      <c r="K168" s="3"/>
    </row>
    <row r="169" spans="1:11">
      <c r="A169" s="6" t="s">
        <v>93</v>
      </c>
      <c r="B169" s="6" t="s">
        <v>40</v>
      </c>
      <c r="C169" s="6">
        <v>2020</v>
      </c>
      <c r="D169" s="6">
        <v>65166946.109999999</v>
      </c>
      <c r="H169" s="2"/>
      <c r="K169" s="3"/>
    </row>
    <row r="170" spans="1:11" s="2" customFormat="1">
      <c r="A170" s="6" t="s">
        <v>88</v>
      </c>
      <c r="B170" s="6" t="s">
        <v>5</v>
      </c>
      <c r="C170" s="6">
        <v>2014</v>
      </c>
      <c r="D170" s="6">
        <v>45446524.111527398</v>
      </c>
      <c r="E170" s="59"/>
      <c r="K170" s="3"/>
    </row>
    <row r="171" spans="1:11">
      <c r="A171" s="6" t="s">
        <v>88</v>
      </c>
      <c r="B171" s="6" t="s">
        <v>5</v>
      </c>
      <c r="C171" s="6">
        <v>2015</v>
      </c>
      <c r="D171" s="6">
        <v>51135556.040894397</v>
      </c>
      <c r="H171" s="2"/>
      <c r="K171" s="3"/>
    </row>
    <row r="172" spans="1:11">
      <c r="A172" s="6" t="s">
        <v>88</v>
      </c>
      <c r="B172" s="6" t="s">
        <v>5</v>
      </c>
      <c r="C172" s="6">
        <v>2016</v>
      </c>
      <c r="D172" s="6">
        <v>55002655.394776396</v>
      </c>
      <c r="H172" s="2"/>
      <c r="K172" s="3"/>
    </row>
    <row r="173" spans="1:11">
      <c r="A173" s="6" t="s">
        <v>88</v>
      </c>
      <c r="B173" s="6" t="s">
        <v>5</v>
      </c>
      <c r="C173" s="6">
        <v>2017</v>
      </c>
      <c r="D173" s="6">
        <v>58409197.019838899</v>
      </c>
      <c r="H173" s="2"/>
      <c r="K173" s="3"/>
    </row>
    <row r="174" spans="1:11">
      <c r="A174" s="6" t="s">
        <v>88</v>
      </c>
      <c r="B174" s="6" t="s">
        <v>5</v>
      </c>
      <c r="C174" s="6">
        <v>2018</v>
      </c>
      <c r="D174" s="6">
        <v>77942633.313161165</v>
      </c>
      <c r="H174" s="2"/>
      <c r="K174" s="3"/>
    </row>
    <row r="175" spans="1:11">
      <c r="A175" s="6" t="s">
        <v>88</v>
      </c>
      <c r="B175" s="6" t="s">
        <v>5</v>
      </c>
      <c r="C175" s="6">
        <v>2019</v>
      </c>
      <c r="D175" s="6">
        <v>85434502.128600508</v>
      </c>
      <c r="H175" s="2"/>
      <c r="K175" s="3"/>
    </row>
    <row r="176" spans="1:11" s="2" customFormat="1">
      <c r="A176" s="6" t="s">
        <v>88</v>
      </c>
      <c r="B176" s="6" t="s">
        <v>5</v>
      </c>
      <c r="C176" s="6">
        <v>2020</v>
      </c>
      <c r="D176" s="6">
        <v>95575756.638741016</v>
      </c>
      <c r="E176" s="59"/>
    </row>
    <row r="177" spans="1:5">
      <c r="A177" s="6" t="s">
        <v>89</v>
      </c>
      <c r="B177" s="6" t="s">
        <v>5</v>
      </c>
      <c r="C177" s="6">
        <v>2014</v>
      </c>
      <c r="D177" s="6">
        <v>45418939.481971502</v>
      </c>
    </row>
    <row r="178" spans="1:5">
      <c r="A178" s="6" t="s">
        <v>89</v>
      </c>
      <c r="B178" s="6" t="s">
        <v>5</v>
      </c>
      <c r="C178" s="6">
        <v>2015</v>
      </c>
      <c r="D178" s="6">
        <v>49937690.376984403</v>
      </c>
    </row>
    <row r="179" spans="1:5">
      <c r="A179" s="6" t="s">
        <v>89</v>
      </c>
      <c r="B179" s="6" t="s">
        <v>5</v>
      </c>
      <c r="C179" s="6">
        <v>2016</v>
      </c>
      <c r="D179" s="6">
        <v>51882491.498901002</v>
      </c>
    </row>
    <row r="180" spans="1:5">
      <c r="A180" s="6" t="s">
        <v>89</v>
      </c>
      <c r="B180" s="6" t="s">
        <v>5</v>
      </c>
      <c r="C180" s="6">
        <v>2017</v>
      </c>
      <c r="D180" s="6">
        <v>43812296.970693</v>
      </c>
    </row>
    <row r="181" spans="1:5">
      <c r="A181" s="6" t="s">
        <v>89</v>
      </c>
      <c r="B181" s="6" t="s">
        <v>5</v>
      </c>
      <c r="C181" s="6">
        <v>2018</v>
      </c>
      <c r="D181" s="6">
        <v>49012462.4976639</v>
      </c>
    </row>
    <row r="182" spans="1:5" s="2" customFormat="1">
      <c r="A182" s="6" t="s">
        <v>89</v>
      </c>
      <c r="B182" s="6" t="s">
        <v>5</v>
      </c>
      <c r="C182" s="6">
        <v>2019</v>
      </c>
      <c r="D182" s="6">
        <v>56326799.427938297</v>
      </c>
      <c r="E182" s="59"/>
    </row>
    <row r="183" spans="1:5">
      <c r="A183" s="6" t="s">
        <v>89</v>
      </c>
      <c r="B183" s="6" t="s">
        <v>5</v>
      </c>
      <c r="C183" s="6">
        <v>2020</v>
      </c>
      <c r="D183" s="6">
        <v>63170093.883705199</v>
      </c>
    </row>
    <row r="184" spans="1:5">
      <c r="A184" s="6" t="s">
        <v>90</v>
      </c>
      <c r="B184" s="6" t="s">
        <v>5</v>
      </c>
      <c r="C184" s="6">
        <v>2014</v>
      </c>
      <c r="D184" s="6">
        <v>54815094.842440702</v>
      </c>
    </row>
    <row r="185" spans="1:5">
      <c r="A185" s="6" t="s">
        <v>90</v>
      </c>
      <c r="B185" s="6" t="s">
        <v>5</v>
      </c>
      <c r="C185" s="6">
        <v>2015</v>
      </c>
      <c r="D185" s="6">
        <v>61378882.815684803</v>
      </c>
    </row>
    <row r="186" spans="1:5">
      <c r="A186" s="6" t="s">
        <v>90</v>
      </c>
      <c r="B186" s="6" t="s">
        <v>5</v>
      </c>
      <c r="C186" s="6">
        <v>2016</v>
      </c>
      <c r="D186" s="6">
        <v>66238616.495098099</v>
      </c>
    </row>
    <row r="187" spans="1:5">
      <c r="A187" s="6" t="s">
        <v>90</v>
      </c>
      <c r="B187" s="6" t="s">
        <v>5</v>
      </c>
      <c r="C187" s="6">
        <v>2017</v>
      </c>
      <c r="D187" s="6">
        <v>70461747.703233093</v>
      </c>
    </row>
    <row r="188" spans="1:5" s="2" customFormat="1">
      <c r="A188" s="6" t="s">
        <v>90</v>
      </c>
      <c r="B188" s="6" t="s">
        <v>5</v>
      </c>
      <c r="C188" s="6">
        <v>2018</v>
      </c>
      <c r="D188" s="6">
        <v>79444828.621457994</v>
      </c>
      <c r="E188" s="59"/>
    </row>
    <row r="189" spans="1:5">
      <c r="A189" s="6" t="s">
        <v>90</v>
      </c>
      <c r="B189" s="6" t="s">
        <v>5</v>
      </c>
      <c r="C189" s="6">
        <v>2019</v>
      </c>
      <c r="D189" s="6">
        <v>70288096.662087798</v>
      </c>
    </row>
    <row r="190" spans="1:5">
      <c r="A190" s="6" t="s">
        <v>90</v>
      </c>
      <c r="B190" s="6" t="s">
        <v>5</v>
      </c>
      <c r="C190" s="6">
        <v>2020</v>
      </c>
      <c r="D190" s="6">
        <v>74267833.781829536</v>
      </c>
    </row>
    <row r="191" spans="1:5">
      <c r="A191" s="6" t="s">
        <v>91</v>
      </c>
      <c r="B191" s="6" t="s">
        <v>5</v>
      </c>
      <c r="C191" s="6">
        <v>2014</v>
      </c>
      <c r="D191" s="6">
        <v>13215795.200454401</v>
      </c>
    </row>
    <row r="192" spans="1:5">
      <c r="A192" s="6" t="s">
        <v>91</v>
      </c>
      <c r="B192" s="6" t="s">
        <v>5</v>
      </c>
      <c r="C192" s="6">
        <v>2015</v>
      </c>
      <c r="D192" s="6">
        <v>13734106.450857401</v>
      </c>
    </row>
    <row r="193" spans="1:5">
      <c r="A193" s="6" t="s">
        <v>91</v>
      </c>
      <c r="B193" s="6" t="s">
        <v>5</v>
      </c>
      <c r="C193" s="6">
        <v>2016</v>
      </c>
      <c r="D193" s="6">
        <v>11831158.1464427</v>
      </c>
    </row>
    <row r="194" spans="1:5" s="2" customFormat="1">
      <c r="A194" s="6" t="s">
        <v>91</v>
      </c>
      <c r="B194" s="6" t="s">
        <v>5</v>
      </c>
      <c r="C194" s="6">
        <v>2017</v>
      </c>
      <c r="D194" s="6">
        <v>13366258.677078299</v>
      </c>
      <c r="E194" s="59"/>
    </row>
    <row r="195" spans="1:5">
      <c r="A195" s="6" t="s">
        <v>91</v>
      </c>
      <c r="B195" s="6" t="s">
        <v>5</v>
      </c>
      <c r="C195" s="6">
        <v>2018</v>
      </c>
      <c r="D195" s="6">
        <v>14285628.9992528</v>
      </c>
    </row>
    <row r="196" spans="1:5">
      <c r="A196" s="6" t="s">
        <v>91</v>
      </c>
      <c r="B196" s="6" t="s">
        <v>5</v>
      </c>
      <c r="C196" s="6">
        <v>2019</v>
      </c>
      <c r="D196" s="6">
        <v>15275460.527195301</v>
      </c>
    </row>
    <row r="197" spans="1:5">
      <c r="A197" s="6" t="s">
        <v>91</v>
      </c>
      <c r="B197" s="6" t="s">
        <v>5</v>
      </c>
      <c r="C197" s="6">
        <v>2020</v>
      </c>
      <c r="D197" s="6">
        <v>16316161.490820199</v>
      </c>
    </row>
    <row r="198" spans="1:5">
      <c r="A198" s="6" t="s">
        <v>92</v>
      </c>
      <c r="B198" s="6" t="s">
        <v>5</v>
      </c>
      <c r="C198" s="6">
        <v>2014</v>
      </c>
      <c r="D198" s="6">
        <v>112742128.928068</v>
      </c>
    </row>
    <row r="199" spans="1:5">
      <c r="A199" s="6" t="s">
        <v>92</v>
      </c>
      <c r="B199" s="6" t="s">
        <v>5</v>
      </c>
      <c r="C199" s="6">
        <v>2015</v>
      </c>
      <c r="D199" s="6">
        <v>124046829.724755</v>
      </c>
    </row>
    <row r="200" spans="1:5" s="2" customFormat="1">
      <c r="A200" s="6" t="s">
        <v>92</v>
      </c>
      <c r="B200" s="6" t="s">
        <v>5</v>
      </c>
      <c r="C200" s="6">
        <v>2016</v>
      </c>
      <c r="D200" s="6">
        <v>144220721.30219799</v>
      </c>
      <c r="E200" s="59"/>
    </row>
    <row r="201" spans="1:5">
      <c r="A201" s="6" t="s">
        <v>92</v>
      </c>
      <c r="B201" s="6" t="s">
        <v>5</v>
      </c>
      <c r="C201" s="6">
        <v>2017</v>
      </c>
      <c r="D201" s="6">
        <v>158633949.89486501</v>
      </c>
    </row>
    <row r="202" spans="1:5">
      <c r="A202" s="6" t="s">
        <v>92</v>
      </c>
      <c r="B202" s="6" t="s">
        <v>5</v>
      </c>
      <c r="C202" s="6">
        <v>2018</v>
      </c>
      <c r="D202" s="6">
        <v>174012073.976392</v>
      </c>
    </row>
    <row r="203" spans="1:5">
      <c r="A203" s="6" t="s">
        <v>92</v>
      </c>
      <c r="B203" s="6" t="s">
        <v>5</v>
      </c>
      <c r="C203" s="6">
        <v>2019</v>
      </c>
      <c r="D203" s="6">
        <v>186056680.96060601</v>
      </c>
    </row>
    <row r="204" spans="1:5">
      <c r="A204" s="6" t="s">
        <v>92</v>
      </c>
      <c r="B204" s="6" t="s">
        <v>5</v>
      </c>
      <c r="C204" s="6">
        <v>2020</v>
      </c>
      <c r="D204" s="6">
        <v>172590143.68068001</v>
      </c>
    </row>
    <row r="205" spans="1:5">
      <c r="A205" s="6" t="s">
        <v>93</v>
      </c>
      <c r="B205" s="6" t="s">
        <v>5</v>
      </c>
      <c r="C205" s="6">
        <v>2014</v>
      </c>
      <c r="D205" s="6">
        <v>54053941.025971398</v>
      </c>
    </row>
    <row r="206" spans="1:5" s="2" customFormat="1">
      <c r="A206" s="6" t="s">
        <v>93</v>
      </c>
      <c r="B206" s="6" t="s">
        <v>5</v>
      </c>
      <c r="C206" s="6">
        <v>2015</v>
      </c>
      <c r="D206" s="6">
        <v>57165124.845524997</v>
      </c>
      <c r="E206" s="59"/>
    </row>
    <row r="207" spans="1:5">
      <c r="A207" s="6" t="s">
        <v>93</v>
      </c>
      <c r="B207" s="6" t="s">
        <v>5</v>
      </c>
      <c r="C207" s="6">
        <v>2016</v>
      </c>
      <c r="D207" s="6">
        <v>60363792.276938997</v>
      </c>
    </row>
    <row r="208" spans="1:5">
      <c r="A208" s="6" t="s">
        <v>93</v>
      </c>
      <c r="B208" s="6" t="s">
        <v>5</v>
      </c>
      <c r="C208" s="6">
        <v>2017</v>
      </c>
      <c r="D208" s="6">
        <v>63820982.228184402</v>
      </c>
    </row>
    <row r="209" spans="1:5">
      <c r="A209" s="6" t="s">
        <v>93</v>
      </c>
      <c r="B209" s="6" t="s">
        <v>5</v>
      </c>
      <c r="C209" s="6">
        <v>2018</v>
      </c>
      <c r="D209" s="6">
        <v>62871326.468185231</v>
      </c>
    </row>
    <row r="210" spans="1:5">
      <c r="A210" s="6" t="s">
        <v>93</v>
      </c>
      <c r="B210" s="6" t="s">
        <v>5</v>
      </c>
      <c r="C210" s="6">
        <v>2019</v>
      </c>
      <c r="D210" s="6">
        <v>66299217.503033236</v>
      </c>
    </row>
    <row r="211" spans="1:5">
      <c r="A211" s="6" t="s">
        <v>93</v>
      </c>
      <c r="B211" s="6" t="s">
        <v>5</v>
      </c>
      <c r="C211" s="6">
        <v>2020</v>
      </c>
      <c r="D211" s="6">
        <v>70226981.042051449</v>
      </c>
    </row>
    <row r="212" spans="1:5" s="2" customFormat="1">
      <c r="A212" s="6" t="s">
        <v>88</v>
      </c>
      <c r="B212" s="6" t="s">
        <v>16</v>
      </c>
      <c r="C212" s="6">
        <v>2014</v>
      </c>
      <c r="D212" s="6">
        <v>1236982064.7783401</v>
      </c>
      <c r="E212" s="59"/>
    </row>
    <row r="213" spans="1:5">
      <c r="A213" s="6" t="s">
        <v>88</v>
      </c>
      <c r="B213" s="6" t="s">
        <v>16</v>
      </c>
      <c r="C213" s="6">
        <v>2015</v>
      </c>
      <c r="D213" s="6">
        <v>1331371051.0399401</v>
      </c>
    </row>
    <row r="214" spans="1:5">
      <c r="A214" s="6" t="s">
        <v>88</v>
      </c>
      <c r="B214" s="6" t="s">
        <v>16</v>
      </c>
      <c r="C214" s="6">
        <v>2016</v>
      </c>
      <c r="D214" s="6">
        <v>1439467209.6719899</v>
      </c>
    </row>
    <row r="215" spans="1:5">
      <c r="A215" s="6" t="s">
        <v>88</v>
      </c>
      <c r="B215" s="6" t="s">
        <v>16</v>
      </c>
      <c r="C215" s="6">
        <v>2017</v>
      </c>
      <c r="D215" s="6">
        <v>1496969039.96346</v>
      </c>
    </row>
    <row r="216" spans="1:5">
      <c r="A216" s="6" t="s">
        <v>88</v>
      </c>
      <c r="B216" s="6" t="s">
        <v>16</v>
      </c>
      <c r="C216" s="6">
        <v>2018</v>
      </c>
      <c r="D216" s="6">
        <v>1571951671.9337499</v>
      </c>
    </row>
    <row r="217" spans="1:5">
      <c r="A217" s="6" t="s">
        <v>88</v>
      </c>
      <c r="B217" s="6" t="s">
        <v>16</v>
      </c>
      <c r="C217" s="6">
        <v>2019</v>
      </c>
      <c r="D217" s="6">
        <v>1610806433.44613</v>
      </c>
    </row>
    <row r="218" spans="1:5" s="2" customFormat="1">
      <c r="A218" s="6" t="s">
        <v>88</v>
      </c>
      <c r="B218" s="6" t="s">
        <v>16</v>
      </c>
      <c r="C218" s="6">
        <v>2020</v>
      </c>
      <c r="D218" s="6">
        <v>1672607606.15207</v>
      </c>
      <c r="E218" s="59"/>
    </row>
    <row r="219" spans="1:5">
      <c r="A219" s="6" t="s">
        <v>89</v>
      </c>
      <c r="B219" s="6" t="s">
        <v>16</v>
      </c>
      <c r="C219" s="6">
        <v>2014</v>
      </c>
      <c r="D219" s="6">
        <v>1139985236.9082601</v>
      </c>
    </row>
    <row r="220" spans="1:5">
      <c r="A220" s="6" t="s">
        <v>89</v>
      </c>
      <c r="B220" s="6" t="s">
        <v>16</v>
      </c>
      <c r="C220" s="6">
        <v>2015</v>
      </c>
      <c r="D220" s="6">
        <v>1230817802.3074</v>
      </c>
    </row>
    <row r="221" spans="1:5">
      <c r="A221" s="6" t="s">
        <v>89</v>
      </c>
      <c r="B221" s="6" t="s">
        <v>16</v>
      </c>
      <c r="C221" s="6">
        <v>2016</v>
      </c>
      <c r="D221" s="6">
        <v>1303654299.5491099</v>
      </c>
    </row>
    <row r="222" spans="1:5">
      <c r="A222" s="6" t="s">
        <v>89</v>
      </c>
      <c r="B222" s="6" t="s">
        <v>16</v>
      </c>
      <c r="C222" s="6">
        <v>2017</v>
      </c>
      <c r="D222" s="6">
        <v>1385628269.2493401</v>
      </c>
    </row>
    <row r="223" spans="1:5">
      <c r="A223" s="6" t="s">
        <v>89</v>
      </c>
      <c r="B223" s="6" t="s">
        <v>16</v>
      </c>
      <c r="C223" s="6">
        <v>2018</v>
      </c>
      <c r="D223" s="6">
        <v>1454128307.0501399</v>
      </c>
    </row>
    <row r="224" spans="1:5">
      <c r="A224" s="6" t="s">
        <v>89</v>
      </c>
      <c r="B224" s="6" t="s">
        <v>16</v>
      </c>
      <c r="C224" s="6">
        <v>2019</v>
      </c>
      <c r="D224" s="6">
        <v>1534741902.37918</v>
      </c>
    </row>
    <row r="225" spans="1:4">
      <c r="A225" s="6" t="s">
        <v>89</v>
      </c>
      <c r="B225" s="6" t="s">
        <v>16</v>
      </c>
      <c r="C225" s="6">
        <v>2020</v>
      </c>
      <c r="D225" s="6">
        <v>1614012112.62238</v>
      </c>
    </row>
    <row r="226" spans="1:4">
      <c r="A226" s="6" t="s">
        <v>90</v>
      </c>
      <c r="B226" s="6" t="s">
        <v>16</v>
      </c>
      <c r="C226" s="6">
        <v>2014</v>
      </c>
      <c r="D226" s="6">
        <v>1339156588.02581</v>
      </c>
    </row>
    <row r="227" spans="1:4">
      <c r="A227" s="6" t="s">
        <v>90</v>
      </c>
      <c r="B227" s="6" t="s">
        <v>16</v>
      </c>
      <c r="C227" s="6">
        <v>2015</v>
      </c>
      <c r="D227" s="6">
        <v>1407350078.6162701</v>
      </c>
    </row>
    <row r="228" spans="1:4">
      <c r="A228" s="6" t="s">
        <v>90</v>
      </c>
      <c r="B228" s="6" t="s">
        <v>16</v>
      </c>
      <c r="C228" s="6">
        <v>2016</v>
      </c>
      <c r="D228" s="6">
        <v>1471006038.05709</v>
      </c>
    </row>
    <row r="229" spans="1:4">
      <c r="A229" s="6" t="s">
        <v>90</v>
      </c>
      <c r="B229" s="6" t="s">
        <v>16</v>
      </c>
      <c r="C229" s="6">
        <v>2017</v>
      </c>
      <c r="D229" s="6">
        <v>1510588113.2895801</v>
      </c>
    </row>
    <row r="230" spans="1:4">
      <c r="A230" s="6" t="s">
        <v>90</v>
      </c>
      <c r="B230" s="6" t="s">
        <v>16</v>
      </c>
      <c r="C230" s="6">
        <v>2018</v>
      </c>
      <c r="D230" s="6">
        <v>1558095802.93437</v>
      </c>
    </row>
    <row r="231" spans="1:4">
      <c r="A231" s="6" t="s">
        <v>90</v>
      </c>
      <c r="B231" s="6" t="s">
        <v>16</v>
      </c>
      <c r="C231" s="6">
        <v>2019</v>
      </c>
      <c r="D231" s="6">
        <v>1606625186.4941199</v>
      </c>
    </row>
    <row r="232" spans="1:4">
      <c r="A232" s="6" t="s">
        <v>90</v>
      </c>
      <c r="B232" s="6" t="s">
        <v>16</v>
      </c>
      <c r="C232" s="6">
        <v>2020</v>
      </c>
      <c r="D232" s="6">
        <v>1675511455.66346</v>
      </c>
    </row>
    <row r="233" spans="1:4">
      <c r="A233" s="6" t="s">
        <v>91</v>
      </c>
      <c r="B233" s="6" t="s">
        <v>16</v>
      </c>
      <c r="C233" s="6">
        <v>2014</v>
      </c>
      <c r="D233" s="6">
        <v>313798432.13187897</v>
      </c>
    </row>
    <row r="234" spans="1:4">
      <c r="A234" s="6" t="s">
        <v>91</v>
      </c>
      <c r="B234" s="6" t="s">
        <v>16</v>
      </c>
      <c r="C234" s="6">
        <v>2015</v>
      </c>
      <c r="D234" s="6">
        <v>326882451.94342202</v>
      </c>
    </row>
    <row r="235" spans="1:4">
      <c r="A235" s="6" t="s">
        <v>91</v>
      </c>
      <c r="B235" s="6" t="s">
        <v>16</v>
      </c>
      <c r="C235" s="6">
        <v>2016</v>
      </c>
      <c r="D235" s="6">
        <v>338353193.81629801</v>
      </c>
    </row>
    <row r="236" spans="1:4">
      <c r="A236" s="6" t="s">
        <v>91</v>
      </c>
      <c r="B236" s="6" t="s">
        <v>16</v>
      </c>
      <c r="C236" s="6">
        <v>2017</v>
      </c>
      <c r="D236" s="6">
        <v>349655855.16033798</v>
      </c>
    </row>
    <row r="237" spans="1:4">
      <c r="A237" s="6" t="s">
        <v>91</v>
      </c>
      <c r="B237" s="6" t="s">
        <v>16</v>
      </c>
      <c r="C237" s="6">
        <v>2018</v>
      </c>
      <c r="D237" s="6">
        <v>361071299.99838102</v>
      </c>
    </row>
    <row r="238" spans="1:4">
      <c r="A238" s="6" t="s">
        <v>91</v>
      </c>
      <c r="B238" s="6" t="s">
        <v>16</v>
      </c>
      <c r="C238" s="6">
        <v>2019</v>
      </c>
      <c r="D238" s="6">
        <v>366861649.22352302</v>
      </c>
    </row>
    <row r="239" spans="1:4">
      <c r="A239" s="6" t="s">
        <v>91</v>
      </c>
      <c r="B239" s="6" t="s">
        <v>16</v>
      </c>
      <c r="C239" s="6">
        <v>2020</v>
      </c>
      <c r="D239" s="6">
        <v>371390539.591766</v>
      </c>
    </row>
    <row r="240" spans="1:4">
      <c r="A240" s="6" t="s">
        <v>92</v>
      </c>
      <c r="B240" s="6" t="s">
        <v>16</v>
      </c>
      <c r="C240" s="6">
        <v>2014</v>
      </c>
      <c r="D240" s="59">
        <v>2766727857.2907205</v>
      </c>
    </row>
    <row r="241" spans="1:4">
      <c r="A241" s="6" t="s">
        <v>92</v>
      </c>
      <c r="B241" s="6" t="s">
        <v>16</v>
      </c>
      <c r="C241" s="6">
        <v>2015</v>
      </c>
      <c r="D241" s="59">
        <v>2924512834.7202024</v>
      </c>
    </row>
    <row r="242" spans="1:4">
      <c r="A242" s="6" t="s">
        <v>92</v>
      </c>
      <c r="B242" s="6" t="s">
        <v>16</v>
      </c>
      <c r="C242" s="6">
        <v>2016</v>
      </c>
      <c r="D242" s="59">
        <v>3081216128.3398914</v>
      </c>
    </row>
    <row r="243" spans="1:4">
      <c r="A243" s="6" t="s">
        <v>92</v>
      </c>
      <c r="B243" s="6" t="s">
        <v>16</v>
      </c>
      <c r="C243" s="6">
        <v>2017</v>
      </c>
      <c r="D243" s="59">
        <v>3182005468.4956732</v>
      </c>
    </row>
    <row r="244" spans="1:4">
      <c r="A244" s="6" t="s">
        <v>92</v>
      </c>
      <c r="B244" s="6" t="s">
        <v>16</v>
      </c>
      <c r="C244" s="6">
        <v>2018</v>
      </c>
      <c r="D244" s="59">
        <v>3256025518.2544975</v>
      </c>
    </row>
    <row r="245" spans="1:4">
      <c r="A245" s="6" t="s">
        <v>92</v>
      </c>
      <c r="B245" s="6" t="s">
        <v>16</v>
      </c>
      <c r="C245" s="6">
        <v>2019</v>
      </c>
      <c r="D245" s="59">
        <v>3322383586.8609886</v>
      </c>
    </row>
    <row r="246" spans="1:4">
      <c r="A246" s="6" t="s">
        <v>92</v>
      </c>
      <c r="B246" s="6" t="s">
        <v>16</v>
      </c>
      <c r="C246" s="6">
        <v>2020</v>
      </c>
      <c r="D246" s="59">
        <v>3377643258.3564301</v>
      </c>
    </row>
    <row r="247" spans="1:4">
      <c r="A247" s="6" t="s">
        <v>93</v>
      </c>
      <c r="B247" s="6" t="s">
        <v>16</v>
      </c>
      <c r="C247" s="6">
        <v>2014</v>
      </c>
      <c r="D247" s="6">
        <v>1087431691.12202</v>
      </c>
    </row>
    <row r="248" spans="1:4">
      <c r="A248" s="6" t="s">
        <v>93</v>
      </c>
      <c r="B248" s="6" t="s">
        <v>16</v>
      </c>
      <c r="C248" s="6">
        <v>2015</v>
      </c>
      <c r="D248" s="6">
        <v>1108669276.16097</v>
      </c>
    </row>
    <row r="249" spans="1:4">
      <c r="A249" s="6" t="s">
        <v>93</v>
      </c>
      <c r="B249" s="6" t="s">
        <v>16</v>
      </c>
      <c r="C249" s="6">
        <v>2016</v>
      </c>
      <c r="D249" s="6">
        <v>1135694043.4895599</v>
      </c>
    </row>
    <row r="250" spans="1:4">
      <c r="A250" s="6" t="s">
        <v>93</v>
      </c>
      <c r="B250" s="6" t="s">
        <v>16</v>
      </c>
      <c r="C250" s="6">
        <v>2017</v>
      </c>
      <c r="D250" s="6">
        <v>1161282529.2692299</v>
      </c>
    </row>
    <row r="251" spans="1:4">
      <c r="A251" s="6" t="s">
        <v>93</v>
      </c>
      <c r="B251" s="6" t="s">
        <v>16</v>
      </c>
      <c r="C251" s="6">
        <v>2018</v>
      </c>
      <c r="D251" s="6">
        <v>1177797953.7609501</v>
      </c>
    </row>
    <row r="252" spans="1:4">
      <c r="A252" s="6" t="s">
        <v>93</v>
      </c>
      <c r="B252" s="6" t="s">
        <v>16</v>
      </c>
      <c r="C252" s="6">
        <v>2019</v>
      </c>
      <c r="D252" s="6">
        <v>1235673279.54475</v>
      </c>
    </row>
    <row r="253" spans="1:4">
      <c r="A253" s="6" t="s">
        <v>93</v>
      </c>
      <c r="B253" s="6" t="s">
        <v>16</v>
      </c>
      <c r="C253" s="6">
        <v>2020</v>
      </c>
      <c r="D253" s="6">
        <v>1284365563.75914</v>
      </c>
    </row>
    <row r="254" spans="1:4">
      <c r="A254" s="6" t="s">
        <v>88</v>
      </c>
      <c r="B254" s="6" t="s">
        <v>27</v>
      </c>
      <c r="C254" s="6">
        <v>2014</v>
      </c>
      <c r="D254" s="6">
        <v>622554</v>
      </c>
    </row>
    <row r="255" spans="1:4">
      <c r="A255" s="6" t="s">
        <v>88</v>
      </c>
      <c r="B255" s="6" t="s">
        <v>27</v>
      </c>
      <c r="C255" s="6">
        <v>2015</v>
      </c>
      <c r="D255" s="6">
        <v>632662</v>
      </c>
    </row>
    <row r="256" spans="1:4">
      <c r="A256" s="6" t="s">
        <v>88</v>
      </c>
      <c r="B256" s="6" t="s">
        <v>27</v>
      </c>
      <c r="C256" s="6">
        <v>2016</v>
      </c>
      <c r="D256" s="6">
        <v>646548</v>
      </c>
    </row>
    <row r="257" spans="1:4">
      <c r="A257" s="6" t="s">
        <v>88</v>
      </c>
      <c r="B257" s="6" t="s">
        <v>27</v>
      </c>
      <c r="C257" s="6">
        <v>2017</v>
      </c>
      <c r="D257" s="6">
        <v>662983</v>
      </c>
    </row>
    <row r="258" spans="1:4">
      <c r="A258" s="6" t="s">
        <v>88</v>
      </c>
      <c r="B258" s="6" t="s">
        <v>27</v>
      </c>
      <c r="C258" s="6">
        <v>2018</v>
      </c>
      <c r="D258" s="6">
        <v>678177</v>
      </c>
    </row>
    <row r="259" spans="1:4">
      <c r="A259" s="6" t="s">
        <v>88</v>
      </c>
      <c r="B259" s="6" t="s">
        <v>27</v>
      </c>
      <c r="C259" s="6">
        <v>2019</v>
      </c>
      <c r="D259" s="6">
        <v>694813</v>
      </c>
    </row>
    <row r="260" spans="1:4">
      <c r="A260" s="6" t="s">
        <v>88</v>
      </c>
      <c r="B260" s="6" t="s">
        <v>27</v>
      </c>
      <c r="C260" s="6">
        <v>2020</v>
      </c>
      <c r="D260" s="6">
        <v>710178</v>
      </c>
    </row>
    <row r="261" spans="1:4">
      <c r="A261" s="6" t="s">
        <v>89</v>
      </c>
      <c r="B261" s="6" t="s">
        <v>27</v>
      </c>
      <c r="C261" s="6">
        <v>2014</v>
      </c>
      <c r="D261" s="6">
        <v>417192</v>
      </c>
    </row>
    <row r="262" spans="1:4">
      <c r="A262" s="6" t="s">
        <v>89</v>
      </c>
      <c r="B262" s="6" t="s">
        <v>27</v>
      </c>
      <c r="C262" s="6">
        <v>2015</v>
      </c>
      <c r="D262" s="6">
        <v>423432</v>
      </c>
    </row>
    <row r="263" spans="1:4">
      <c r="A263" s="6" t="s">
        <v>89</v>
      </c>
      <c r="B263" s="6" t="s">
        <v>27</v>
      </c>
      <c r="C263" s="6">
        <v>2016</v>
      </c>
      <c r="D263" s="6">
        <v>430217</v>
      </c>
    </row>
    <row r="264" spans="1:4">
      <c r="A264" s="6" t="s">
        <v>89</v>
      </c>
      <c r="B264" s="6" t="s">
        <v>27</v>
      </c>
      <c r="C264" s="6">
        <v>2017</v>
      </c>
      <c r="D264" s="6">
        <v>435909</v>
      </c>
    </row>
    <row r="265" spans="1:4">
      <c r="A265" s="6" t="s">
        <v>89</v>
      </c>
      <c r="B265" s="6" t="s">
        <v>27</v>
      </c>
      <c r="C265" s="6">
        <v>2018</v>
      </c>
      <c r="D265" s="6">
        <v>441894</v>
      </c>
    </row>
    <row r="266" spans="1:4">
      <c r="A266" s="6" t="s">
        <v>89</v>
      </c>
      <c r="B266" s="6" t="s">
        <v>27</v>
      </c>
      <c r="C266" s="6">
        <v>2019</v>
      </c>
      <c r="D266" s="6">
        <v>448211</v>
      </c>
    </row>
    <row r="267" spans="1:4">
      <c r="A267" s="6" t="s">
        <v>89</v>
      </c>
      <c r="B267" s="6" t="s">
        <v>27</v>
      </c>
      <c r="C267" s="6">
        <v>2020</v>
      </c>
      <c r="D267" s="6">
        <v>454391</v>
      </c>
    </row>
    <row r="268" spans="1:4">
      <c r="A268" s="6" t="s">
        <v>90</v>
      </c>
      <c r="B268" s="6" t="s">
        <v>27</v>
      </c>
      <c r="C268" s="6">
        <v>2014</v>
      </c>
      <c r="D268" s="6">
        <v>636518</v>
      </c>
    </row>
    <row r="269" spans="1:4">
      <c r="A269" s="6" t="s">
        <v>90</v>
      </c>
      <c r="B269" s="6" t="s">
        <v>27</v>
      </c>
      <c r="C269" s="6">
        <v>2015</v>
      </c>
      <c r="D269" s="6">
        <v>651196</v>
      </c>
    </row>
    <row r="270" spans="1:4">
      <c r="A270" s="6" t="s">
        <v>90</v>
      </c>
      <c r="B270" s="6" t="s">
        <v>27</v>
      </c>
      <c r="C270" s="6">
        <v>2016</v>
      </c>
      <c r="D270" s="6">
        <v>666391</v>
      </c>
    </row>
    <row r="271" spans="1:4">
      <c r="A271" s="6" t="s">
        <v>90</v>
      </c>
      <c r="B271" s="6" t="s">
        <v>27</v>
      </c>
      <c r="C271" s="6">
        <v>2017</v>
      </c>
      <c r="D271" s="6">
        <v>682008</v>
      </c>
    </row>
    <row r="272" spans="1:4">
      <c r="A272" s="6" t="s">
        <v>90</v>
      </c>
      <c r="B272" s="6" t="s">
        <v>27</v>
      </c>
      <c r="C272" s="6">
        <v>2018</v>
      </c>
      <c r="D272" s="6">
        <v>700050</v>
      </c>
    </row>
    <row r="273" spans="1:4">
      <c r="A273" s="6" t="s">
        <v>90</v>
      </c>
      <c r="B273" s="6" t="s">
        <v>27</v>
      </c>
      <c r="C273" s="6">
        <v>2019</v>
      </c>
      <c r="D273" s="6">
        <v>718175</v>
      </c>
    </row>
    <row r="274" spans="1:4">
      <c r="A274" s="6" t="s">
        <v>90</v>
      </c>
      <c r="B274" s="6" t="s">
        <v>27</v>
      </c>
      <c r="C274" s="6">
        <v>2020</v>
      </c>
      <c r="D274" s="6">
        <v>738791</v>
      </c>
    </row>
    <row r="275" spans="1:4">
      <c r="A275" s="6" t="s">
        <v>91</v>
      </c>
      <c r="B275" s="6" t="s">
        <v>27</v>
      </c>
      <c r="C275" s="6">
        <v>2014</v>
      </c>
      <c r="D275" s="6">
        <v>127464</v>
      </c>
    </row>
    <row r="276" spans="1:4">
      <c r="A276" s="6" t="s">
        <v>91</v>
      </c>
      <c r="B276" s="6" t="s">
        <v>27</v>
      </c>
      <c r="C276" s="6">
        <v>2015</v>
      </c>
      <c r="D276" s="6">
        <v>132101</v>
      </c>
    </row>
    <row r="277" spans="1:4">
      <c r="A277" s="6" t="s">
        <v>91</v>
      </c>
      <c r="B277" s="6" t="s">
        <v>27</v>
      </c>
      <c r="C277" s="6">
        <v>2016</v>
      </c>
      <c r="D277" s="6">
        <v>136244</v>
      </c>
    </row>
    <row r="278" spans="1:4">
      <c r="A278" s="6" t="s">
        <v>91</v>
      </c>
      <c r="B278" s="6" t="s">
        <v>27</v>
      </c>
      <c r="C278" s="6">
        <v>2017</v>
      </c>
      <c r="D278" s="6">
        <v>139410</v>
      </c>
    </row>
    <row r="279" spans="1:4">
      <c r="A279" s="6" t="s">
        <v>91</v>
      </c>
      <c r="B279" s="6" t="s">
        <v>27</v>
      </c>
      <c r="C279" s="6">
        <v>2018</v>
      </c>
      <c r="D279" s="6">
        <v>144274</v>
      </c>
    </row>
    <row r="280" spans="1:4">
      <c r="A280" s="6" t="s">
        <v>91</v>
      </c>
      <c r="B280" s="6" t="s">
        <v>27</v>
      </c>
      <c r="C280" s="6">
        <v>2019</v>
      </c>
      <c r="D280" s="6">
        <v>149731</v>
      </c>
    </row>
    <row r="281" spans="1:4">
      <c r="A281" s="6" t="s">
        <v>91</v>
      </c>
      <c r="B281" s="6" t="s">
        <v>27</v>
      </c>
      <c r="C281" s="6">
        <v>2020</v>
      </c>
      <c r="D281" s="6">
        <v>152543</v>
      </c>
    </row>
    <row r="282" spans="1:4">
      <c r="A282" s="6" t="s">
        <v>92</v>
      </c>
      <c r="B282" s="6" t="s">
        <v>27</v>
      </c>
      <c r="C282" s="6">
        <v>2014</v>
      </c>
      <c r="D282" s="6">
        <v>1172673</v>
      </c>
    </row>
    <row r="283" spans="1:4">
      <c r="A283" s="6" t="s">
        <v>92</v>
      </c>
      <c r="B283" s="6" t="s">
        <v>27</v>
      </c>
      <c r="C283" s="6">
        <v>2015</v>
      </c>
      <c r="D283" s="6">
        <v>1208080</v>
      </c>
    </row>
    <row r="284" spans="1:4">
      <c r="A284" s="6" t="s">
        <v>92</v>
      </c>
      <c r="B284" s="6" t="s">
        <v>27</v>
      </c>
      <c r="C284" s="6">
        <v>2016</v>
      </c>
      <c r="D284" s="6">
        <v>1248708</v>
      </c>
    </row>
    <row r="285" spans="1:4">
      <c r="A285" s="6" t="s">
        <v>92</v>
      </c>
      <c r="B285" s="6" t="s">
        <v>27</v>
      </c>
      <c r="C285" s="6">
        <v>2017</v>
      </c>
      <c r="D285" s="6">
        <v>1294375</v>
      </c>
    </row>
    <row r="286" spans="1:4">
      <c r="A286" s="6" t="s">
        <v>92</v>
      </c>
      <c r="B286" s="6" t="s">
        <v>27</v>
      </c>
      <c r="C286" s="6">
        <v>2018</v>
      </c>
      <c r="D286" s="6">
        <v>1342650</v>
      </c>
    </row>
    <row r="287" spans="1:4">
      <c r="A287" s="6" t="s">
        <v>92</v>
      </c>
      <c r="B287" s="6" t="s">
        <v>27</v>
      </c>
      <c r="C287" s="6">
        <v>2019</v>
      </c>
      <c r="D287" s="6">
        <v>1390296.24516129</v>
      </c>
    </row>
    <row r="288" spans="1:4">
      <c r="A288" s="6" t="s">
        <v>92</v>
      </c>
      <c r="B288" s="6" t="s">
        <v>27</v>
      </c>
      <c r="C288" s="6">
        <v>2020</v>
      </c>
      <c r="D288" s="6">
        <v>1435824</v>
      </c>
    </row>
    <row r="289" spans="1:4">
      <c r="A289" s="6" t="s">
        <v>93</v>
      </c>
      <c r="B289" s="6" t="s">
        <v>27</v>
      </c>
      <c r="C289" s="6">
        <v>2014</v>
      </c>
      <c r="D289" s="6">
        <v>682733</v>
      </c>
    </row>
    <row r="290" spans="1:4">
      <c r="A290" s="6" t="s">
        <v>93</v>
      </c>
      <c r="B290" s="6" t="s">
        <v>27</v>
      </c>
      <c r="C290" s="6">
        <v>2015</v>
      </c>
      <c r="D290" s="6">
        <v>687431</v>
      </c>
    </row>
    <row r="291" spans="1:4">
      <c r="A291" s="6" t="s">
        <v>93</v>
      </c>
      <c r="B291" s="6" t="s">
        <v>27</v>
      </c>
      <c r="C291" s="6">
        <v>2016</v>
      </c>
      <c r="D291" s="6">
        <v>691124</v>
      </c>
    </row>
    <row r="292" spans="1:4">
      <c r="A292" s="6" t="s">
        <v>93</v>
      </c>
      <c r="B292" s="6" t="s">
        <v>27</v>
      </c>
      <c r="C292" s="6">
        <v>2017</v>
      </c>
      <c r="D292" s="6">
        <v>694508</v>
      </c>
    </row>
    <row r="293" spans="1:4">
      <c r="A293" s="6" t="s">
        <v>93</v>
      </c>
      <c r="B293" s="6" t="s">
        <v>27</v>
      </c>
      <c r="C293" s="6">
        <v>2018</v>
      </c>
      <c r="D293" s="6">
        <v>699438</v>
      </c>
    </row>
    <row r="294" spans="1:4">
      <c r="A294" s="6" t="s">
        <v>93</v>
      </c>
      <c r="B294" s="6" t="s">
        <v>27</v>
      </c>
      <c r="C294" s="6">
        <v>2019</v>
      </c>
      <c r="D294" s="6">
        <v>705044</v>
      </c>
    </row>
    <row r="295" spans="1:4">
      <c r="A295" s="6" t="s">
        <v>93</v>
      </c>
      <c r="B295" s="6" t="s">
        <v>27</v>
      </c>
      <c r="C295" s="6">
        <v>2020</v>
      </c>
      <c r="D295" s="6">
        <v>711476</v>
      </c>
    </row>
    <row r="296" spans="1:4">
      <c r="A296" s="6" t="s">
        <v>88</v>
      </c>
      <c r="B296" s="6" t="s">
        <v>28</v>
      </c>
      <c r="C296" s="6">
        <v>2014</v>
      </c>
      <c r="D296" s="6">
        <v>632662.49680365203</v>
      </c>
    </row>
    <row r="297" spans="1:4">
      <c r="A297" s="6" t="s">
        <v>88</v>
      </c>
      <c r="B297" s="6" t="s">
        <v>28</v>
      </c>
      <c r="C297" s="6">
        <v>2015</v>
      </c>
      <c r="D297" s="6">
        <v>646548.05570776202</v>
      </c>
    </row>
    <row r="298" spans="1:4">
      <c r="A298" s="6" t="s">
        <v>88</v>
      </c>
      <c r="B298" s="6" t="s">
        <v>28</v>
      </c>
      <c r="C298" s="6">
        <v>2016</v>
      </c>
      <c r="D298" s="6">
        <v>662983</v>
      </c>
    </row>
    <row r="299" spans="1:4">
      <c r="A299" s="6" t="s">
        <v>88</v>
      </c>
      <c r="B299" s="6" t="s">
        <v>28</v>
      </c>
      <c r="C299" s="6">
        <v>2017</v>
      </c>
      <c r="D299" s="6">
        <v>678177</v>
      </c>
    </row>
    <row r="300" spans="1:4">
      <c r="A300" s="6" t="s">
        <v>88</v>
      </c>
      <c r="B300" s="6" t="s">
        <v>28</v>
      </c>
      <c r="C300" s="6">
        <v>2018</v>
      </c>
      <c r="D300" s="6">
        <v>694813</v>
      </c>
    </row>
    <row r="301" spans="1:4">
      <c r="A301" s="6" t="s">
        <v>88</v>
      </c>
      <c r="B301" s="6" t="s">
        <v>28</v>
      </c>
      <c r="C301" s="6">
        <v>2019</v>
      </c>
      <c r="D301" s="6">
        <v>710178</v>
      </c>
    </row>
    <row r="302" spans="1:4">
      <c r="A302" s="6" t="s">
        <v>88</v>
      </c>
      <c r="B302" s="6" t="s">
        <v>28</v>
      </c>
      <c r="C302" s="6">
        <v>2020</v>
      </c>
      <c r="D302" s="6">
        <v>724623</v>
      </c>
    </row>
    <row r="303" spans="1:4">
      <c r="A303" s="6" t="s">
        <v>89</v>
      </c>
      <c r="B303" s="6" t="s">
        <v>28</v>
      </c>
      <c r="C303" s="6">
        <v>2014</v>
      </c>
      <c r="D303" s="6">
        <v>423432</v>
      </c>
    </row>
    <row r="304" spans="1:4">
      <c r="A304" s="6" t="s">
        <v>89</v>
      </c>
      <c r="B304" s="6" t="s">
        <v>28</v>
      </c>
      <c r="C304" s="6">
        <v>2015</v>
      </c>
      <c r="D304" s="6">
        <v>430217</v>
      </c>
    </row>
    <row r="305" spans="1:4">
      <c r="A305" s="6" t="s">
        <v>89</v>
      </c>
      <c r="B305" s="6" t="s">
        <v>28</v>
      </c>
      <c r="C305" s="6">
        <v>2016</v>
      </c>
      <c r="D305" s="6">
        <v>435909</v>
      </c>
    </row>
    <row r="306" spans="1:4">
      <c r="A306" s="6" t="s">
        <v>89</v>
      </c>
      <c r="B306" s="6" t="s">
        <v>28</v>
      </c>
      <c r="C306" s="6">
        <v>2017</v>
      </c>
      <c r="D306" s="6">
        <v>441894</v>
      </c>
    </row>
    <row r="307" spans="1:4">
      <c r="A307" s="6" t="s">
        <v>89</v>
      </c>
      <c r="B307" s="6" t="s">
        <v>28</v>
      </c>
      <c r="C307" s="6">
        <v>2018</v>
      </c>
      <c r="D307" s="6">
        <v>448211</v>
      </c>
    </row>
    <row r="308" spans="1:4">
      <c r="A308" s="6" t="s">
        <v>89</v>
      </c>
      <c r="B308" s="6" t="s">
        <v>28</v>
      </c>
      <c r="C308" s="6">
        <v>2019</v>
      </c>
      <c r="D308" s="6">
        <v>454391</v>
      </c>
    </row>
    <row r="309" spans="1:4">
      <c r="A309" s="6" t="s">
        <v>89</v>
      </c>
      <c r="B309" s="6" t="s">
        <v>28</v>
      </c>
      <c r="C309" s="6">
        <v>2020</v>
      </c>
      <c r="D309" s="6">
        <v>461048</v>
      </c>
    </row>
    <row r="310" spans="1:4">
      <c r="A310" s="6" t="s">
        <v>90</v>
      </c>
      <c r="B310" s="6" t="s">
        <v>28</v>
      </c>
      <c r="C310" s="6">
        <v>2014</v>
      </c>
      <c r="D310" s="6">
        <v>651196</v>
      </c>
    </row>
    <row r="311" spans="1:4">
      <c r="A311" s="6" t="s">
        <v>90</v>
      </c>
      <c r="B311" s="6" t="s">
        <v>28</v>
      </c>
      <c r="C311" s="6">
        <v>2015</v>
      </c>
      <c r="D311" s="6">
        <v>666391</v>
      </c>
    </row>
    <row r="312" spans="1:4">
      <c r="A312" s="6" t="s">
        <v>90</v>
      </c>
      <c r="B312" s="6" t="s">
        <v>28</v>
      </c>
      <c r="C312" s="6">
        <v>2016</v>
      </c>
      <c r="D312" s="6">
        <v>682008</v>
      </c>
    </row>
    <row r="313" spans="1:4">
      <c r="A313" s="6" t="s">
        <v>90</v>
      </c>
      <c r="B313" s="6" t="s">
        <v>28</v>
      </c>
      <c r="C313" s="6">
        <v>2017</v>
      </c>
      <c r="D313" s="6">
        <v>700050</v>
      </c>
    </row>
    <row r="314" spans="1:4">
      <c r="A314" s="6" t="s">
        <v>90</v>
      </c>
      <c r="B314" s="6" t="s">
        <v>28</v>
      </c>
      <c r="C314" s="6">
        <v>2018</v>
      </c>
      <c r="D314" s="6">
        <v>718175</v>
      </c>
    </row>
    <row r="315" spans="1:4">
      <c r="A315" s="6" t="s">
        <v>90</v>
      </c>
      <c r="B315" s="6" t="s">
        <v>28</v>
      </c>
      <c r="C315" s="6">
        <v>2019</v>
      </c>
      <c r="D315" s="6">
        <v>738791</v>
      </c>
    </row>
    <row r="316" spans="1:4">
      <c r="A316" s="6" t="s">
        <v>90</v>
      </c>
      <c r="B316" s="6" t="s">
        <v>28</v>
      </c>
      <c r="C316" s="6">
        <v>2020</v>
      </c>
      <c r="D316" s="6">
        <v>759219</v>
      </c>
    </row>
    <row r="317" spans="1:4">
      <c r="A317" s="6" t="s">
        <v>91</v>
      </c>
      <c r="B317" s="6" t="s">
        <v>28</v>
      </c>
      <c r="C317" s="6">
        <v>2014</v>
      </c>
      <c r="D317" s="6">
        <v>132101.419178082</v>
      </c>
    </row>
    <row r="318" spans="1:4">
      <c r="A318" s="6" t="s">
        <v>91</v>
      </c>
      <c r="B318" s="6" t="s">
        <v>28</v>
      </c>
      <c r="C318" s="6">
        <v>2015</v>
      </c>
      <c r="D318" s="6">
        <v>136243.58630136901</v>
      </c>
    </row>
    <row r="319" spans="1:4">
      <c r="A319" s="6" t="s">
        <v>91</v>
      </c>
      <c r="B319" s="6" t="s">
        <v>28</v>
      </c>
      <c r="C319" s="6">
        <v>2016</v>
      </c>
      <c r="D319" s="6">
        <v>139409.56501983601</v>
      </c>
    </row>
    <row r="320" spans="1:4">
      <c r="A320" s="6" t="s">
        <v>91</v>
      </c>
      <c r="B320" s="6" t="s">
        <v>28</v>
      </c>
      <c r="C320" s="6">
        <v>2017</v>
      </c>
      <c r="D320" s="6">
        <v>144274</v>
      </c>
    </row>
    <row r="321" spans="1:4">
      <c r="A321" s="6" t="s">
        <v>91</v>
      </c>
      <c r="B321" s="6" t="s">
        <v>28</v>
      </c>
      <c r="C321" s="6">
        <v>2018</v>
      </c>
      <c r="D321" s="6">
        <v>149730.79178082099</v>
      </c>
    </row>
    <row r="322" spans="1:4">
      <c r="A322" s="6" t="s">
        <v>91</v>
      </c>
      <c r="B322" s="6" t="s">
        <v>28</v>
      </c>
      <c r="C322" s="6">
        <v>2019</v>
      </c>
      <c r="D322" s="6">
        <v>152544.83619430001</v>
      </c>
    </row>
    <row r="323" spans="1:4">
      <c r="A323" s="6" t="s">
        <v>91</v>
      </c>
      <c r="B323" s="6" t="s">
        <v>28</v>
      </c>
      <c r="C323" s="6">
        <v>2020</v>
      </c>
      <c r="D323" s="6">
        <v>155889</v>
      </c>
    </row>
    <row r="324" spans="1:4">
      <c r="A324" s="6" t="s">
        <v>92</v>
      </c>
      <c r="B324" s="6" t="s">
        <v>28</v>
      </c>
      <c r="C324" s="6">
        <v>2014</v>
      </c>
      <c r="D324" s="6">
        <v>1208080</v>
      </c>
    </row>
    <row r="325" spans="1:4">
      <c r="A325" s="6" t="s">
        <v>92</v>
      </c>
      <c r="B325" s="6" t="s">
        <v>28</v>
      </c>
      <c r="C325" s="6">
        <v>2015</v>
      </c>
      <c r="D325" s="6">
        <v>1248704</v>
      </c>
    </row>
    <row r="326" spans="1:4">
      <c r="A326" s="6" t="s">
        <v>92</v>
      </c>
      <c r="B326" s="6" t="s">
        <v>28</v>
      </c>
      <c r="C326" s="6">
        <v>2016</v>
      </c>
      <c r="D326" s="6">
        <v>1294379</v>
      </c>
    </row>
    <row r="327" spans="1:4">
      <c r="A327" s="6" t="s">
        <v>92</v>
      </c>
      <c r="B327" s="6" t="s">
        <v>28</v>
      </c>
      <c r="C327" s="6">
        <v>2017</v>
      </c>
      <c r="D327" s="6">
        <v>1342650</v>
      </c>
    </row>
    <row r="328" spans="1:4">
      <c r="A328" s="6" t="s">
        <v>92</v>
      </c>
      <c r="B328" s="6" t="s">
        <v>28</v>
      </c>
      <c r="C328" s="6">
        <v>2018</v>
      </c>
      <c r="D328" s="6">
        <v>1390296.24516129</v>
      </c>
    </row>
    <row r="329" spans="1:4">
      <c r="A329" s="6" t="s">
        <v>92</v>
      </c>
      <c r="B329" s="6" t="s">
        <v>28</v>
      </c>
      <c r="C329" s="6">
        <v>2019</v>
      </c>
      <c r="D329" s="6">
        <v>1435823.7</v>
      </c>
    </row>
    <row r="330" spans="1:4">
      <c r="A330" s="6" t="s">
        <v>92</v>
      </c>
      <c r="B330" s="6" t="s">
        <v>28</v>
      </c>
      <c r="C330" s="6">
        <v>2020</v>
      </c>
      <c r="D330" s="6">
        <v>1469752</v>
      </c>
    </row>
    <row r="331" spans="1:4">
      <c r="A331" s="6" t="s">
        <v>93</v>
      </c>
      <c r="B331" s="6" t="s">
        <v>28</v>
      </c>
      <c r="C331" s="6">
        <v>2014</v>
      </c>
      <c r="D331" s="6">
        <v>687431</v>
      </c>
    </row>
    <row r="332" spans="1:4">
      <c r="A332" s="6" t="s">
        <v>93</v>
      </c>
      <c r="B332" s="6" t="s">
        <v>28</v>
      </c>
      <c r="C332" s="6">
        <v>2015</v>
      </c>
      <c r="D332" s="6">
        <v>691124</v>
      </c>
    </row>
    <row r="333" spans="1:4">
      <c r="A333" s="6" t="s">
        <v>93</v>
      </c>
      <c r="B333" s="6" t="s">
        <v>28</v>
      </c>
      <c r="C333" s="6">
        <v>2016</v>
      </c>
      <c r="D333" s="6">
        <v>694508</v>
      </c>
    </row>
    <row r="334" spans="1:4">
      <c r="A334" s="6" t="s">
        <v>93</v>
      </c>
      <c r="B334" s="6" t="s">
        <v>28</v>
      </c>
      <c r="C334" s="6">
        <v>2017</v>
      </c>
      <c r="D334" s="6">
        <v>699438</v>
      </c>
    </row>
    <row r="335" spans="1:4">
      <c r="A335" s="6" t="s">
        <v>93</v>
      </c>
      <c r="B335" s="6" t="s">
        <v>28</v>
      </c>
      <c r="C335" s="6">
        <v>2018</v>
      </c>
      <c r="D335" s="6">
        <v>705044</v>
      </c>
    </row>
    <row r="336" spans="1:4">
      <c r="A336" s="6" t="s">
        <v>93</v>
      </c>
      <c r="B336" s="6" t="s">
        <v>28</v>
      </c>
      <c r="C336" s="6">
        <v>2019</v>
      </c>
      <c r="D336" s="6">
        <v>711476</v>
      </c>
    </row>
    <row r="337" spans="1:4">
      <c r="A337" s="6" t="s">
        <v>93</v>
      </c>
      <c r="B337" s="6" t="s">
        <v>28</v>
      </c>
      <c r="C337" s="6">
        <v>2020</v>
      </c>
      <c r="D337" s="6">
        <v>717604</v>
      </c>
    </row>
    <row r="338" spans="1:4">
      <c r="A338" s="6" t="s">
        <v>88</v>
      </c>
      <c r="B338" s="6" t="s">
        <v>94</v>
      </c>
      <c r="C338" s="6">
        <v>2014</v>
      </c>
      <c r="D338" s="50">
        <v>2.1611001964640001E-2</v>
      </c>
    </row>
    <row r="339" spans="1:4">
      <c r="A339" s="6" t="s">
        <v>88</v>
      </c>
      <c r="B339" s="6" t="s">
        <v>94</v>
      </c>
      <c r="C339" s="6">
        <v>2015</v>
      </c>
      <c r="D339" s="50">
        <v>2.3076923076920101E-2</v>
      </c>
    </row>
    <row r="340" spans="1:4">
      <c r="A340" s="6" t="s">
        <v>88</v>
      </c>
      <c r="B340" s="6" t="s">
        <v>94</v>
      </c>
      <c r="C340" s="6">
        <v>2016</v>
      </c>
      <c r="D340" s="50">
        <v>1.5037593984960001E-2</v>
      </c>
    </row>
    <row r="341" spans="1:4">
      <c r="A341" s="6" t="s">
        <v>88</v>
      </c>
      <c r="B341" s="6" t="s">
        <v>94</v>
      </c>
      <c r="C341" s="6">
        <v>2017</v>
      </c>
      <c r="D341" s="50">
        <v>1.2962962962959901E-2</v>
      </c>
    </row>
    <row r="342" spans="1:4">
      <c r="A342" s="6" t="s">
        <v>88</v>
      </c>
      <c r="B342" s="6" t="s">
        <v>94</v>
      </c>
      <c r="C342" s="6">
        <v>2018</v>
      </c>
      <c r="D342" s="62">
        <v>1.9337016574585641E-2</v>
      </c>
    </row>
    <row r="343" spans="1:4">
      <c r="A343" s="6" t="s">
        <v>88</v>
      </c>
      <c r="B343" s="6" t="s">
        <v>94</v>
      </c>
      <c r="C343" s="6">
        <v>2019</v>
      </c>
      <c r="D343" s="62">
        <v>2.0776874435411097E-2</v>
      </c>
    </row>
    <row r="344" spans="1:4">
      <c r="A344" s="6" t="s">
        <v>88</v>
      </c>
      <c r="B344" s="6" t="s">
        <v>94</v>
      </c>
      <c r="C344" s="6">
        <v>2020</v>
      </c>
      <c r="D344" s="62">
        <v>1.5929203539823078E-2</v>
      </c>
    </row>
    <row r="345" spans="1:4">
      <c r="A345" s="6" t="s">
        <v>89</v>
      </c>
      <c r="B345" s="6" t="s">
        <v>94</v>
      </c>
      <c r="C345" s="6">
        <v>2014</v>
      </c>
      <c r="D345" s="50">
        <v>2.9296875E-2</v>
      </c>
    </row>
    <row r="346" spans="1:4">
      <c r="A346" s="6" t="s">
        <v>89</v>
      </c>
      <c r="B346" s="6" t="s">
        <v>94</v>
      </c>
      <c r="C346" s="6">
        <v>2015</v>
      </c>
      <c r="D346" s="50">
        <v>1.3282732447819899E-2</v>
      </c>
    </row>
    <row r="347" spans="1:4">
      <c r="A347" s="6" t="s">
        <v>89</v>
      </c>
      <c r="B347" s="6" t="s">
        <v>94</v>
      </c>
      <c r="C347" s="6">
        <v>2016</v>
      </c>
      <c r="D347" s="50">
        <v>1.3108614232210099E-2</v>
      </c>
    </row>
    <row r="348" spans="1:4">
      <c r="A348" s="6" t="s">
        <v>89</v>
      </c>
      <c r="B348" s="6" t="s">
        <v>94</v>
      </c>
      <c r="C348" s="6">
        <v>2017</v>
      </c>
      <c r="D348" s="50">
        <v>1.4760147601480001E-2</v>
      </c>
    </row>
    <row r="349" spans="1:4">
      <c r="A349" s="6" t="s">
        <v>89</v>
      </c>
      <c r="B349" s="6" t="s">
        <v>94</v>
      </c>
      <c r="C349" s="6">
        <v>2018</v>
      </c>
      <c r="D349" s="50">
        <v>1.9090909090909901E-2</v>
      </c>
    </row>
    <row r="350" spans="1:4">
      <c r="A350" s="6" t="s">
        <v>89</v>
      </c>
      <c r="B350" s="6" t="s">
        <v>94</v>
      </c>
      <c r="C350" s="6">
        <v>2019</v>
      </c>
      <c r="D350" s="50">
        <v>1.7841213202500001E-2</v>
      </c>
    </row>
    <row r="351" spans="1:4">
      <c r="A351" s="6" t="s">
        <v>89</v>
      </c>
      <c r="B351" s="6" t="s">
        <v>94</v>
      </c>
      <c r="C351" s="6">
        <v>2020</v>
      </c>
      <c r="D351" s="50">
        <v>1.8404907975459999E-2</v>
      </c>
    </row>
    <row r="352" spans="1:4">
      <c r="A352" s="6" t="s">
        <v>90</v>
      </c>
      <c r="B352" s="6" t="s">
        <v>94</v>
      </c>
      <c r="C352" s="6">
        <v>2014</v>
      </c>
      <c r="D352" s="50">
        <v>2.1611001964640001E-2</v>
      </c>
    </row>
    <row r="353" spans="1:4">
      <c r="A353" s="6" t="s">
        <v>90</v>
      </c>
      <c r="B353" s="6" t="s">
        <v>94</v>
      </c>
      <c r="C353" s="6">
        <v>2015</v>
      </c>
      <c r="D353" s="50">
        <v>2.3076923076920101E-2</v>
      </c>
    </row>
    <row r="354" spans="1:4">
      <c r="A354" s="6" t="s">
        <v>90</v>
      </c>
      <c r="B354" s="6" t="s">
        <v>94</v>
      </c>
      <c r="C354" s="6">
        <v>2016</v>
      </c>
      <c r="D354" s="50">
        <v>1.5037593984960001E-2</v>
      </c>
    </row>
    <row r="355" spans="1:4">
      <c r="A355" s="6" t="s">
        <v>90</v>
      </c>
      <c r="B355" s="6" t="s">
        <v>94</v>
      </c>
      <c r="C355" s="6">
        <v>2017</v>
      </c>
      <c r="D355" s="50">
        <v>1.2962962962959901E-2</v>
      </c>
    </row>
    <row r="356" spans="1:4">
      <c r="A356" s="6" t="s">
        <v>90</v>
      </c>
      <c r="B356" s="6" t="s">
        <v>94</v>
      </c>
      <c r="C356" s="6">
        <v>2018</v>
      </c>
      <c r="D356" s="62">
        <v>1.9337016574585641E-2</v>
      </c>
    </row>
    <row r="357" spans="1:4">
      <c r="A357" s="6" t="s">
        <v>90</v>
      </c>
      <c r="B357" s="6" t="s">
        <v>94</v>
      </c>
      <c r="C357" s="6">
        <v>2019</v>
      </c>
      <c r="D357" s="62">
        <v>2.0776874435411097E-2</v>
      </c>
    </row>
    <row r="358" spans="1:4">
      <c r="A358" s="6" t="s">
        <v>90</v>
      </c>
      <c r="B358" s="6" t="s">
        <v>94</v>
      </c>
      <c r="C358" s="6">
        <v>2020</v>
      </c>
      <c r="D358" s="62">
        <v>1.5929203539823078E-2</v>
      </c>
    </row>
    <row r="359" spans="1:4">
      <c r="A359" s="6" t="s">
        <v>91</v>
      </c>
      <c r="B359" s="6" t="s">
        <v>94</v>
      </c>
      <c r="C359" s="6">
        <v>2014</v>
      </c>
      <c r="D359" s="50">
        <v>2.4498886414249899E-2</v>
      </c>
    </row>
    <row r="360" spans="1:4">
      <c r="A360" s="6" t="s">
        <v>91</v>
      </c>
      <c r="B360" s="6" t="s">
        <v>94</v>
      </c>
      <c r="C360" s="6">
        <v>2015</v>
      </c>
      <c r="D360" s="50">
        <v>2.4879227053139899E-2</v>
      </c>
    </row>
    <row r="361" spans="1:4">
      <c r="A361" s="6" t="s">
        <v>91</v>
      </c>
      <c r="B361" s="6" t="s">
        <v>94</v>
      </c>
      <c r="C361" s="6">
        <v>2016</v>
      </c>
      <c r="D361" s="50">
        <v>1.5083667216589901E-2</v>
      </c>
    </row>
    <row r="362" spans="1:4">
      <c r="A362" s="6" t="s">
        <v>91</v>
      </c>
      <c r="B362" s="6" t="s">
        <v>94</v>
      </c>
      <c r="C362" s="6">
        <v>2017</v>
      </c>
      <c r="D362" s="50">
        <v>1.4760147601480001E-2</v>
      </c>
    </row>
    <row r="363" spans="1:4">
      <c r="A363" s="6" t="s">
        <v>91</v>
      </c>
      <c r="B363" s="6" t="s">
        <v>94</v>
      </c>
      <c r="C363" s="6">
        <v>2018</v>
      </c>
      <c r="D363" s="50">
        <v>1.9090909090909901E-2</v>
      </c>
    </row>
    <row r="364" spans="1:4">
      <c r="A364" s="6" t="s">
        <v>91</v>
      </c>
      <c r="B364" s="6" t="s">
        <v>94</v>
      </c>
      <c r="C364" s="6">
        <v>2019</v>
      </c>
      <c r="D364" s="50">
        <v>1.7841213202500001E-2</v>
      </c>
    </row>
    <row r="365" spans="1:4">
      <c r="A365" s="6" t="s">
        <v>91</v>
      </c>
      <c r="B365" s="6" t="s">
        <v>94</v>
      </c>
      <c r="C365" s="6">
        <v>2020</v>
      </c>
      <c r="D365" s="50">
        <v>1.8404907975459999E-2</v>
      </c>
    </row>
    <row r="366" spans="1:4">
      <c r="A366" s="6" t="s">
        <v>92</v>
      </c>
      <c r="B366" s="6" t="s">
        <v>94</v>
      </c>
      <c r="C366" s="6">
        <v>2014</v>
      </c>
      <c r="D366" s="50">
        <v>2.7450980392160099E-2</v>
      </c>
    </row>
    <row r="367" spans="1:4">
      <c r="A367" s="6" t="s">
        <v>92</v>
      </c>
      <c r="B367" s="6" t="s">
        <v>94</v>
      </c>
      <c r="C367" s="6">
        <v>2015</v>
      </c>
      <c r="D367" s="50">
        <v>1.7175572519080001E-2</v>
      </c>
    </row>
    <row r="368" spans="1:4">
      <c r="A368" s="6" t="s">
        <v>92</v>
      </c>
      <c r="B368" s="6" t="s">
        <v>94</v>
      </c>
      <c r="C368" s="6">
        <v>2016</v>
      </c>
      <c r="D368" s="50">
        <v>1.6885553470919999E-2</v>
      </c>
    </row>
    <row r="369" spans="1:4">
      <c r="A369" s="6" t="s">
        <v>92</v>
      </c>
      <c r="B369" s="6" t="s">
        <v>94</v>
      </c>
      <c r="C369" s="6">
        <v>2017</v>
      </c>
      <c r="D369" s="50">
        <v>1.4760147601480001E-2</v>
      </c>
    </row>
    <row r="370" spans="1:4">
      <c r="A370" s="6" t="s">
        <v>92</v>
      </c>
      <c r="B370" s="6" t="s">
        <v>94</v>
      </c>
      <c r="C370" s="6">
        <v>2018</v>
      </c>
      <c r="D370" s="50">
        <v>1.9090909090909901E-2</v>
      </c>
    </row>
    <row r="371" spans="1:4">
      <c r="A371" s="6" t="s">
        <v>92</v>
      </c>
      <c r="B371" s="6" t="s">
        <v>94</v>
      </c>
      <c r="C371" s="6">
        <v>2019</v>
      </c>
      <c r="D371" s="50">
        <v>1.7841213202500001E-2</v>
      </c>
    </row>
    <row r="372" spans="1:4">
      <c r="A372" s="6" t="s">
        <v>92</v>
      </c>
      <c r="B372" s="6" t="s">
        <v>94</v>
      </c>
      <c r="C372" s="6">
        <v>2020</v>
      </c>
      <c r="D372" s="50">
        <v>1.8404907975459999E-2</v>
      </c>
    </row>
    <row r="373" spans="1:4">
      <c r="A373" s="6" t="s">
        <v>93</v>
      </c>
      <c r="B373" s="6" t="s">
        <v>94</v>
      </c>
      <c r="C373" s="6">
        <v>2014</v>
      </c>
      <c r="D373" s="50">
        <v>2.1611001964640001E-2</v>
      </c>
    </row>
    <row r="374" spans="1:4">
      <c r="A374" s="6" t="s">
        <v>93</v>
      </c>
      <c r="B374" s="6" t="s">
        <v>94</v>
      </c>
      <c r="C374" s="6">
        <v>2015</v>
      </c>
      <c r="D374" s="50">
        <v>2.3076923076920101E-2</v>
      </c>
    </row>
    <row r="375" spans="1:4">
      <c r="A375" s="6" t="s">
        <v>93</v>
      </c>
      <c r="B375" s="6" t="s">
        <v>94</v>
      </c>
      <c r="C375" s="6">
        <v>2016</v>
      </c>
      <c r="D375" s="50">
        <v>1.5037593984960001E-2</v>
      </c>
    </row>
    <row r="376" spans="1:4">
      <c r="A376" s="6" t="s">
        <v>93</v>
      </c>
      <c r="B376" s="6" t="s">
        <v>94</v>
      </c>
      <c r="C376" s="6">
        <v>2017</v>
      </c>
      <c r="D376" s="50">
        <v>1.2962962962959901E-2</v>
      </c>
    </row>
    <row r="377" spans="1:4">
      <c r="A377" s="6" t="s">
        <v>93</v>
      </c>
      <c r="B377" s="6" t="s">
        <v>94</v>
      </c>
      <c r="C377" s="6">
        <v>2018</v>
      </c>
      <c r="D377" s="62">
        <v>1.9337016574585641E-2</v>
      </c>
    </row>
    <row r="378" spans="1:4">
      <c r="A378" s="6" t="s">
        <v>93</v>
      </c>
      <c r="B378" s="6" t="s">
        <v>94</v>
      </c>
      <c r="C378" s="6">
        <v>2019</v>
      </c>
      <c r="D378" s="62">
        <v>2.0776874435411097E-2</v>
      </c>
    </row>
    <row r="379" spans="1:4">
      <c r="A379" s="6" t="s">
        <v>93</v>
      </c>
      <c r="B379" s="6" t="s">
        <v>94</v>
      </c>
      <c r="C379" s="6">
        <v>2020</v>
      </c>
      <c r="D379" s="62">
        <v>1.5929203539823078E-2</v>
      </c>
    </row>
    <row r="380" spans="1:4">
      <c r="A380" s="6" t="s">
        <v>88</v>
      </c>
      <c r="B380" s="6" t="s">
        <v>95</v>
      </c>
      <c r="C380" s="6">
        <v>2014</v>
      </c>
      <c r="D380" s="6">
        <v>18710105.737066802</v>
      </c>
    </row>
    <row r="381" spans="1:4">
      <c r="A381" s="6" t="s">
        <v>88</v>
      </c>
      <c r="B381" s="6" t="s">
        <v>95</v>
      </c>
      <c r="C381" s="6">
        <v>2015</v>
      </c>
      <c r="D381" s="6">
        <v>20411162.431216098</v>
      </c>
    </row>
    <row r="382" spans="1:4">
      <c r="A382" s="6" t="s">
        <v>88</v>
      </c>
      <c r="B382" s="6" t="s">
        <v>95</v>
      </c>
      <c r="C382" s="6">
        <v>2016</v>
      </c>
      <c r="D382" s="6">
        <v>33359605.720246501</v>
      </c>
    </row>
    <row r="383" spans="1:4">
      <c r="A383" s="6" t="s">
        <v>88</v>
      </c>
      <c r="B383" s="6" t="s">
        <v>95</v>
      </c>
      <c r="C383" s="6">
        <v>2017</v>
      </c>
      <c r="D383" s="6">
        <v>39006303.702925898</v>
      </c>
    </row>
    <row r="384" spans="1:4">
      <c r="A384" s="6" t="s">
        <v>88</v>
      </c>
      <c r="B384" s="6" t="s">
        <v>95</v>
      </c>
      <c r="C384" s="6">
        <v>2018</v>
      </c>
      <c r="D384" s="6">
        <v>48444507.201616898</v>
      </c>
    </row>
    <row r="385" spans="1:4">
      <c r="A385" s="6" t="s">
        <v>88</v>
      </c>
      <c r="B385" s="6" t="s">
        <v>95</v>
      </c>
      <c r="C385" s="6">
        <v>2019</v>
      </c>
      <c r="D385" s="6">
        <v>53974710.965563104</v>
      </c>
    </row>
    <row r="386" spans="1:4">
      <c r="A386" s="6" t="s">
        <v>88</v>
      </c>
      <c r="B386" s="6" t="s">
        <v>95</v>
      </c>
      <c r="C386" s="6">
        <v>2020</v>
      </c>
      <c r="D386" s="6">
        <v>65989736.612454802</v>
      </c>
    </row>
    <row r="387" spans="1:4">
      <c r="A387" s="6" t="s">
        <v>89</v>
      </c>
      <c r="B387" s="6" t="s">
        <v>95</v>
      </c>
      <c r="C387" s="6">
        <v>2014</v>
      </c>
      <c r="D387" s="6">
        <v>12020934.4944249</v>
      </c>
    </row>
    <row r="388" spans="1:4">
      <c r="A388" s="6" t="s">
        <v>89</v>
      </c>
      <c r="B388" s="6" t="s">
        <v>95</v>
      </c>
      <c r="C388" s="6">
        <v>2015</v>
      </c>
      <c r="D388" s="6">
        <v>33589066.816924199</v>
      </c>
    </row>
    <row r="389" spans="1:4">
      <c r="A389" s="6" t="s">
        <v>89</v>
      </c>
      <c r="B389" s="6" t="s">
        <v>95</v>
      </c>
      <c r="C389" s="6">
        <v>2016</v>
      </c>
      <c r="D389" s="6">
        <v>34793390.193949901</v>
      </c>
    </row>
    <row r="390" spans="1:4">
      <c r="A390" s="6" t="s">
        <v>89</v>
      </c>
      <c r="B390" s="6" t="s">
        <v>95</v>
      </c>
      <c r="C390" s="6">
        <v>2017</v>
      </c>
      <c r="D390" s="6">
        <v>23360219.195795</v>
      </c>
    </row>
    <row r="391" spans="1:4">
      <c r="A391" s="6" t="s">
        <v>89</v>
      </c>
      <c r="B391" s="6" t="s">
        <v>95</v>
      </c>
      <c r="C391" s="6">
        <v>2018</v>
      </c>
      <c r="D391" s="6">
        <v>21251831.1812522</v>
      </c>
    </row>
    <row r="392" spans="1:4">
      <c r="A392" s="6" t="s">
        <v>89</v>
      </c>
      <c r="B392" s="6" t="s">
        <v>95</v>
      </c>
      <c r="C392" s="6">
        <v>2019</v>
      </c>
      <c r="D392" s="6">
        <v>28945141.9367842</v>
      </c>
    </row>
    <row r="393" spans="1:4">
      <c r="A393" s="6" t="s">
        <v>89</v>
      </c>
      <c r="B393" s="6" t="s">
        <v>95</v>
      </c>
      <c r="C393" s="6">
        <v>2020</v>
      </c>
      <c r="D393" s="6">
        <v>33464349.479612101</v>
      </c>
    </row>
    <row r="394" spans="1:4">
      <c r="A394" s="6" t="s">
        <v>90</v>
      </c>
      <c r="B394" s="6" t="s">
        <v>95</v>
      </c>
      <c r="C394" s="6">
        <v>2014</v>
      </c>
      <c r="D394" s="6">
        <v>25874579.187658999</v>
      </c>
    </row>
    <row r="395" spans="1:4">
      <c r="A395" s="6" t="s">
        <v>90</v>
      </c>
      <c r="B395" s="6" t="s">
        <v>95</v>
      </c>
      <c r="C395" s="6">
        <v>2015</v>
      </c>
      <c r="D395" s="6">
        <v>28901573.3091553</v>
      </c>
    </row>
    <row r="396" spans="1:4">
      <c r="A396" s="6" t="s">
        <v>90</v>
      </c>
      <c r="B396" s="6" t="s">
        <v>95</v>
      </c>
      <c r="C396" s="6">
        <v>2016</v>
      </c>
      <c r="D396" s="6">
        <v>44118224.945367701</v>
      </c>
    </row>
    <row r="397" spans="1:4">
      <c r="A397" s="6" t="s">
        <v>90</v>
      </c>
      <c r="B397" s="6" t="s">
        <v>95</v>
      </c>
      <c r="C397" s="6">
        <v>2017</v>
      </c>
      <c r="D397" s="6">
        <v>50880049.938368097</v>
      </c>
    </row>
    <row r="398" spans="1:4">
      <c r="A398" s="6" t="s">
        <v>90</v>
      </c>
      <c r="B398" s="6" t="s">
        <v>95</v>
      </c>
      <c r="C398" s="6">
        <v>2018</v>
      </c>
      <c r="D398" s="6">
        <v>50184533.172530703</v>
      </c>
    </row>
    <row r="399" spans="1:4">
      <c r="A399" s="6" t="s">
        <v>90</v>
      </c>
      <c r="B399" s="6" t="s">
        <v>95</v>
      </c>
      <c r="C399" s="6">
        <v>2019</v>
      </c>
      <c r="D399" s="6">
        <v>39111825.172083102</v>
      </c>
    </row>
    <row r="400" spans="1:4">
      <c r="A400" s="6" t="s">
        <v>90</v>
      </c>
      <c r="B400" s="6" t="s">
        <v>95</v>
      </c>
      <c r="C400" s="6">
        <v>2020</v>
      </c>
      <c r="D400" s="6">
        <v>44983164.623386502</v>
      </c>
    </row>
    <row r="401" spans="1:4">
      <c r="A401" s="6" t="s">
        <v>91</v>
      </c>
      <c r="B401" s="6" t="s">
        <v>95</v>
      </c>
      <c r="C401" s="6">
        <v>2014</v>
      </c>
      <c r="D401" s="6">
        <v>5527733.6132234596</v>
      </c>
    </row>
    <row r="402" spans="1:4">
      <c r="A402" s="6" t="s">
        <v>91</v>
      </c>
      <c r="B402" s="6" t="s">
        <v>95</v>
      </c>
      <c r="C402" s="6">
        <v>2015</v>
      </c>
      <c r="D402" s="6">
        <v>5594733.39746626</v>
      </c>
    </row>
    <row r="403" spans="1:4">
      <c r="A403" s="6" t="s">
        <v>91</v>
      </c>
      <c r="B403" s="6" t="s">
        <v>95</v>
      </c>
      <c r="C403" s="6">
        <v>2016</v>
      </c>
      <c r="D403" s="6">
        <v>6117877.2002012804</v>
      </c>
    </row>
    <row r="404" spans="1:4">
      <c r="A404" s="6" t="s">
        <v>91</v>
      </c>
      <c r="B404" s="6" t="s">
        <v>95</v>
      </c>
      <c r="C404" s="6">
        <v>2017</v>
      </c>
      <c r="D404" s="6">
        <v>8205286.6451913798</v>
      </c>
    </row>
    <row r="405" spans="1:4">
      <c r="A405" s="6" t="s">
        <v>91</v>
      </c>
      <c r="B405" s="6" t="s">
        <v>95</v>
      </c>
      <c r="C405" s="6">
        <v>2018</v>
      </c>
      <c r="D405" s="6">
        <v>7392449.6356473695</v>
      </c>
    </row>
    <row r="406" spans="1:4">
      <c r="A406" s="6" t="s">
        <v>91</v>
      </c>
      <c r="B406" s="6" t="s">
        <v>95</v>
      </c>
      <c r="C406" s="6">
        <v>2019</v>
      </c>
      <c r="D406" s="6">
        <v>8730203.6275785007</v>
      </c>
    </row>
    <row r="407" spans="1:4">
      <c r="A407" s="6" t="s">
        <v>91</v>
      </c>
      <c r="B407" s="6" t="s">
        <v>95</v>
      </c>
      <c r="C407" s="6">
        <v>2020</v>
      </c>
      <c r="D407" s="6">
        <v>9480752.7866772395</v>
      </c>
    </row>
    <row r="408" spans="1:4">
      <c r="A408" s="6" t="s">
        <v>92</v>
      </c>
      <c r="B408" s="6" t="s">
        <v>95</v>
      </c>
      <c r="C408" s="6">
        <v>2014</v>
      </c>
      <c r="D408" s="6">
        <v>36792736.767146602</v>
      </c>
    </row>
    <row r="409" spans="1:4">
      <c r="A409" s="6" t="s">
        <v>92</v>
      </c>
      <c r="B409" s="6" t="s">
        <v>95</v>
      </c>
      <c r="C409" s="6">
        <v>2015</v>
      </c>
      <c r="D409" s="6">
        <v>73816647.449027404</v>
      </c>
    </row>
    <row r="410" spans="1:4">
      <c r="A410" s="6" t="s">
        <v>92</v>
      </c>
      <c r="B410" s="6" t="s">
        <v>95</v>
      </c>
      <c r="C410" s="6">
        <v>2016</v>
      </c>
      <c r="D410" s="6">
        <v>92192681.611655995</v>
      </c>
    </row>
    <row r="411" spans="1:4">
      <c r="A411" s="6" t="s">
        <v>92</v>
      </c>
      <c r="B411" s="6" t="s">
        <v>95</v>
      </c>
      <c r="C411" s="6">
        <v>2017</v>
      </c>
      <c r="D411" s="6">
        <v>111667079.51116499</v>
      </c>
    </row>
    <row r="412" spans="1:4">
      <c r="A412" s="6" t="s">
        <v>92</v>
      </c>
      <c r="B412" s="6" t="s">
        <v>95</v>
      </c>
      <c r="C412" s="6">
        <v>2018</v>
      </c>
      <c r="D412" s="6">
        <v>111851586.809716</v>
      </c>
    </row>
    <row r="413" spans="1:4">
      <c r="A413" s="6" t="s">
        <v>92</v>
      </c>
      <c r="B413" s="6" t="s">
        <v>95</v>
      </c>
      <c r="C413" s="6">
        <v>2019</v>
      </c>
      <c r="D413" s="6">
        <v>126781327.04694</v>
      </c>
    </row>
    <row r="414" spans="1:4">
      <c r="A414" s="6" t="s">
        <v>92</v>
      </c>
      <c r="B414" s="6" t="s">
        <v>95</v>
      </c>
      <c r="C414" s="6">
        <v>2020</v>
      </c>
      <c r="D414" s="6">
        <v>110424930.336697</v>
      </c>
    </row>
    <row r="415" spans="1:4">
      <c r="A415" s="6" t="s">
        <v>93</v>
      </c>
      <c r="B415" s="6" t="s">
        <v>95</v>
      </c>
      <c r="C415" s="6">
        <v>2014</v>
      </c>
      <c r="D415" s="6">
        <v>31775737.870333299</v>
      </c>
    </row>
    <row r="416" spans="1:4">
      <c r="A416" s="6" t="s">
        <v>93</v>
      </c>
      <c r="B416" s="6" t="s">
        <v>95</v>
      </c>
      <c r="C416" s="6">
        <v>2015</v>
      </c>
      <c r="D416" s="6">
        <v>33108540.505249899</v>
      </c>
    </row>
    <row r="417" spans="1:4">
      <c r="A417" s="6" t="s">
        <v>93</v>
      </c>
      <c r="B417" s="6" t="s">
        <v>95</v>
      </c>
      <c r="C417" s="6">
        <v>2016</v>
      </c>
      <c r="D417" s="6">
        <v>44385690.244916998</v>
      </c>
    </row>
    <row r="418" spans="1:4">
      <c r="A418" s="6" t="s">
        <v>93</v>
      </c>
      <c r="B418" s="6" t="s">
        <v>95</v>
      </c>
      <c r="C418" s="6">
        <v>2017</v>
      </c>
      <c r="D418" s="6">
        <v>49638973.007921301</v>
      </c>
    </row>
    <row r="419" spans="1:4">
      <c r="A419" s="6" t="s">
        <v>93</v>
      </c>
      <c r="B419" s="6" t="s">
        <v>95</v>
      </c>
      <c r="C419" s="6">
        <v>2018</v>
      </c>
      <c r="D419" s="6">
        <v>40725327.644674703</v>
      </c>
    </row>
    <row r="420" spans="1:4">
      <c r="A420" s="6" t="s">
        <v>93</v>
      </c>
      <c r="B420" s="6" t="s">
        <v>95</v>
      </c>
      <c r="C420" s="6">
        <v>2019</v>
      </c>
      <c r="D420" s="6">
        <v>42166252.291185103</v>
      </c>
    </row>
    <row r="421" spans="1:4">
      <c r="A421" s="6" t="s">
        <v>93</v>
      </c>
      <c r="B421" s="6" t="s">
        <v>95</v>
      </c>
      <c r="C421" s="6">
        <v>2020</v>
      </c>
      <c r="D421" s="6">
        <v>47557403.351761296</v>
      </c>
    </row>
    <row r="422" spans="1:4">
      <c r="A422" s="6" t="s">
        <v>88</v>
      </c>
      <c r="B422" s="6" t="s">
        <v>85</v>
      </c>
      <c r="C422" s="6">
        <v>2014</v>
      </c>
      <c r="D422" s="6">
        <v>0</v>
      </c>
    </row>
    <row r="423" spans="1:4">
      <c r="A423" s="6" t="s">
        <v>88</v>
      </c>
      <c r="B423" s="6" t="s">
        <v>85</v>
      </c>
      <c r="C423" s="6">
        <v>2015</v>
      </c>
      <c r="D423" s="6">
        <v>0</v>
      </c>
    </row>
    <row r="424" spans="1:4">
      <c r="A424" s="6" t="s">
        <v>88</v>
      </c>
      <c r="B424" s="6" t="s">
        <v>85</v>
      </c>
      <c r="C424" s="6">
        <v>2016</v>
      </c>
      <c r="D424" s="6">
        <v>0</v>
      </c>
    </row>
    <row r="425" spans="1:4">
      <c r="A425" s="6" t="s">
        <v>88</v>
      </c>
      <c r="B425" s="6" t="s">
        <v>85</v>
      </c>
      <c r="C425" s="6">
        <v>2017</v>
      </c>
      <c r="D425" s="6">
        <v>0</v>
      </c>
    </row>
    <row r="426" spans="1:4">
      <c r="A426" s="6" t="s">
        <v>88</v>
      </c>
      <c r="B426" s="6" t="s">
        <v>85</v>
      </c>
      <c r="C426" s="6">
        <v>2018</v>
      </c>
      <c r="D426" s="6">
        <v>13290010.7260345</v>
      </c>
    </row>
    <row r="427" spans="1:4">
      <c r="A427" s="6" t="s">
        <v>88</v>
      </c>
      <c r="B427" s="6" t="s">
        <v>85</v>
      </c>
      <c r="C427" s="6">
        <v>2019</v>
      </c>
      <c r="D427" s="6">
        <v>5331032.4006910203</v>
      </c>
    </row>
    <row r="428" spans="1:4">
      <c r="A428" s="6" t="s">
        <v>88</v>
      </c>
      <c r="B428" s="6" t="s">
        <v>85</v>
      </c>
      <c r="C428" s="6">
        <v>2020</v>
      </c>
      <c r="D428" s="6">
        <v>3403782.3101922399</v>
      </c>
    </row>
    <row r="429" spans="1:4">
      <c r="A429" s="6" t="s">
        <v>89</v>
      </c>
      <c r="B429" s="6" t="s">
        <v>85</v>
      </c>
      <c r="C429" s="6">
        <v>2014</v>
      </c>
      <c r="D429" s="6">
        <v>1100898.93</v>
      </c>
    </row>
    <row r="430" spans="1:4">
      <c r="A430" s="6" t="s">
        <v>89</v>
      </c>
      <c r="B430" s="6" t="s">
        <v>85</v>
      </c>
      <c r="C430" s="6">
        <v>2015</v>
      </c>
      <c r="D430" s="6">
        <v>-287511.93</v>
      </c>
    </row>
    <row r="431" spans="1:4">
      <c r="A431" s="6" t="s">
        <v>89</v>
      </c>
      <c r="B431" s="6" t="s">
        <v>85</v>
      </c>
      <c r="C431" s="6">
        <v>2016</v>
      </c>
      <c r="D431" s="6">
        <v>0</v>
      </c>
    </row>
    <row r="432" spans="1:4">
      <c r="A432" s="6" t="s">
        <v>89</v>
      </c>
      <c r="B432" s="6" t="s">
        <v>85</v>
      </c>
      <c r="C432" s="6">
        <v>2017</v>
      </c>
      <c r="D432" s="6">
        <v>5538825.1399999997</v>
      </c>
    </row>
    <row r="433" spans="1:4">
      <c r="A433" s="6" t="s">
        <v>89</v>
      </c>
      <c r="B433" s="6" t="s">
        <v>85</v>
      </c>
      <c r="C433" s="6">
        <v>2018</v>
      </c>
      <c r="D433" s="6">
        <v>-2798603.48</v>
      </c>
    </row>
    <row r="434" spans="1:4">
      <c r="A434" s="6" t="s">
        <v>89</v>
      </c>
      <c r="B434" s="6" t="s">
        <v>85</v>
      </c>
      <c r="C434" s="6">
        <v>2019</v>
      </c>
      <c r="D434" s="6">
        <v>-3710909.21</v>
      </c>
    </row>
    <row r="435" spans="1:4">
      <c r="A435" s="6" t="s">
        <v>89</v>
      </c>
      <c r="B435" s="6" t="s">
        <v>85</v>
      </c>
      <c r="C435" s="6">
        <v>2020</v>
      </c>
      <c r="D435" s="6">
        <v>288652.968829814</v>
      </c>
    </row>
    <row r="436" spans="1:4">
      <c r="A436" s="6" t="s">
        <v>90</v>
      </c>
      <c r="B436" s="6" t="s">
        <v>85</v>
      </c>
      <c r="C436" s="6">
        <v>2014</v>
      </c>
      <c r="D436" s="6">
        <v>0</v>
      </c>
    </row>
    <row r="437" spans="1:4">
      <c r="A437" s="6" t="s">
        <v>90</v>
      </c>
      <c r="B437" s="6" t="s">
        <v>85</v>
      </c>
      <c r="C437" s="6">
        <v>2015</v>
      </c>
      <c r="D437" s="6">
        <v>0</v>
      </c>
    </row>
    <row r="438" spans="1:4">
      <c r="A438" s="6" t="s">
        <v>90</v>
      </c>
      <c r="B438" s="6" t="s">
        <v>85</v>
      </c>
      <c r="C438" s="6">
        <v>2016</v>
      </c>
      <c r="D438" s="6">
        <v>0</v>
      </c>
    </row>
    <row r="439" spans="1:4">
      <c r="A439" s="6" t="s">
        <v>90</v>
      </c>
      <c r="B439" s="6" t="s">
        <v>85</v>
      </c>
      <c r="C439" s="6">
        <v>2017</v>
      </c>
      <c r="D439" s="6">
        <v>0</v>
      </c>
    </row>
    <row r="440" spans="1:4">
      <c r="A440" s="6" t="s">
        <v>90</v>
      </c>
      <c r="B440" s="6" t="s">
        <v>85</v>
      </c>
      <c r="C440" s="6">
        <v>2018</v>
      </c>
      <c r="D440" s="6">
        <v>0</v>
      </c>
    </row>
    <row r="441" spans="1:4">
      <c r="A441" s="6" t="s">
        <v>90</v>
      </c>
      <c r="B441" s="6" t="s">
        <v>85</v>
      </c>
      <c r="C441" s="6">
        <v>2019</v>
      </c>
      <c r="D441" s="6">
        <v>0</v>
      </c>
    </row>
    <row r="442" spans="1:4">
      <c r="A442" s="6" t="s">
        <v>90</v>
      </c>
      <c r="B442" s="6" t="s">
        <v>85</v>
      </c>
      <c r="C442" s="6">
        <v>2020</v>
      </c>
      <c r="D442" s="6">
        <v>0</v>
      </c>
    </row>
    <row r="443" spans="1:4">
      <c r="A443" s="6" t="s">
        <v>91</v>
      </c>
      <c r="B443" s="6" t="s">
        <v>85</v>
      </c>
      <c r="C443" s="6">
        <v>2014</v>
      </c>
      <c r="D443" s="6">
        <v>0</v>
      </c>
    </row>
    <row r="444" spans="1:4">
      <c r="A444" s="6" t="s">
        <v>91</v>
      </c>
      <c r="B444" s="6" t="s">
        <v>85</v>
      </c>
      <c r="C444" s="6">
        <v>2015</v>
      </c>
      <c r="D444" s="6">
        <v>0</v>
      </c>
    </row>
    <row r="445" spans="1:4">
      <c r="A445" s="6" t="s">
        <v>91</v>
      </c>
      <c r="B445" s="6" t="s">
        <v>85</v>
      </c>
      <c r="C445" s="6">
        <v>2016</v>
      </c>
      <c r="D445" s="6">
        <v>-362158.84476919897</v>
      </c>
    </row>
    <row r="446" spans="1:4">
      <c r="A446" s="6" t="s">
        <v>91</v>
      </c>
      <c r="B446" s="6" t="s">
        <v>85</v>
      </c>
      <c r="C446" s="6">
        <v>2017</v>
      </c>
      <c r="D446" s="6">
        <v>1821992.68563778</v>
      </c>
    </row>
    <row r="447" spans="1:4">
      <c r="A447" s="6" t="s">
        <v>91</v>
      </c>
      <c r="B447" s="6" t="s">
        <v>85</v>
      </c>
      <c r="C447" s="6">
        <v>2018</v>
      </c>
      <c r="D447" s="6">
        <v>-1837718.7459648</v>
      </c>
    </row>
    <row r="448" spans="1:4">
      <c r="A448" s="6" t="s">
        <v>91</v>
      </c>
      <c r="B448" s="6" t="s">
        <v>85</v>
      </c>
      <c r="C448" s="6">
        <v>2019</v>
      </c>
      <c r="D448" s="6">
        <v>-3280510.6096176002</v>
      </c>
    </row>
    <row r="449" spans="1:4">
      <c r="A449" s="6" t="s">
        <v>91</v>
      </c>
      <c r="B449" s="6" t="s">
        <v>85</v>
      </c>
      <c r="C449" s="6">
        <v>2020</v>
      </c>
      <c r="D449" s="6">
        <v>-4480745.1134059988</v>
      </c>
    </row>
    <row r="450" spans="1:4">
      <c r="A450" s="6" t="s">
        <v>92</v>
      </c>
      <c r="B450" s="6" t="s">
        <v>85</v>
      </c>
      <c r="C450" s="6">
        <v>2014</v>
      </c>
      <c r="D450" s="6">
        <v>0</v>
      </c>
    </row>
    <row r="451" spans="1:4">
      <c r="A451" s="6" t="s">
        <v>92</v>
      </c>
      <c r="B451" s="6" t="s">
        <v>85</v>
      </c>
      <c r="C451" s="6">
        <v>2015</v>
      </c>
      <c r="D451" s="6">
        <v>0</v>
      </c>
    </row>
    <row r="452" spans="1:4">
      <c r="A452" s="6" t="s">
        <v>92</v>
      </c>
      <c r="B452" s="6" t="s">
        <v>85</v>
      </c>
      <c r="C452" s="6">
        <v>2016</v>
      </c>
      <c r="D452" s="6">
        <v>0</v>
      </c>
    </row>
    <row r="453" spans="1:4">
      <c r="A453" s="6" t="s">
        <v>92</v>
      </c>
      <c r="B453" s="6" t="s">
        <v>85</v>
      </c>
      <c r="C453" s="6">
        <v>2017</v>
      </c>
      <c r="D453" s="6">
        <v>0</v>
      </c>
    </row>
    <row r="454" spans="1:4">
      <c r="A454" s="6" t="s">
        <v>92</v>
      </c>
      <c r="B454" s="6" t="s">
        <v>85</v>
      </c>
      <c r="C454" s="6">
        <v>2018</v>
      </c>
      <c r="D454" s="6">
        <v>0</v>
      </c>
    </row>
    <row r="455" spans="1:4">
      <c r="A455" s="6" t="s">
        <v>92</v>
      </c>
      <c r="B455" s="6" t="s">
        <v>85</v>
      </c>
      <c r="C455" s="6">
        <v>2019</v>
      </c>
      <c r="D455" s="6">
        <v>0</v>
      </c>
    </row>
    <row r="456" spans="1:4">
      <c r="A456" s="6" t="s">
        <v>92</v>
      </c>
      <c r="B456" s="6" t="s">
        <v>85</v>
      </c>
      <c r="C456" s="6">
        <v>2020</v>
      </c>
      <c r="D456" s="6">
        <v>0</v>
      </c>
    </row>
    <row r="457" spans="1:4">
      <c r="A457" s="6" t="s">
        <v>93</v>
      </c>
      <c r="B457" s="6" t="s">
        <v>85</v>
      </c>
      <c r="C457" s="6">
        <v>2014</v>
      </c>
      <c r="D457" s="6">
        <v>0</v>
      </c>
    </row>
    <row r="458" spans="1:4">
      <c r="A458" s="6" t="s">
        <v>93</v>
      </c>
      <c r="B458" s="6" t="s">
        <v>85</v>
      </c>
      <c r="C458" s="6">
        <v>2015</v>
      </c>
      <c r="D458" s="6">
        <v>0</v>
      </c>
    </row>
    <row r="459" spans="1:4">
      <c r="A459" s="6" t="s">
        <v>93</v>
      </c>
      <c r="B459" s="6" t="s">
        <v>85</v>
      </c>
      <c r="C459" s="6">
        <v>2016</v>
      </c>
      <c r="D459" s="6">
        <v>0</v>
      </c>
    </row>
    <row r="460" spans="1:4">
      <c r="A460" s="6" t="s">
        <v>93</v>
      </c>
      <c r="B460" s="6" t="s">
        <v>85</v>
      </c>
      <c r="C460" s="6">
        <v>2017</v>
      </c>
      <c r="D460" s="6">
        <v>0</v>
      </c>
    </row>
    <row r="461" spans="1:4">
      <c r="A461" s="6" t="s">
        <v>93</v>
      </c>
      <c r="B461" s="6" t="s">
        <v>85</v>
      </c>
      <c r="C461" s="6">
        <v>2018</v>
      </c>
      <c r="D461" s="6">
        <v>-2154569.13</v>
      </c>
    </row>
    <row r="462" spans="1:4">
      <c r="A462" s="6" t="s">
        <v>93</v>
      </c>
      <c r="B462" s="6" t="s">
        <v>85</v>
      </c>
      <c r="C462" s="6">
        <v>2019</v>
      </c>
      <c r="D462" s="6">
        <v>4859879.46</v>
      </c>
    </row>
    <row r="463" spans="1:4">
      <c r="A463" s="6" t="s">
        <v>93</v>
      </c>
      <c r="B463" s="6" t="s">
        <v>85</v>
      </c>
      <c r="C463" s="6">
        <v>2020</v>
      </c>
      <c r="D463" s="6">
        <v>-2403012.8349785702</v>
      </c>
    </row>
    <row r="464" spans="1:4">
      <c r="A464" s="6" t="s">
        <v>88</v>
      </c>
      <c r="B464" s="6" t="s">
        <v>84</v>
      </c>
      <c r="C464" s="6">
        <v>2014</v>
      </c>
      <c r="D464" s="6">
        <v>0</v>
      </c>
    </row>
    <row r="465" spans="1:4">
      <c r="A465" s="6" t="s">
        <v>88</v>
      </c>
      <c r="B465" s="6" t="s">
        <v>84</v>
      </c>
      <c r="C465" s="6">
        <v>2015</v>
      </c>
      <c r="D465" s="6">
        <v>0</v>
      </c>
    </row>
    <row r="466" spans="1:4">
      <c r="A466" s="6" t="s">
        <v>88</v>
      </c>
      <c r="B466" s="6" t="s">
        <v>84</v>
      </c>
      <c r="C466" s="6">
        <v>2016</v>
      </c>
      <c r="D466" s="6">
        <v>0</v>
      </c>
    </row>
    <row r="467" spans="1:4">
      <c r="A467" s="6" t="s">
        <v>88</v>
      </c>
      <c r="B467" s="6" t="s">
        <v>84</v>
      </c>
      <c r="C467" s="6">
        <v>2017</v>
      </c>
      <c r="D467" s="6">
        <v>0</v>
      </c>
    </row>
    <row r="468" spans="1:4">
      <c r="A468" s="6" t="s">
        <v>88</v>
      </c>
      <c r="B468" s="6" t="s">
        <v>84</v>
      </c>
      <c r="C468" s="6">
        <v>2018</v>
      </c>
      <c r="D468" s="6">
        <v>0</v>
      </c>
    </row>
    <row r="469" spans="1:4">
      <c r="A469" s="6" t="s">
        <v>88</v>
      </c>
      <c r="B469" s="6" t="s">
        <v>84</v>
      </c>
      <c r="C469" s="6">
        <v>2019</v>
      </c>
      <c r="D469" s="6">
        <v>0</v>
      </c>
    </row>
    <row r="470" spans="1:4">
      <c r="A470" s="6" t="s">
        <v>88</v>
      </c>
      <c r="B470" s="6" t="s">
        <v>84</v>
      </c>
      <c r="C470" s="6">
        <v>2020</v>
      </c>
      <c r="D470" s="6">
        <v>0</v>
      </c>
    </row>
    <row r="471" spans="1:4">
      <c r="A471" s="6" t="s">
        <v>89</v>
      </c>
      <c r="B471" s="6" t="s">
        <v>84</v>
      </c>
      <c r="C471" s="6">
        <v>2014</v>
      </c>
      <c r="D471" s="6">
        <v>0</v>
      </c>
    </row>
    <row r="472" spans="1:4">
      <c r="A472" s="6" t="s">
        <v>89</v>
      </c>
      <c r="B472" s="6" t="s">
        <v>84</v>
      </c>
      <c r="C472" s="6">
        <v>2015</v>
      </c>
      <c r="D472" s="6">
        <v>0</v>
      </c>
    </row>
    <row r="473" spans="1:4">
      <c r="A473" s="6" t="s">
        <v>89</v>
      </c>
      <c r="B473" s="6" t="s">
        <v>84</v>
      </c>
      <c r="C473" s="6">
        <v>2016</v>
      </c>
      <c r="D473" s="6">
        <v>0</v>
      </c>
    </row>
    <row r="474" spans="1:4">
      <c r="A474" s="6" t="s">
        <v>89</v>
      </c>
      <c r="B474" s="6" t="s">
        <v>84</v>
      </c>
      <c r="C474" s="6">
        <v>2017</v>
      </c>
      <c r="D474" s="6">
        <v>0</v>
      </c>
    </row>
    <row r="475" spans="1:4">
      <c r="A475" s="6" t="s">
        <v>89</v>
      </c>
      <c r="B475" s="6" t="s">
        <v>84</v>
      </c>
      <c r="C475" s="6">
        <v>2018</v>
      </c>
      <c r="D475" s="6">
        <v>0</v>
      </c>
    </row>
    <row r="476" spans="1:4">
      <c r="A476" s="6" t="s">
        <v>89</v>
      </c>
      <c r="B476" s="6" t="s">
        <v>84</v>
      </c>
      <c r="C476" s="6">
        <v>2019</v>
      </c>
      <c r="D476" s="6">
        <v>0</v>
      </c>
    </row>
    <row r="477" spans="1:4">
      <c r="A477" s="6" t="s">
        <v>89</v>
      </c>
      <c r="B477" s="6" t="s">
        <v>84</v>
      </c>
      <c r="C477" s="6">
        <v>2020</v>
      </c>
      <c r="D477" s="6">
        <v>0</v>
      </c>
    </row>
    <row r="478" spans="1:4">
      <c r="A478" s="6" t="s">
        <v>90</v>
      </c>
      <c r="B478" s="6" t="s">
        <v>84</v>
      </c>
      <c r="C478" s="6">
        <v>2014</v>
      </c>
      <c r="D478" s="6">
        <v>3848455.7054530401</v>
      </c>
    </row>
    <row r="479" spans="1:4">
      <c r="A479" s="6" t="s">
        <v>90</v>
      </c>
      <c r="B479" s="6" t="s">
        <v>84</v>
      </c>
      <c r="C479" s="6">
        <v>2015</v>
      </c>
      <c r="D479" s="6">
        <v>3980832.3335568202</v>
      </c>
    </row>
    <row r="480" spans="1:4">
      <c r="A480" s="6" t="s">
        <v>90</v>
      </c>
      <c r="B480" s="6" t="s">
        <v>84</v>
      </c>
      <c r="C480" s="6">
        <v>2016</v>
      </c>
      <c r="D480" s="6">
        <v>4138321.85368856</v>
      </c>
    </row>
    <row r="481" spans="1:4">
      <c r="A481" s="6" t="s">
        <v>90</v>
      </c>
      <c r="B481" s="6" t="s">
        <v>84</v>
      </c>
      <c r="C481" s="6">
        <v>2017</v>
      </c>
      <c r="D481" s="6">
        <v>4371517.3123936197</v>
      </c>
    </row>
    <row r="482" spans="1:4">
      <c r="A482" s="6" t="s">
        <v>90</v>
      </c>
      <c r="B482" s="6" t="s">
        <v>84</v>
      </c>
      <c r="C482" s="6">
        <v>2018</v>
      </c>
      <c r="D482" s="6">
        <v>1866623.63475656</v>
      </c>
    </row>
    <row r="483" spans="1:4">
      <c r="A483" s="6" t="s">
        <v>90</v>
      </c>
      <c r="B483" s="6" t="s">
        <v>84</v>
      </c>
      <c r="C483" s="6">
        <v>2019</v>
      </c>
      <c r="D483" s="6">
        <v>1913249.44003185</v>
      </c>
    </row>
    <row r="484" spans="1:4">
      <c r="A484" s="6" t="s">
        <v>90</v>
      </c>
      <c r="B484" s="6" t="s">
        <v>84</v>
      </c>
      <c r="C484" s="6">
        <v>2020</v>
      </c>
      <c r="D484" s="6">
        <v>1916685.6019796401</v>
      </c>
    </row>
    <row r="485" spans="1:4">
      <c r="A485" s="6" t="s">
        <v>91</v>
      </c>
      <c r="B485" s="6" t="s">
        <v>84</v>
      </c>
      <c r="C485" s="6">
        <v>2014</v>
      </c>
      <c r="D485" s="6">
        <v>0</v>
      </c>
    </row>
    <row r="486" spans="1:4">
      <c r="A486" s="6" t="s">
        <v>91</v>
      </c>
      <c r="B486" s="6" t="s">
        <v>84</v>
      </c>
      <c r="C486" s="6">
        <v>2015</v>
      </c>
      <c r="D486" s="6">
        <v>0</v>
      </c>
    </row>
    <row r="487" spans="1:4">
      <c r="A487" s="6" t="s">
        <v>91</v>
      </c>
      <c r="B487" s="6" t="s">
        <v>84</v>
      </c>
      <c r="C487" s="6">
        <v>2016</v>
      </c>
      <c r="D487" s="6">
        <v>0</v>
      </c>
    </row>
    <row r="488" spans="1:4">
      <c r="A488" s="6" t="s">
        <v>91</v>
      </c>
      <c r="B488" s="6" t="s">
        <v>84</v>
      </c>
      <c r="C488" s="6">
        <v>2017</v>
      </c>
      <c r="D488" s="6">
        <v>0</v>
      </c>
    </row>
    <row r="489" spans="1:4">
      <c r="A489" s="6" t="s">
        <v>91</v>
      </c>
      <c r="B489" s="6" t="s">
        <v>84</v>
      </c>
      <c r="C489" s="6">
        <v>2018</v>
      </c>
      <c r="D489" s="6">
        <v>0</v>
      </c>
    </row>
    <row r="490" spans="1:4">
      <c r="A490" s="6" t="s">
        <v>91</v>
      </c>
      <c r="B490" s="6" t="s">
        <v>84</v>
      </c>
      <c r="C490" s="6">
        <v>2019</v>
      </c>
      <c r="D490" s="6">
        <v>0</v>
      </c>
    </row>
    <row r="491" spans="1:4">
      <c r="A491" s="6" t="s">
        <v>91</v>
      </c>
      <c r="B491" s="6" t="s">
        <v>84</v>
      </c>
      <c r="C491" s="6">
        <v>2020</v>
      </c>
      <c r="D491" s="6">
        <v>0</v>
      </c>
    </row>
    <row r="492" spans="1:4">
      <c r="A492" s="6" t="s">
        <v>92</v>
      </c>
      <c r="B492" s="6" t="s">
        <v>84</v>
      </c>
      <c r="C492" s="6">
        <v>2014</v>
      </c>
      <c r="D492" s="6">
        <v>0</v>
      </c>
    </row>
    <row r="493" spans="1:4">
      <c r="A493" s="6" t="s">
        <v>92</v>
      </c>
      <c r="B493" s="6" t="s">
        <v>84</v>
      </c>
      <c r="C493" s="6">
        <v>2015</v>
      </c>
      <c r="D493" s="6">
        <v>0</v>
      </c>
    </row>
    <row r="494" spans="1:4">
      <c r="A494" s="6" t="s">
        <v>92</v>
      </c>
      <c r="B494" s="6" t="s">
        <v>84</v>
      </c>
      <c r="C494" s="6">
        <v>2016</v>
      </c>
      <c r="D494" s="6">
        <v>0</v>
      </c>
    </row>
    <row r="495" spans="1:4">
      <c r="A495" s="6" t="s">
        <v>92</v>
      </c>
      <c r="B495" s="6" t="s">
        <v>84</v>
      </c>
      <c r="C495" s="6">
        <v>2017</v>
      </c>
      <c r="D495" s="6">
        <v>0</v>
      </c>
    </row>
    <row r="496" spans="1:4">
      <c r="A496" s="6" t="s">
        <v>92</v>
      </c>
      <c r="B496" s="6" t="s">
        <v>84</v>
      </c>
      <c r="C496" s="6">
        <v>2018</v>
      </c>
      <c r="D496" s="6">
        <v>0</v>
      </c>
    </row>
    <row r="497" spans="1:4">
      <c r="A497" s="6" t="s">
        <v>92</v>
      </c>
      <c r="B497" s="6" t="s">
        <v>84</v>
      </c>
      <c r="C497" s="6">
        <v>2019</v>
      </c>
      <c r="D497" s="6">
        <v>0</v>
      </c>
    </row>
    <row r="498" spans="1:4">
      <c r="A498" s="6" t="s">
        <v>92</v>
      </c>
      <c r="B498" s="6" t="s">
        <v>84</v>
      </c>
      <c r="C498" s="6">
        <v>2020</v>
      </c>
      <c r="D498" s="6">
        <v>0</v>
      </c>
    </row>
    <row r="499" spans="1:4">
      <c r="A499" s="6" t="s">
        <v>93</v>
      </c>
      <c r="B499" s="6" t="s">
        <v>84</v>
      </c>
      <c r="C499" s="6">
        <v>2014</v>
      </c>
      <c r="D499" s="6">
        <v>0</v>
      </c>
    </row>
    <row r="500" spans="1:4">
      <c r="A500" s="6" t="s">
        <v>93</v>
      </c>
      <c r="B500" s="6" t="s">
        <v>84</v>
      </c>
      <c r="C500" s="6">
        <v>2015</v>
      </c>
      <c r="D500" s="6">
        <v>0</v>
      </c>
    </row>
    <row r="501" spans="1:4">
      <c r="A501" s="6" t="s">
        <v>93</v>
      </c>
      <c r="B501" s="6" t="s">
        <v>84</v>
      </c>
      <c r="C501" s="6">
        <v>2016</v>
      </c>
      <c r="D501" s="6">
        <v>0</v>
      </c>
    </row>
    <row r="502" spans="1:4">
      <c r="A502" s="6" t="s">
        <v>93</v>
      </c>
      <c r="B502" s="6" t="s">
        <v>84</v>
      </c>
      <c r="C502" s="6">
        <v>2017</v>
      </c>
      <c r="D502" s="6">
        <v>0</v>
      </c>
    </row>
    <row r="503" spans="1:4">
      <c r="A503" s="6" t="s">
        <v>93</v>
      </c>
      <c r="B503" s="6" t="s">
        <v>84</v>
      </c>
      <c r="C503" s="6">
        <v>2018</v>
      </c>
      <c r="D503" s="6">
        <v>0</v>
      </c>
    </row>
    <row r="504" spans="1:4">
      <c r="A504" s="6" t="s">
        <v>93</v>
      </c>
      <c r="B504" s="6" t="s">
        <v>84</v>
      </c>
      <c r="C504" s="6">
        <v>2019</v>
      </c>
      <c r="D504" s="6">
        <v>0</v>
      </c>
    </row>
    <row r="505" spans="1:4">
      <c r="A505" s="6" t="s">
        <v>93</v>
      </c>
      <c r="B505" s="6" t="s">
        <v>84</v>
      </c>
      <c r="C505" s="6">
        <v>2020</v>
      </c>
      <c r="D505" s="6">
        <v>0</v>
      </c>
    </row>
    <row r="506" spans="1:4">
      <c r="A506" s="53" t="s">
        <v>92</v>
      </c>
      <c r="B506" s="53" t="s">
        <v>67</v>
      </c>
      <c r="C506" s="53">
        <v>2014</v>
      </c>
      <c r="D506" s="54">
        <v>100199537</v>
      </c>
    </row>
    <row r="507" spans="1:4">
      <c r="A507" s="53" t="s">
        <v>92</v>
      </c>
      <c r="B507" s="53" t="s">
        <v>67</v>
      </c>
      <c r="C507" s="53">
        <v>2015</v>
      </c>
      <c r="D507" s="54">
        <v>114055163</v>
      </c>
    </row>
    <row r="508" spans="1:4">
      <c r="A508" s="53" t="s">
        <v>92</v>
      </c>
      <c r="B508" s="53" t="s">
        <v>67</v>
      </c>
      <c r="C508" s="53">
        <v>2016</v>
      </c>
      <c r="D508" s="54">
        <v>125892737</v>
      </c>
    </row>
    <row r="509" spans="1:4">
      <c r="A509" s="53" t="s">
        <v>92</v>
      </c>
      <c r="B509" s="53" t="s">
        <v>67</v>
      </c>
      <c r="C509" s="53">
        <v>2017</v>
      </c>
      <c r="D509" s="54">
        <v>131148239</v>
      </c>
    </row>
    <row r="510" spans="1:4">
      <c r="A510" s="53" t="s">
        <v>92</v>
      </c>
      <c r="B510" s="53" t="s">
        <v>67</v>
      </c>
      <c r="C510" s="53">
        <v>2018</v>
      </c>
      <c r="D510" s="54">
        <v>133094777</v>
      </c>
    </row>
    <row r="511" spans="1:4">
      <c r="A511" s="53" t="s">
        <v>92</v>
      </c>
      <c r="B511" s="53" t="s">
        <v>67</v>
      </c>
      <c r="C511" s="53">
        <v>2019</v>
      </c>
      <c r="D511" s="54">
        <v>134891267</v>
      </c>
    </row>
    <row r="512" spans="1:4">
      <c r="A512" s="53" t="s">
        <v>92</v>
      </c>
      <c r="B512" s="53" t="s">
        <v>68</v>
      </c>
      <c r="C512" s="53">
        <v>2014</v>
      </c>
      <c r="D512" s="55">
        <v>0.3</v>
      </c>
    </row>
    <row r="513" spans="1:4">
      <c r="A513" s="53" t="s">
        <v>92</v>
      </c>
      <c r="B513" s="53" t="s">
        <v>68</v>
      </c>
      <c r="C513" s="53">
        <v>2015</v>
      </c>
      <c r="D513" s="55">
        <v>0.3</v>
      </c>
    </row>
    <row r="514" spans="1:4">
      <c r="A514" s="53" t="s">
        <v>92</v>
      </c>
      <c r="B514" s="53" t="s">
        <v>68</v>
      </c>
      <c r="C514" s="53">
        <v>2016</v>
      </c>
      <c r="D514" s="55">
        <v>0.3</v>
      </c>
    </row>
    <row r="515" spans="1:4">
      <c r="A515" s="53" t="s">
        <v>92</v>
      </c>
      <c r="B515" s="53" t="s">
        <v>68</v>
      </c>
      <c r="C515" s="53">
        <v>2017</v>
      </c>
      <c r="D515" s="55">
        <v>0.3</v>
      </c>
    </row>
    <row r="516" spans="1:4">
      <c r="A516" s="53" t="s">
        <v>92</v>
      </c>
      <c r="B516" s="53" t="s">
        <v>68</v>
      </c>
      <c r="C516" s="53">
        <v>2018</v>
      </c>
      <c r="D516" s="55">
        <v>0.3</v>
      </c>
    </row>
    <row r="517" spans="1:4">
      <c r="A517" s="53" t="s">
        <v>92</v>
      </c>
      <c r="B517" s="53" t="s">
        <v>68</v>
      </c>
      <c r="C517" s="53">
        <v>2019</v>
      </c>
      <c r="D517" s="55">
        <v>0.3</v>
      </c>
    </row>
    <row r="518" spans="1:4">
      <c r="A518" s="53" t="s">
        <v>92</v>
      </c>
      <c r="B518" s="53" t="s">
        <v>68</v>
      </c>
      <c r="C518" s="53">
        <v>2020</v>
      </c>
      <c r="D518" s="55">
        <v>0.3</v>
      </c>
    </row>
    <row r="519" spans="1:4">
      <c r="A519" s="56" t="s">
        <v>91</v>
      </c>
      <c r="B519" s="56" t="s">
        <v>67</v>
      </c>
      <c r="C519" s="56">
        <v>2014</v>
      </c>
      <c r="D519" s="57">
        <v>9994622</v>
      </c>
    </row>
    <row r="520" spans="1:4">
      <c r="A520" s="56" t="s">
        <v>91</v>
      </c>
      <c r="B520" s="56" t="s">
        <v>67</v>
      </c>
      <c r="C520" s="56">
        <v>2015</v>
      </c>
      <c r="D520" s="57">
        <v>10549207</v>
      </c>
    </row>
    <row r="521" spans="1:4">
      <c r="A521" s="56" t="s">
        <v>91</v>
      </c>
      <c r="B521" s="56" t="s">
        <v>67</v>
      </c>
      <c r="C521" s="56">
        <v>2016</v>
      </c>
      <c r="D521" s="57">
        <v>10757342</v>
      </c>
    </row>
    <row r="522" spans="1:4">
      <c r="A522" s="56" t="s">
        <v>91</v>
      </c>
      <c r="B522" s="56" t="s">
        <v>67</v>
      </c>
      <c r="C522" s="56">
        <v>2017</v>
      </c>
      <c r="D522" s="57">
        <v>11359921</v>
      </c>
    </row>
    <row r="523" spans="1:4">
      <c r="A523" s="56" t="s">
        <v>91</v>
      </c>
      <c r="B523" s="56" t="s">
        <v>67</v>
      </c>
      <c r="C523" s="56">
        <v>2018</v>
      </c>
      <c r="D523" s="57">
        <v>10379792</v>
      </c>
    </row>
    <row r="524" spans="1:4">
      <c r="A524" s="56" t="s">
        <v>91</v>
      </c>
      <c r="B524" s="56" t="s">
        <v>67</v>
      </c>
      <c r="C524" s="56">
        <v>2019</v>
      </c>
      <c r="D524" s="57">
        <v>9945537</v>
      </c>
    </row>
    <row r="525" spans="1:4">
      <c r="A525" s="56" t="s">
        <v>91</v>
      </c>
      <c r="B525" s="56" t="s">
        <v>67</v>
      </c>
      <c r="C525" s="56">
        <v>2020</v>
      </c>
      <c r="D525" s="57">
        <v>10514047</v>
      </c>
    </row>
    <row r="526" spans="1:4">
      <c r="A526" s="56" t="s">
        <v>91</v>
      </c>
      <c r="B526" s="56" t="s">
        <v>68</v>
      </c>
      <c r="C526" s="56">
        <v>2014</v>
      </c>
      <c r="D526" s="58">
        <v>0.3</v>
      </c>
    </row>
    <row r="527" spans="1:4">
      <c r="A527" s="56" t="s">
        <v>91</v>
      </c>
      <c r="B527" s="56" t="s">
        <v>68</v>
      </c>
      <c r="C527" s="56">
        <v>2015</v>
      </c>
      <c r="D527" s="58">
        <v>0.3</v>
      </c>
    </row>
    <row r="528" spans="1:4">
      <c r="A528" s="56" t="s">
        <v>91</v>
      </c>
      <c r="B528" s="56" t="s">
        <v>68</v>
      </c>
      <c r="C528" s="56">
        <v>2016</v>
      </c>
      <c r="D528" s="58">
        <v>0.3</v>
      </c>
    </row>
    <row r="529" spans="1:4">
      <c r="A529" s="56" t="s">
        <v>91</v>
      </c>
      <c r="B529" s="56" t="s">
        <v>68</v>
      </c>
      <c r="C529" s="56">
        <v>2017</v>
      </c>
      <c r="D529" s="58">
        <v>0.3</v>
      </c>
    </row>
    <row r="530" spans="1:4">
      <c r="A530" s="56" t="s">
        <v>91</v>
      </c>
      <c r="B530" s="56" t="s">
        <v>68</v>
      </c>
      <c r="C530" s="56">
        <v>2018</v>
      </c>
      <c r="D530" s="58">
        <v>0.3</v>
      </c>
    </row>
    <row r="531" spans="1:4">
      <c r="A531" s="56" t="s">
        <v>91</v>
      </c>
      <c r="B531" s="56" t="s">
        <v>68</v>
      </c>
      <c r="C531" s="56">
        <v>2019</v>
      </c>
      <c r="D531" s="58">
        <v>0.3</v>
      </c>
    </row>
    <row r="532" spans="1:4">
      <c r="A532" s="56" t="s">
        <v>91</v>
      </c>
      <c r="B532" s="56" t="s">
        <v>68</v>
      </c>
      <c r="C532" s="56">
        <v>2020</v>
      </c>
      <c r="D532" s="58">
        <v>0.3</v>
      </c>
    </row>
    <row r="533" spans="1:4">
      <c r="A533" s="56" t="s">
        <v>89</v>
      </c>
      <c r="B533" s="56" t="s">
        <v>67</v>
      </c>
      <c r="C533" s="56">
        <v>2014</v>
      </c>
      <c r="D533" s="57">
        <v>22138864</v>
      </c>
    </row>
    <row r="534" spans="1:4">
      <c r="A534" s="56" t="s">
        <v>89</v>
      </c>
      <c r="B534" s="56" t="s">
        <v>67</v>
      </c>
      <c r="C534" s="56">
        <v>2015</v>
      </c>
      <c r="D534" s="57">
        <v>28663776</v>
      </c>
    </row>
    <row r="535" spans="1:4">
      <c r="A535" s="56" t="s">
        <v>89</v>
      </c>
      <c r="B535" s="56" t="s">
        <v>67</v>
      </c>
      <c r="C535" s="56">
        <v>2016</v>
      </c>
      <c r="D535" s="57">
        <v>36273115</v>
      </c>
    </row>
    <row r="536" spans="1:4">
      <c r="A536" s="56" t="s">
        <v>89</v>
      </c>
      <c r="B536" s="56" t="s">
        <v>67</v>
      </c>
      <c r="C536" s="56">
        <v>2017</v>
      </c>
      <c r="D536" s="57">
        <v>38510933</v>
      </c>
    </row>
    <row r="537" spans="1:4">
      <c r="A537" s="56" t="s">
        <v>89</v>
      </c>
      <c r="B537" s="56" t="s">
        <v>67</v>
      </c>
      <c r="C537" s="56">
        <v>2018</v>
      </c>
      <c r="D537" s="57">
        <v>43811438</v>
      </c>
    </row>
    <row r="538" spans="1:4">
      <c r="A538" s="56" t="s">
        <v>89</v>
      </c>
      <c r="B538" s="56" t="s">
        <v>67</v>
      </c>
      <c r="C538" s="56">
        <v>2019</v>
      </c>
      <c r="D538" s="57">
        <v>49195482</v>
      </c>
    </row>
    <row r="539" spans="1:4">
      <c r="A539" s="56" t="s">
        <v>89</v>
      </c>
      <c r="B539" s="56" t="s">
        <v>67</v>
      </c>
      <c r="C539" s="56">
        <v>2020</v>
      </c>
      <c r="D539" s="57">
        <v>51966853</v>
      </c>
    </row>
    <row r="540" spans="1:4">
      <c r="A540" s="56" t="s">
        <v>89</v>
      </c>
      <c r="B540" s="56" t="s">
        <v>68</v>
      </c>
      <c r="C540" s="56">
        <v>2014</v>
      </c>
      <c r="D540" s="58">
        <v>0.3</v>
      </c>
    </row>
    <row r="541" spans="1:4">
      <c r="A541" s="56" t="s">
        <v>89</v>
      </c>
      <c r="B541" s="56" t="s">
        <v>68</v>
      </c>
      <c r="C541" s="56">
        <v>2015</v>
      </c>
      <c r="D541" s="58">
        <v>0.3</v>
      </c>
    </row>
    <row r="542" spans="1:4">
      <c r="A542" s="56" t="s">
        <v>89</v>
      </c>
      <c r="B542" s="56" t="s">
        <v>68</v>
      </c>
      <c r="C542" s="56">
        <v>2016</v>
      </c>
      <c r="D542" s="58">
        <v>0.3</v>
      </c>
    </row>
    <row r="543" spans="1:4">
      <c r="A543" s="56" t="s">
        <v>89</v>
      </c>
      <c r="B543" s="56" t="s">
        <v>68</v>
      </c>
      <c r="C543" s="56">
        <v>2017</v>
      </c>
      <c r="D543" s="58">
        <v>0.3</v>
      </c>
    </row>
    <row r="544" spans="1:4">
      <c r="A544" s="56" t="s">
        <v>89</v>
      </c>
      <c r="B544" s="56" t="s">
        <v>68</v>
      </c>
      <c r="C544" s="56">
        <v>2018</v>
      </c>
      <c r="D544" s="58">
        <v>0.3</v>
      </c>
    </row>
    <row r="545" spans="1:4">
      <c r="A545" s="56" t="s">
        <v>89</v>
      </c>
      <c r="B545" s="56" t="s">
        <v>68</v>
      </c>
      <c r="C545" s="56">
        <v>2019</v>
      </c>
      <c r="D545" s="58">
        <v>0.3</v>
      </c>
    </row>
    <row r="546" spans="1:4">
      <c r="A546" s="56" t="s">
        <v>89</v>
      </c>
      <c r="B546" s="56" t="s">
        <v>68</v>
      </c>
      <c r="C546" s="56">
        <v>2020</v>
      </c>
      <c r="D546" s="58">
        <v>0.3</v>
      </c>
    </row>
    <row r="547" spans="1:4">
      <c r="A547" s="56" t="s">
        <v>88</v>
      </c>
      <c r="B547" s="56" t="s">
        <v>67</v>
      </c>
      <c r="C547" s="56">
        <v>2014</v>
      </c>
      <c r="D547" s="57">
        <v>16987048</v>
      </c>
    </row>
    <row r="548" spans="1:4">
      <c r="A548" s="56" t="s">
        <v>88</v>
      </c>
      <c r="B548" s="56" t="s">
        <v>67</v>
      </c>
      <c r="C548" s="56">
        <v>2015</v>
      </c>
      <c r="D548" s="57">
        <v>24589925</v>
      </c>
    </row>
    <row r="549" spans="1:4">
      <c r="A549" s="56" t="s">
        <v>88</v>
      </c>
      <c r="B549" s="56" t="s">
        <v>67</v>
      </c>
      <c r="C549" s="56">
        <v>2016</v>
      </c>
      <c r="D549" s="57">
        <v>43438607</v>
      </c>
    </row>
    <row r="550" spans="1:4">
      <c r="A550" s="56" t="s">
        <v>88</v>
      </c>
      <c r="B550" s="56" t="s">
        <v>67</v>
      </c>
      <c r="C550" s="56">
        <v>2017</v>
      </c>
      <c r="D550" s="57">
        <v>37442973</v>
      </c>
    </row>
    <row r="551" spans="1:4">
      <c r="A551" s="56" t="s">
        <v>88</v>
      </c>
      <c r="B551" s="56" t="s">
        <v>67</v>
      </c>
      <c r="C551" s="56">
        <v>2018</v>
      </c>
      <c r="D551" s="57">
        <v>73132967</v>
      </c>
    </row>
    <row r="552" spans="1:4">
      <c r="A552" s="56" t="s">
        <v>88</v>
      </c>
      <c r="B552" s="56" t="s">
        <v>67</v>
      </c>
      <c r="C552" s="56">
        <v>2019</v>
      </c>
      <c r="D552" s="57">
        <v>84756134</v>
      </c>
    </row>
    <row r="553" spans="1:4">
      <c r="A553" s="56" t="s">
        <v>88</v>
      </c>
      <c r="B553" s="56" t="s">
        <v>67</v>
      </c>
      <c r="C553" s="56">
        <v>2020</v>
      </c>
      <c r="D553" s="57">
        <v>109728848</v>
      </c>
    </row>
    <row r="554" spans="1:4">
      <c r="A554" s="56" t="s">
        <v>88</v>
      </c>
      <c r="B554" s="56" t="s">
        <v>68</v>
      </c>
      <c r="C554" s="56">
        <v>2014</v>
      </c>
      <c r="D554" s="58">
        <v>0.3</v>
      </c>
    </row>
    <row r="555" spans="1:4">
      <c r="A555" s="56" t="s">
        <v>88</v>
      </c>
      <c r="B555" s="56" t="s">
        <v>68</v>
      </c>
      <c r="C555" s="56">
        <v>2015</v>
      </c>
      <c r="D555" s="58">
        <v>0.3</v>
      </c>
    </row>
    <row r="556" spans="1:4">
      <c r="A556" s="56" t="s">
        <v>88</v>
      </c>
      <c r="B556" s="56" t="s">
        <v>68</v>
      </c>
      <c r="C556" s="56">
        <v>2016</v>
      </c>
      <c r="D556" s="58">
        <v>0.3</v>
      </c>
    </row>
    <row r="557" spans="1:4">
      <c r="A557" s="56" t="s">
        <v>88</v>
      </c>
      <c r="B557" s="56" t="s">
        <v>68</v>
      </c>
      <c r="C557" s="56">
        <v>2017</v>
      </c>
      <c r="D557" s="58">
        <v>0.3</v>
      </c>
    </row>
    <row r="558" spans="1:4">
      <c r="A558" s="56" t="s">
        <v>88</v>
      </c>
      <c r="B558" s="56" t="s">
        <v>68</v>
      </c>
      <c r="C558" s="56">
        <v>2018</v>
      </c>
      <c r="D558" s="58">
        <v>0.3</v>
      </c>
    </row>
    <row r="559" spans="1:4">
      <c r="A559" s="56" t="s">
        <v>88</v>
      </c>
      <c r="B559" s="56" t="s">
        <v>68</v>
      </c>
      <c r="C559" s="56">
        <v>2019</v>
      </c>
      <c r="D559" s="58">
        <v>0.3</v>
      </c>
    </row>
    <row r="560" spans="1:4">
      <c r="A560" s="56" t="s">
        <v>88</v>
      </c>
      <c r="B560" s="56" t="s">
        <v>68</v>
      </c>
      <c r="C560" s="56">
        <v>2020</v>
      </c>
      <c r="D560" s="58">
        <v>0.3</v>
      </c>
    </row>
    <row r="561" spans="1:4">
      <c r="A561" s="56" t="s">
        <v>90</v>
      </c>
      <c r="B561" s="56" t="s">
        <v>67</v>
      </c>
      <c r="C561" s="56">
        <v>2014</v>
      </c>
      <c r="D561" s="57">
        <v>93830529</v>
      </c>
    </row>
    <row r="562" spans="1:4">
      <c r="A562" s="56" t="s">
        <v>90</v>
      </c>
      <c r="B562" s="56" t="s">
        <v>67</v>
      </c>
      <c r="C562" s="56">
        <v>2015</v>
      </c>
      <c r="D562" s="57">
        <v>119140246</v>
      </c>
    </row>
    <row r="563" spans="1:4">
      <c r="A563" s="56" t="s">
        <v>90</v>
      </c>
      <c r="B563" s="56" t="s">
        <v>67</v>
      </c>
      <c r="C563" s="56">
        <v>2016</v>
      </c>
      <c r="D563" s="57">
        <v>95659959</v>
      </c>
    </row>
    <row r="564" spans="1:4">
      <c r="A564" s="56" t="s">
        <v>90</v>
      </c>
      <c r="B564" s="56" t="s">
        <v>67</v>
      </c>
      <c r="C564" s="56">
        <v>2017</v>
      </c>
      <c r="D564" s="57">
        <v>84390493</v>
      </c>
    </row>
    <row r="565" spans="1:4">
      <c r="A565" s="56" t="s">
        <v>90</v>
      </c>
      <c r="B565" s="56" t="s">
        <v>67</v>
      </c>
      <c r="C565" s="56">
        <v>2018</v>
      </c>
      <c r="D565" s="57">
        <v>45779842</v>
      </c>
    </row>
    <row r="566" spans="1:4">
      <c r="A566" s="56" t="s">
        <v>90</v>
      </c>
      <c r="B566" s="56" t="s">
        <v>67</v>
      </c>
      <c r="C566" s="56">
        <v>2019</v>
      </c>
      <c r="D566" s="57">
        <v>52248623</v>
      </c>
    </row>
    <row r="567" spans="1:4">
      <c r="A567" s="56" t="s">
        <v>90</v>
      </c>
      <c r="B567" s="56" t="s">
        <v>67</v>
      </c>
      <c r="C567" s="56">
        <v>2020</v>
      </c>
      <c r="D567" s="57">
        <v>49516529</v>
      </c>
    </row>
    <row r="568" spans="1:4">
      <c r="A568" s="56" t="s">
        <v>90</v>
      </c>
      <c r="B568" s="56" t="s">
        <v>68</v>
      </c>
      <c r="C568" s="56">
        <v>2014</v>
      </c>
      <c r="D568" s="58">
        <v>0.3</v>
      </c>
    </row>
    <row r="569" spans="1:4">
      <c r="A569" s="56" t="s">
        <v>90</v>
      </c>
      <c r="B569" s="56" t="s">
        <v>68</v>
      </c>
      <c r="C569" s="56">
        <v>2015</v>
      </c>
      <c r="D569" s="58">
        <v>0.3</v>
      </c>
    </row>
    <row r="570" spans="1:4">
      <c r="A570" s="56" t="s">
        <v>90</v>
      </c>
      <c r="B570" s="56" t="s">
        <v>68</v>
      </c>
      <c r="C570" s="56">
        <v>2016</v>
      </c>
      <c r="D570" s="58">
        <v>0.3</v>
      </c>
    </row>
    <row r="571" spans="1:4">
      <c r="A571" s="56" t="s">
        <v>90</v>
      </c>
      <c r="B571" s="56" t="s">
        <v>68</v>
      </c>
      <c r="C571" s="56">
        <v>2017</v>
      </c>
      <c r="D571" s="58">
        <v>0.3</v>
      </c>
    </row>
    <row r="572" spans="1:4">
      <c r="A572" s="56" t="s">
        <v>90</v>
      </c>
      <c r="B572" s="56" t="s">
        <v>68</v>
      </c>
      <c r="C572" s="56">
        <v>2018</v>
      </c>
      <c r="D572" s="58">
        <v>0.3</v>
      </c>
    </row>
    <row r="573" spans="1:4">
      <c r="A573" s="56" t="s">
        <v>90</v>
      </c>
      <c r="B573" s="56" t="s">
        <v>68</v>
      </c>
      <c r="C573" s="56">
        <v>2019</v>
      </c>
      <c r="D573" s="58">
        <v>0.3</v>
      </c>
    </row>
    <row r="574" spans="1:4">
      <c r="A574" s="56" t="s">
        <v>90</v>
      </c>
      <c r="B574" s="56" t="s">
        <v>68</v>
      </c>
      <c r="C574" s="56">
        <v>2020</v>
      </c>
      <c r="D574" s="58">
        <v>0.3</v>
      </c>
    </row>
    <row r="575" spans="1:4">
      <c r="A575" s="56" t="s">
        <v>93</v>
      </c>
      <c r="B575" s="56" t="s">
        <v>67</v>
      </c>
      <c r="C575" s="56">
        <v>2014</v>
      </c>
      <c r="D575" s="57">
        <v>47317145</v>
      </c>
    </row>
    <row r="576" spans="1:4">
      <c r="A576" s="56" t="s">
        <v>93</v>
      </c>
      <c r="B576" s="56" t="s">
        <v>67</v>
      </c>
      <c r="C576" s="56">
        <v>2015</v>
      </c>
      <c r="D576" s="57">
        <v>47841763</v>
      </c>
    </row>
    <row r="577" spans="1:4">
      <c r="A577" s="56" t="s">
        <v>93</v>
      </c>
      <c r="B577" s="56" t="s">
        <v>67</v>
      </c>
      <c r="C577" s="56">
        <v>2016</v>
      </c>
      <c r="D577" s="57">
        <v>49998933</v>
      </c>
    </row>
    <row r="578" spans="1:4">
      <c r="A578" s="56" t="s">
        <v>93</v>
      </c>
      <c r="B578" s="56" t="s">
        <v>67</v>
      </c>
      <c r="C578" s="56">
        <v>2017</v>
      </c>
      <c r="D578" s="57">
        <v>53817834</v>
      </c>
    </row>
    <row r="579" spans="1:4">
      <c r="A579" s="56" t="s">
        <v>93</v>
      </c>
      <c r="B579" s="56" t="s">
        <v>67</v>
      </c>
      <c r="C579" s="56">
        <v>2018</v>
      </c>
      <c r="D579" s="57">
        <v>49931608</v>
      </c>
    </row>
    <row r="580" spans="1:4">
      <c r="A580" s="56" t="s">
        <v>93</v>
      </c>
      <c r="B580" s="56" t="s">
        <v>67</v>
      </c>
      <c r="C580" s="56">
        <v>2019</v>
      </c>
      <c r="D580" s="57">
        <v>44420197</v>
      </c>
    </row>
    <row r="581" spans="1:4">
      <c r="A581" s="56" t="s">
        <v>93</v>
      </c>
      <c r="B581" s="56" t="s">
        <v>67</v>
      </c>
      <c r="C581" s="56">
        <v>2020</v>
      </c>
      <c r="D581" s="57">
        <v>42920510</v>
      </c>
    </row>
    <row r="582" spans="1:4">
      <c r="A582" s="56" t="s">
        <v>93</v>
      </c>
      <c r="B582" s="56" t="s">
        <v>68</v>
      </c>
      <c r="C582" s="56">
        <v>2014</v>
      </c>
      <c r="D582" s="58">
        <v>0.3</v>
      </c>
    </row>
    <row r="583" spans="1:4">
      <c r="A583" s="56" t="s">
        <v>93</v>
      </c>
      <c r="B583" s="56" t="s">
        <v>68</v>
      </c>
      <c r="C583" s="56">
        <v>2015</v>
      </c>
      <c r="D583" s="58">
        <v>0.3</v>
      </c>
    </row>
    <row r="584" spans="1:4">
      <c r="A584" s="56" t="s">
        <v>93</v>
      </c>
      <c r="B584" s="56" t="s">
        <v>68</v>
      </c>
      <c r="C584" s="56">
        <v>2016</v>
      </c>
      <c r="D584" s="58">
        <v>0.3</v>
      </c>
    </row>
    <row r="585" spans="1:4">
      <c r="A585" s="56" t="s">
        <v>93</v>
      </c>
      <c r="B585" s="56" t="s">
        <v>68</v>
      </c>
      <c r="C585" s="56">
        <v>2017</v>
      </c>
      <c r="D585" s="58">
        <v>0.3</v>
      </c>
    </row>
    <row r="586" spans="1:4">
      <c r="A586" s="56" t="s">
        <v>93</v>
      </c>
      <c r="B586" s="56" t="s">
        <v>68</v>
      </c>
      <c r="C586" s="56">
        <v>2018</v>
      </c>
      <c r="D586" s="58">
        <v>0.3</v>
      </c>
    </row>
    <row r="587" spans="1:4">
      <c r="A587" s="56" t="s">
        <v>93</v>
      </c>
      <c r="B587" s="56" t="s">
        <v>68</v>
      </c>
      <c r="C587" s="56">
        <v>2019</v>
      </c>
      <c r="D587" s="58">
        <v>0.3</v>
      </c>
    </row>
    <row r="588" spans="1:4">
      <c r="A588" s="56" t="s">
        <v>93</v>
      </c>
      <c r="B588" s="56" t="s">
        <v>68</v>
      </c>
      <c r="C588" s="56">
        <v>2020</v>
      </c>
      <c r="D588" s="58">
        <v>0.3</v>
      </c>
    </row>
    <row r="589" spans="1:4">
      <c r="A589" s="59" t="s">
        <v>91</v>
      </c>
      <c r="B589" s="59" t="s">
        <v>97</v>
      </c>
      <c r="C589" s="59">
        <v>2014</v>
      </c>
      <c r="D589" s="59">
        <v>7.7304343375319995E-2</v>
      </c>
    </row>
    <row r="590" spans="1:4">
      <c r="A590" s="59" t="s">
        <v>91</v>
      </c>
      <c r="B590" s="59" t="s">
        <v>97</v>
      </c>
      <c r="C590" s="59">
        <v>2015</v>
      </c>
      <c r="D590" s="59">
        <v>7.7304343375319995E-2</v>
      </c>
    </row>
    <row r="591" spans="1:4">
      <c r="A591" s="59" t="s">
        <v>91</v>
      </c>
      <c r="B591" s="59" t="s">
        <v>97</v>
      </c>
      <c r="C591" s="59">
        <v>2016</v>
      </c>
      <c r="D591" s="59">
        <v>4.1879518403582998E-2</v>
      </c>
    </row>
    <row r="592" spans="1:4">
      <c r="A592" s="59" t="s">
        <v>91</v>
      </c>
      <c r="B592" s="59" t="s">
        <v>97</v>
      </c>
      <c r="C592" s="59">
        <v>2017</v>
      </c>
      <c r="D592" s="59">
        <v>4.2024747693135002E-2</v>
      </c>
    </row>
    <row r="593" spans="1:8">
      <c r="A593" s="59" t="s">
        <v>91</v>
      </c>
      <c r="B593" s="59" t="s">
        <v>97</v>
      </c>
      <c r="C593" s="59">
        <v>2018</v>
      </c>
      <c r="D593" s="59">
        <v>4.1819439818227999E-2</v>
      </c>
    </row>
    <row r="594" spans="1:8">
      <c r="A594" s="59" t="s">
        <v>91</v>
      </c>
      <c r="B594" s="59" t="s">
        <v>97</v>
      </c>
      <c r="C594" s="59">
        <v>2019</v>
      </c>
      <c r="D594" s="59">
        <v>4.1292237382148003E-2</v>
      </c>
    </row>
    <row r="595" spans="1:8">
      <c r="A595" s="59" t="s">
        <v>91</v>
      </c>
      <c r="B595" s="59" t="s">
        <v>97</v>
      </c>
      <c r="C595" s="59">
        <v>2020</v>
      </c>
      <c r="D595" s="59">
        <v>4.0982789704168E-2</v>
      </c>
    </row>
    <row r="596" spans="1:8">
      <c r="A596" s="59" t="s">
        <v>92</v>
      </c>
      <c r="B596" s="59" t="s">
        <v>97</v>
      </c>
      <c r="C596" s="59">
        <v>2014</v>
      </c>
      <c r="D596" s="59">
        <v>8.3925756148141906E-2</v>
      </c>
    </row>
    <row r="597" spans="1:8">
      <c r="A597" s="59" t="s">
        <v>92</v>
      </c>
      <c r="B597" s="59" t="s">
        <v>97</v>
      </c>
      <c r="C597" s="59">
        <v>2015</v>
      </c>
      <c r="D597" s="59">
        <v>8.3925756148141906E-2</v>
      </c>
    </row>
    <row r="598" spans="1:8">
      <c r="A598" s="59" t="s">
        <v>92</v>
      </c>
      <c r="B598" s="59" t="s">
        <v>97</v>
      </c>
      <c r="C598" s="59">
        <v>2016</v>
      </c>
      <c r="D598" s="59">
        <v>3.0221284661509001E-2</v>
      </c>
    </row>
    <row r="599" spans="1:8">
      <c r="A599" s="59" t="s">
        <v>92</v>
      </c>
      <c r="B599" s="59" t="s">
        <v>97</v>
      </c>
      <c r="C599" s="59">
        <v>2017</v>
      </c>
      <c r="D599" s="59">
        <v>3.0893588811963E-2</v>
      </c>
    </row>
    <row r="600" spans="1:8">
      <c r="A600" s="59" t="s">
        <v>92</v>
      </c>
      <c r="B600" s="59" t="s">
        <v>97</v>
      </c>
      <c r="C600" s="59">
        <v>2018</v>
      </c>
      <c r="D600" s="59">
        <v>3.1358811849060003E-2</v>
      </c>
    </row>
    <row r="601" spans="1:8">
      <c r="A601" s="59" t="s">
        <v>92</v>
      </c>
      <c r="B601" s="59" t="s">
        <v>97</v>
      </c>
      <c r="C601" s="59">
        <v>2019</v>
      </c>
      <c r="D601" s="59">
        <v>3.1534238715139003E-2</v>
      </c>
    </row>
    <row r="602" spans="1:8">
      <c r="A602" s="59" t="s">
        <v>92</v>
      </c>
      <c r="B602" s="59" t="s">
        <v>97</v>
      </c>
      <c r="C602" s="59">
        <v>2020</v>
      </c>
      <c r="D602" s="59">
        <v>3.1534238715139003E-2</v>
      </c>
    </row>
    <row r="603" spans="1:8">
      <c r="A603" s="59" t="s">
        <v>89</v>
      </c>
      <c r="B603" s="59" t="s">
        <v>97</v>
      </c>
      <c r="C603" s="59">
        <v>2014</v>
      </c>
      <c r="D603" s="59">
        <v>9.7585329090044998E-2</v>
      </c>
    </row>
    <row r="604" spans="1:8">
      <c r="A604" s="59" t="s">
        <v>89</v>
      </c>
      <c r="B604" s="59" t="s">
        <v>97</v>
      </c>
      <c r="C604" s="59">
        <v>2015</v>
      </c>
      <c r="D604" s="59">
        <v>9.7585329090044998E-2</v>
      </c>
    </row>
    <row r="605" spans="1:8">
      <c r="A605" s="59" t="s">
        <v>89</v>
      </c>
      <c r="B605" s="59" t="s">
        <v>97</v>
      </c>
      <c r="C605" s="59">
        <v>2016</v>
      </c>
      <c r="D605" s="59">
        <v>9.7585329090044998E-2</v>
      </c>
    </row>
    <row r="606" spans="1:8">
      <c r="A606" s="59" t="s">
        <v>89</v>
      </c>
      <c r="B606" s="59" t="s">
        <v>97</v>
      </c>
      <c r="C606" s="59">
        <v>2017</v>
      </c>
      <c r="D606" s="59">
        <v>3.9611151596891998E-2</v>
      </c>
    </row>
    <row r="607" spans="1:8">
      <c r="A607" s="59" t="s">
        <v>89</v>
      </c>
      <c r="B607" s="59" t="s">
        <v>97</v>
      </c>
      <c r="C607" s="59">
        <v>2018</v>
      </c>
      <c r="D607" s="59">
        <v>3.9375223898174001E-2</v>
      </c>
      <c r="G607" s="6"/>
      <c r="H607" s="6"/>
    </row>
    <row r="608" spans="1:8">
      <c r="A608" s="59" t="s">
        <v>89</v>
      </c>
      <c r="B608" s="59" t="s">
        <v>97</v>
      </c>
      <c r="C608" s="59">
        <v>2019</v>
      </c>
      <c r="D608" s="59">
        <v>3.8816161120686997E-2</v>
      </c>
      <c r="G608" s="6"/>
      <c r="H608" s="6"/>
    </row>
    <row r="609" spans="1:8">
      <c r="A609" s="59" t="s">
        <v>89</v>
      </c>
      <c r="B609" s="59" t="s">
        <v>97</v>
      </c>
      <c r="C609" s="59">
        <v>2020</v>
      </c>
      <c r="D609" s="59">
        <v>3.8127857405432002E-2</v>
      </c>
      <c r="G609" s="6"/>
      <c r="H609" s="6"/>
    </row>
    <row r="610" spans="1:8">
      <c r="A610" s="59" t="s">
        <v>88</v>
      </c>
      <c r="B610" s="59" t="s">
        <v>97</v>
      </c>
      <c r="C610" s="59">
        <v>2014</v>
      </c>
      <c r="D610" s="59">
        <v>5.4399664717263846E-2</v>
      </c>
      <c r="G610" s="6"/>
      <c r="H610" s="6"/>
    </row>
    <row r="611" spans="1:8">
      <c r="A611" s="59" t="s">
        <v>88</v>
      </c>
      <c r="B611" s="59" t="s">
        <v>97</v>
      </c>
      <c r="C611" s="59">
        <v>2015</v>
      </c>
      <c r="D611" s="59">
        <v>5.4392628773267698E-2</v>
      </c>
    </row>
    <row r="612" spans="1:8">
      <c r="A612" s="59" t="s">
        <v>88</v>
      </c>
      <c r="B612" s="59" t="s">
        <v>97</v>
      </c>
      <c r="C612" s="59">
        <v>2016</v>
      </c>
      <c r="D612" s="59">
        <v>5.4389361420475534E-2</v>
      </c>
    </row>
    <row r="613" spans="1:8">
      <c r="A613" s="59" t="s">
        <v>88</v>
      </c>
      <c r="B613" s="59" t="s">
        <v>97</v>
      </c>
      <c r="C613" s="59">
        <v>2017</v>
      </c>
      <c r="D613" s="59">
        <v>5.4388623145694107E-2</v>
      </c>
    </row>
    <row r="614" spans="1:8">
      <c r="A614" s="59" t="s">
        <v>88</v>
      </c>
      <c r="B614" s="59" t="s">
        <v>97</v>
      </c>
      <c r="C614" s="59">
        <v>2018</v>
      </c>
      <c r="D614" s="59">
        <v>3.8426924098434997E-2</v>
      </c>
    </row>
    <row r="615" spans="1:8">
      <c r="A615" s="59" t="s">
        <v>88</v>
      </c>
      <c r="B615" s="59" t="s">
        <v>97</v>
      </c>
      <c r="C615" s="59">
        <v>2019</v>
      </c>
      <c r="D615" s="59">
        <v>3.835432325016E-2</v>
      </c>
    </row>
    <row r="616" spans="1:8">
      <c r="A616" s="59" t="s">
        <v>88</v>
      </c>
      <c r="B616" s="59" t="s">
        <v>97</v>
      </c>
      <c r="C616" s="59">
        <v>2020</v>
      </c>
      <c r="D616" s="59">
        <v>3.7394341876867E-2</v>
      </c>
    </row>
    <row r="617" spans="1:8">
      <c r="A617" s="59" t="s">
        <v>90</v>
      </c>
      <c r="B617" s="59" t="s">
        <v>97</v>
      </c>
      <c r="C617" s="59">
        <v>2014</v>
      </c>
      <c r="D617" s="59">
        <v>5.1484943562168997E-2</v>
      </c>
    </row>
    <row r="618" spans="1:8">
      <c r="A618" s="59" t="s">
        <v>90</v>
      </c>
      <c r="B618" s="59" t="s">
        <v>97</v>
      </c>
      <c r="C618" s="59">
        <v>2015</v>
      </c>
      <c r="D618" s="59">
        <v>5.1484943562168997E-2</v>
      </c>
    </row>
    <row r="619" spans="1:8">
      <c r="A619" s="59" t="s">
        <v>90</v>
      </c>
      <c r="B619" s="59" t="s">
        <v>97</v>
      </c>
      <c r="C619" s="59">
        <v>2016</v>
      </c>
      <c r="D619" s="59">
        <v>5.1484943562168997E-2</v>
      </c>
    </row>
    <row r="620" spans="1:8">
      <c r="A620" s="59" t="s">
        <v>90</v>
      </c>
      <c r="B620" s="59" t="s">
        <v>97</v>
      </c>
      <c r="C620" s="59">
        <v>2017</v>
      </c>
      <c r="D620" s="59">
        <v>5.1484943562168997E-2</v>
      </c>
    </row>
    <row r="621" spans="1:8">
      <c r="A621" s="59" t="s">
        <v>90</v>
      </c>
      <c r="B621" s="59" t="s">
        <v>97</v>
      </c>
      <c r="C621" s="59">
        <v>2018</v>
      </c>
      <c r="D621" s="59">
        <v>4.0825450939981002E-2</v>
      </c>
    </row>
    <row r="622" spans="1:8">
      <c r="A622" s="59" t="s">
        <v>90</v>
      </c>
      <c r="B622" s="59" t="s">
        <v>97</v>
      </c>
      <c r="C622" s="59">
        <v>2019</v>
      </c>
      <c r="D622" s="59">
        <v>4.0545029076382001E-2</v>
      </c>
    </row>
    <row r="623" spans="1:8">
      <c r="A623" s="59" t="s">
        <v>90</v>
      </c>
      <c r="B623" s="59" t="s">
        <v>97</v>
      </c>
      <c r="C623" s="59">
        <v>2020</v>
      </c>
      <c r="D623" s="59">
        <v>3.9638505261750001E-2</v>
      </c>
    </row>
    <row r="624" spans="1:8">
      <c r="A624" s="59" t="s">
        <v>93</v>
      </c>
      <c r="B624" s="59" t="s">
        <v>97</v>
      </c>
      <c r="C624" s="59">
        <v>2014</v>
      </c>
      <c r="D624" s="59">
        <v>5.3299249744452E-2</v>
      </c>
    </row>
    <row r="625" spans="1:4">
      <c r="A625" s="59" t="s">
        <v>93</v>
      </c>
      <c r="B625" s="59" t="s">
        <v>97</v>
      </c>
      <c r="C625" s="59">
        <v>2015</v>
      </c>
      <c r="D625" s="59">
        <v>5.3299249744452E-2</v>
      </c>
    </row>
    <row r="626" spans="1:4">
      <c r="A626" s="59" t="s">
        <v>93</v>
      </c>
      <c r="B626" s="59" t="s">
        <v>97</v>
      </c>
      <c r="C626" s="59">
        <v>2016</v>
      </c>
      <c r="D626" s="59">
        <v>5.3299249744452E-2</v>
      </c>
    </row>
    <row r="627" spans="1:4">
      <c r="A627" s="59" t="s">
        <v>93</v>
      </c>
      <c r="B627" s="59" t="s">
        <v>97</v>
      </c>
      <c r="C627" s="59">
        <v>2017</v>
      </c>
      <c r="D627" s="59">
        <v>5.3299249744452E-2</v>
      </c>
    </row>
    <row r="628" spans="1:4">
      <c r="A628" s="59" t="s">
        <v>93</v>
      </c>
      <c r="B628" s="59" t="s">
        <v>97</v>
      </c>
      <c r="C628" s="59">
        <v>2018</v>
      </c>
      <c r="D628" s="59">
        <v>4.0010777417119003E-2</v>
      </c>
    </row>
    <row r="629" spans="1:4">
      <c r="A629" s="59" t="s">
        <v>93</v>
      </c>
      <c r="B629" s="59" t="s">
        <v>97</v>
      </c>
      <c r="C629" s="59">
        <v>2019</v>
      </c>
      <c r="D629" s="59">
        <v>3.9974350460437E-2</v>
      </c>
    </row>
    <row r="630" spans="1:4">
      <c r="A630" s="59" t="s">
        <v>93</v>
      </c>
      <c r="B630" s="59" t="s">
        <v>97</v>
      </c>
      <c r="C630" s="59">
        <v>2020</v>
      </c>
      <c r="D630" s="59">
        <v>3.9032388807741E-2</v>
      </c>
    </row>
    <row r="631" spans="1:4">
      <c r="A631" s="59" t="s">
        <v>91</v>
      </c>
      <c r="B631" s="59" t="s">
        <v>98</v>
      </c>
      <c r="C631" s="59">
        <v>2014</v>
      </c>
      <c r="D631" s="59">
        <v>0.104452412828378</v>
      </c>
    </row>
    <row r="632" spans="1:4">
      <c r="A632" s="59" t="s">
        <v>91</v>
      </c>
      <c r="B632" s="59" t="s">
        <v>98</v>
      </c>
      <c r="C632" s="59">
        <v>2015</v>
      </c>
      <c r="D632" s="59">
        <v>0.104452412828378</v>
      </c>
    </row>
    <row r="633" spans="1:4">
      <c r="A633" s="59" t="s">
        <v>91</v>
      </c>
      <c r="B633" s="59" t="s">
        <v>98</v>
      </c>
      <c r="C633" s="59">
        <v>2016</v>
      </c>
      <c r="D633" s="59">
        <v>6.5310918354423E-2</v>
      </c>
    </row>
    <row r="634" spans="1:4">
      <c r="A634" s="59" t="s">
        <v>91</v>
      </c>
      <c r="B634" s="59" t="s">
        <v>98</v>
      </c>
      <c r="C634" s="59">
        <v>2017</v>
      </c>
      <c r="D634" s="59">
        <v>6.5459413785124002E-2</v>
      </c>
    </row>
    <row r="635" spans="1:4">
      <c r="A635" s="59" t="s">
        <v>91</v>
      </c>
      <c r="B635" s="59" t="s">
        <v>98</v>
      </c>
      <c r="C635" s="59">
        <v>2018</v>
      </c>
      <c r="D635" s="59">
        <v>6.5249488628808999E-2</v>
      </c>
    </row>
    <row r="636" spans="1:4">
      <c r="A636" s="59" t="s">
        <v>91</v>
      </c>
      <c r="B636" s="59" t="s">
        <v>98</v>
      </c>
      <c r="C636" s="59">
        <v>2019</v>
      </c>
      <c r="D636" s="59">
        <v>6.4710429647978004E-2</v>
      </c>
    </row>
    <row r="637" spans="1:4">
      <c r="A637" s="59" t="s">
        <v>91</v>
      </c>
      <c r="B637" s="59" t="s">
        <v>98</v>
      </c>
      <c r="C637" s="59">
        <v>2020</v>
      </c>
      <c r="D637" s="59">
        <v>6.4394022631438994E-2</v>
      </c>
    </row>
    <row r="638" spans="1:4">
      <c r="A638" s="59" t="s">
        <v>92</v>
      </c>
      <c r="B638" s="59" t="s">
        <v>98</v>
      </c>
      <c r="C638" s="59">
        <v>2014</v>
      </c>
      <c r="D638" s="59">
        <v>0.11210782580799375</v>
      </c>
    </row>
    <row r="639" spans="1:4">
      <c r="A639" s="59" t="s">
        <v>92</v>
      </c>
      <c r="B639" s="59" t="s">
        <v>98</v>
      </c>
      <c r="C639" s="59">
        <v>2015</v>
      </c>
      <c r="D639" s="59">
        <v>0.11210782580799375</v>
      </c>
    </row>
    <row r="640" spans="1:4">
      <c r="A640" s="59" t="s">
        <v>92</v>
      </c>
      <c r="B640" s="59" t="s">
        <v>98</v>
      </c>
      <c r="C640" s="59">
        <v>2016</v>
      </c>
      <c r="D640" s="59">
        <v>5.6491927420377001E-2</v>
      </c>
    </row>
    <row r="641" spans="1:4">
      <c r="A641" s="59" t="s">
        <v>92</v>
      </c>
      <c r="B641" s="59" t="s">
        <v>98</v>
      </c>
      <c r="C641" s="59">
        <v>2017</v>
      </c>
      <c r="D641" s="59">
        <v>5.7181375326667998E-2</v>
      </c>
    </row>
    <row r="642" spans="1:4">
      <c r="A642" s="59" t="s">
        <v>92</v>
      </c>
      <c r="B642" s="59" t="s">
        <v>98</v>
      </c>
      <c r="C642" s="59">
        <v>2018</v>
      </c>
      <c r="D642" s="59">
        <v>5.7658461551211002E-2</v>
      </c>
    </row>
    <row r="643" spans="1:4">
      <c r="A643" s="59" t="s">
        <v>92</v>
      </c>
      <c r="B643" s="59" t="s">
        <v>98</v>
      </c>
      <c r="C643" s="59">
        <v>2019</v>
      </c>
      <c r="D643" s="59">
        <v>5.7838361802374998E-2</v>
      </c>
    </row>
    <row r="644" spans="1:4">
      <c r="A644" s="59" t="s">
        <v>92</v>
      </c>
      <c r="B644" s="59" t="s">
        <v>98</v>
      </c>
      <c r="C644" s="59">
        <v>2020</v>
      </c>
      <c r="D644" s="59">
        <v>5.7838361802374998E-2</v>
      </c>
    </row>
    <row r="645" spans="1:4">
      <c r="A645" s="59" t="s">
        <v>89</v>
      </c>
      <c r="B645" s="59" t="s">
        <v>98</v>
      </c>
      <c r="C645" s="59">
        <v>2014</v>
      </c>
      <c r="D645" s="59">
        <v>0.12579327204766</v>
      </c>
    </row>
    <row r="646" spans="1:4">
      <c r="A646" s="59" t="s">
        <v>89</v>
      </c>
      <c r="B646" s="59" t="s">
        <v>98</v>
      </c>
      <c r="C646" s="59">
        <v>2015</v>
      </c>
      <c r="D646" s="59">
        <v>0.12579327204766</v>
      </c>
    </row>
    <row r="647" spans="1:4">
      <c r="A647" s="59" t="s">
        <v>89</v>
      </c>
      <c r="B647" s="59" t="s">
        <v>98</v>
      </c>
      <c r="C647" s="59">
        <v>2016</v>
      </c>
      <c r="D647" s="59">
        <v>0.12579327204766</v>
      </c>
    </row>
    <row r="648" spans="1:4">
      <c r="A648" s="59" t="s">
        <v>89</v>
      </c>
      <c r="B648" s="59" t="s">
        <v>98</v>
      </c>
      <c r="C648" s="59">
        <v>2017</v>
      </c>
      <c r="D648" s="59">
        <v>6.4467019687873994E-2</v>
      </c>
    </row>
    <row r="649" spans="1:4">
      <c r="A649" s="59" t="s">
        <v>89</v>
      </c>
      <c r="B649" s="59" t="s">
        <v>98</v>
      </c>
      <c r="C649" s="59">
        <v>2018</v>
      </c>
      <c r="D649" s="59">
        <v>6.4225451238045003E-2</v>
      </c>
    </row>
    <row r="650" spans="1:4">
      <c r="A650" s="59" t="s">
        <v>89</v>
      </c>
      <c r="B650" s="59" t="s">
        <v>98</v>
      </c>
      <c r="C650" s="59">
        <v>2019</v>
      </c>
      <c r="D650" s="59">
        <v>6.3653021933438997E-2</v>
      </c>
    </row>
    <row r="651" spans="1:4">
      <c r="A651" s="59" t="s">
        <v>89</v>
      </c>
      <c r="B651" s="59" t="s">
        <v>98</v>
      </c>
      <c r="C651" s="59">
        <v>2020</v>
      </c>
      <c r="D651" s="59">
        <v>6.2948261693716007E-2</v>
      </c>
    </row>
    <row r="652" spans="1:4">
      <c r="A652" s="59" t="s">
        <v>88</v>
      </c>
      <c r="B652" s="59" t="s">
        <v>98</v>
      </c>
      <c r="C652" s="59">
        <v>2014</v>
      </c>
      <c r="D652" s="59">
        <v>8.0759656335196259E-2</v>
      </c>
    </row>
    <row r="653" spans="1:4">
      <c r="A653" s="59" t="s">
        <v>88</v>
      </c>
      <c r="B653" s="59" t="s">
        <v>98</v>
      </c>
      <c r="C653" s="59">
        <v>2015</v>
      </c>
      <c r="D653" s="59">
        <v>8.0752444492600217E-2</v>
      </c>
    </row>
    <row r="654" spans="1:4">
      <c r="A654" s="59" t="s">
        <v>88</v>
      </c>
      <c r="B654" s="59" t="s">
        <v>98</v>
      </c>
      <c r="C654" s="59">
        <v>2016</v>
      </c>
      <c r="D654" s="59">
        <v>8.074909545598824E-2</v>
      </c>
    </row>
    <row r="655" spans="1:4">
      <c r="A655" s="59" t="s">
        <v>88</v>
      </c>
      <c r="B655" s="59" t="s">
        <v>98</v>
      </c>
      <c r="C655" s="59">
        <v>2017</v>
      </c>
      <c r="D655" s="59">
        <v>8.0748338724337287E-2</v>
      </c>
    </row>
    <row r="656" spans="1:4">
      <c r="A656" s="59" t="s">
        <v>88</v>
      </c>
      <c r="B656" s="59" t="s">
        <v>98</v>
      </c>
      <c r="C656" s="59">
        <v>2018</v>
      </c>
      <c r="D656" s="59">
        <v>6.3867876446566996E-2</v>
      </c>
    </row>
    <row r="657" spans="1:4">
      <c r="A657" s="59" t="s">
        <v>88</v>
      </c>
      <c r="B657" s="59" t="s">
        <v>98</v>
      </c>
      <c r="C657" s="59">
        <v>2019</v>
      </c>
      <c r="D657" s="59">
        <v>6.3793496912976005E-2</v>
      </c>
    </row>
    <row r="658" spans="1:4">
      <c r="A658" s="59" t="s">
        <v>88</v>
      </c>
      <c r="B658" s="59" t="s">
        <v>98</v>
      </c>
      <c r="C658" s="59">
        <v>2020</v>
      </c>
      <c r="D658" s="59">
        <v>6.2809996465007997E-2</v>
      </c>
    </row>
    <row r="659" spans="1:4">
      <c r="A659" s="59" t="s">
        <v>90</v>
      </c>
      <c r="B659" s="59" t="s">
        <v>98</v>
      </c>
      <c r="C659" s="59">
        <v>2014</v>
      </c>
      <c r="D659" s="59">
        <v>7.7772067151223007E-2</v>
      </c>
    </row>
    <row r="660" spans="1:4">
      <c r="A660" s="59" t="s">
        <v>90</v>
      </c>
      <c r="B660" s="59" t="s">
        <v>98</v>
      </c>
      <c r="C660" s="59">
        <v>2015</v>
      </c>
      <c r="D660" s="59">
        <v>7.7772067151223007E-2</v>
      </c>
    </row>
    <row r="661" spans="1:4">
      <c r="A661" s="59" t="s">
        <v>90</v>
      </c>
      <c r="B661" s="59" t="s">
        <v>98</v>
      </c>
      <c r="C661" s="59">
        <v>2016</v>
      </c>
      <c r="D661" s="59">
        <v>7.7772067151223007E-2</v>
      </c>
    </row>
    <row r="662" spans="1:4">
      <c r="A662" s="59" t="s">
        <v>90</v>
      </c>
      <c r="B662" s="59" t="s">
        <v>98</v>
      </c>
      <c r="C662" s="59">
        <v>2017</v>
      </c>
      <c r="D662" s="59">
        <v>7.7772067151223007E-2</v>
      </c>
    </row>
    <row r="663" spans="1:4">
      <c r="A663" s="59" t="s">
        <v>90</v>
      </c>
      <c r="B663" s="59" t="s">
        <v>98</v>
      </c>
      <c r="C663" s="59">
        <v>2018</v>
      </c>
      <c r="D663" s="59">
        <v>6.6325166024002999E-2</v>
      </c>
    </row>
    <row r="664" spans="1:4">
      <c r="A664" s="59" t="s">
        <v>90</v>
      </c>
      <c r="B664" s="59" t="s">
        <v>98</v>
      </c>
      <c r="C664" s="59">
        <v>2019</v>
      </c>
      <c r="D664" s="59">
        <v>6.6037873961738006E-2</v>
      </c>
    </row>
    <row r="665" spans="1:4">
      <c r="A665" s="59" t="s">
        <v>90</v>
      </c>
      <c r="B665" s="59" t="s">
        <v>98</v>
      </c>
      <c r="C665" s="59">
        <v>2020</v>
      </c>
      <c r="D665" s="59">
        <v>6.5109140756501996E-2</v>
      </c>
    </row>
    <row r="666" spans="1:4">
      <c r="A666" s="59" t="s">
        <v>93</v>
      </c>
      <c r="B666" s="59" t="s">
        <v>98</v>
      </c>
      <c r="C666" s="59">
        <v>2014</v>
      </c>
      <c r="D666" s="59">
        <v>7.9631730988063004E-2</v>
      </c>
    </row>
    <row r="667" spans="1:4">
      <c r="A667" s="59" t="s">
        <v>93</v>
      </c>
      <c r="B667" s="59" t="s">
        <v>98</v>
      </c>
      <c r="C667" s="59">
        <v>2015</v>
      </c>
      <c r="D667" s="59">
        <v>7.9631730988063004E-2</v>
      </c>
    </row>
    <row r="668" spans="1:4">
      <c r="A668" s="59" t="s">
        <v>93</v>
      </c>
      <c r="B668" s="59" t="s">
        <v>98</v>
      </c>
      <c r="C668" s="59">
        <v>2016</v>
      </c>
      <c r="D668" s="59">
        <v>7.9631730988063004E-2</v>
      </c>
    </row>
    <row r="669" spans="1:4">
      <c r="A669" s="59" t="s">
        <v>93</v>
      </c>
      <c r="B669" s="59" t="s">
        <v>98</v>
      </c>
      <c r="C669" s="59">
        <v>2017</v>
      </c>
      <c r="D669" s="59">
        <v>7.9631730988063004E-2</v>
      </c>
    </row>
    <row r="670" spans="1:4">
      <c r="A670" s="59" t="s">
        <v>93</v>
      </c>
      <c r="B670" s="59" t="s">
        <v>98</v>
      </c>
      <c r="C670" s="59">
        <v>2018</v>
      </c>
      <c r="D670" s="59">
        <v>6.5490533397815007E-2</v>
      </c>
    </row>
    <row r="671" spans="1:4">
      <c r="A671" s="59" t="s">
        <v>93</v>
      </c>
      <c r="B671" s="59" t="s">
        <v>98</v>
      </c>
      <c r="C671" s="59">
        <v>2019</v>
      </c>
      <c r="D671" s="59">
        <v>6.5453213998489995E-2</v>
      </c>
    </row>
    <row r="672" spans="1:4">
      <c r="A672" s="59" t="s">
        <v>93</v>
      </c>
      <c r="B672" s="59" t="s">
        <v>98</v>
      </c>
      <c r="C672" s="59">
        <v>2020</v>
      </c>
      <c r="D672" s="59">
        <v>6.4488174745470001E-2</v>
      </c>
    </row>
    <row r="673" spans="1:11">
      <c r="A673" s="59" t="s">
        <v>88</v>
      </c>
      <c r="B673" s="59" t="s">
        <v>78</v>
      </c>
      <c r="C673" s="59">
        <v>2014</v>
      </c>
      <c r="D673" s="59">
        <v>8.8562209611595902E-2</v>
      </c>
      <c r="I673" s="63"/>
    </row>
    <row r="674" spans="1:11">
      <c r="A674" s="59" t="s">
        <v>88</v>
      </c>
      <c r="B674" s="59" t="s">
        <v>78</v>
      </c>
      <c r="C674" s="59">
        <v>2015</v>
      </c>
      <c r="D674" s="59">
        <v>0.10222321149264488</v>
      </c>
      <c r="G674" s="59"/>
      <c r="I674" s="63"/>
      <c r="K674" s="59"/>
    </row>
    <row r="675" spans="1:11">
      <c r="A675" s="59" t="s">
        <v>88</v>
      </c>
      <c r="B675" s="59" t="s">
        <v>78</v>
      </c>
      <c r="C675" s="59">
        <v>2016</v>
      </c>
      <c r="D675" s="59">
        <v>8.946240441045783E-2</v>
      </c>
      <c r="G675" s="59"/>
      <c r="I675" s="63"/>
      <c r="K675" s="59"/>
    </row>
    <row r="676" spans="1:11">
      <c r="A676" s="59" t="s">
        <v>88</v>
      </c>
      <c r="B676" s="59" t="s">
        <v>78</v>
      </c>
      <c r="C676" s="59">
        <v>2017</v>
      </c>
      <c r="D676" s="59">
        <v>9.3064211309327363E-2</v>
      </c>
      <c r="G676" s="59"/>
      <c r="I676" s="63"/>
      <c r="K676" s="59"/>
    </row>
    <row r="677" spans="1:11">
      <c r="A677" s="59" t="s">
        <v>88</v>
      </c>
      <c r="B677" s="59" t="s">
        <v>78</v>
      </c>
      <c r="C677" s="59">
        <v>2018</v>
      </c>
      <c r="D677" s="59">
        <v>7.6714281525053218E-2</v>
      </c>
      <c r="G677" s="59"/>
      <c r="I677" s="63"/>
      <c r="K677" s="59"/>
    </row>
    <row r="678" spans="1:11">
      <c r="A678" s="59" t="s">
        <v>88</v>
      </c>
      <c r="B678" s="59" t="s">
        <v>78</v>
      </c>
      <c r="C678" s="59">
        <v>2019</v>
      </c>
      <c r="D678" s="59">
        <v>7.686235388145933E-2</v>
      </c>
      <c r="G678" s="59"/>
      <c r="I678" s="63"/>
      <c r="K678" s="59"/>
    </row>
    <row r="679" spans="1:11">
      <c r="A679" s="59" t="s">
        <v>88</v>
      </c>
      <c r="B679" s="59" t="s">
        <v>78</v>
      </c>
      <c r="C679" s="59">
        <v>2020</v>
      </c>
      <c r="D679" s="59">
        <v>7.2765202369711665E-2</v>
      </c>
      <c r="G679" s="59"/>
      <c r="I679" s="63"/>
      <c r="K679" s="59"/>
    </row>
    <row r="680" spans="1:11">
      <c r="A680" s="59" t="s">
        <v>89</v>
      </c>
      <c r="B680" s="59" t="s">
        <v>78</v>
      </c>
      <c r="C680" s="59">
        <v>2014</v>
      </c>
      <c r="D680" s="59">
        <v>0.13877038266268879</v>
      </c>
      <c r="G680" s="59"/>
      <c r="I680" s="63"/>
      <c r="K680" s="59"/>
    </row>
    <row r="681" spans="1:11">
      <c r="A681" s="59" t="s">
        <v>89</v>
      </c>
      <c r="B681" s="59" t="s">
        <v>78</v>
      </c>
      <c r="C681" s="59">
        <v>2015</v>
      </c>
      <c r="D681" s="59">
        <v>0.11853511625325092</v>
      </c>
      <c r="G681" s="59"/>
      <c r="I681" s="63"/>
      <c r="K681" s="59"/>
    </row>
    <row r="682" spans="1:11">
      <c r="A682" s="59" t="s">
        <v>89</v>
      </c>
      <c r="B682" s="59" t="s">
        <v>78</v>
      </c>
      <c r="C682" s="59">
        <v>2016</v>
      </c>
      <c r="D682" s="59">
        <v>0.11605396756515736</v>
      </c>
      <c r="G682" s="59"/>
      <c r="I682" s="63"/>
      <c r="K682" s="59"/>
    </row>
    <row r="683" spans="1:11">
      <c r="A683" s="59" t="s">
        <v>89</v>
      </c>
      <c r="B683" s="59" t="s">
        <v>78</v>
      </c>
      <c r="C683" s="59">
        <v>2017</v>
      </c>
      <c r="D683" s="59">
        <v>8.3143080515110102E-2</v>
      </c>
      <c r="G683" s="59"/>
      <c r="I683" s="63"/>
      <c r="K683" s="59"/>
    </row>
    <row r="684" spans="1:11">
      <c r="A684" s="59" t="s">
        <v>89</v>
      </c>
      <c r="B684" s="59" t="s">
        <v>78</v>
      </c>
      <c r="C684" s="59">
        <v>2018</v>
      </c>
      <c r="D684" s="59">
        <v>8.1690855293041931E-2</v>
      </c>
      <c r="G684" s="59"/>
      <c r="I684" s="63"/>
      <c r="K684" s="59"/>
    </row>
    <row r="685" spans="1:11">
      <c r="A685" s="59" t="s">
        <v>89</v>
      </c>
      <c r="B685" s="59" t="s">
        <v>78</v>
      </c>
      <c r="C685" s="59">
        <v>2019</v>
      </c>
      <c r="D685" s="59">
        <v>8.2262263373080763E-2</v>
      </c>
      <c r="G685" s="59"/>
      <c r="I685" s="63"/>
      <c r="K685" s="59"/>
    </row>
    <row r="686" spans="1:11">
      <c r="A686" s="59" t="s">
        <v>89</v>
      </c>
      <c r="B686" s="59" t="s">
        <v>78</v>
      </c>
      <c r="C686" s="59">
        <v>2020</v>
      </c>
      <c r="D686" s="59">
        <v>8.6104542167647458E-2</v>
      </c>
      <c r="G686" s="59"/>
      <c r="I686" s="63"/>
      <c r="K686" s="59"/>
    </row>
    <row r="687" spans="1:11">
      <c r="A687" s="59" t="s">
        <v>90</v>
      </c>
      <c r="B687" s="59" t="s">
        <v>78</v>
      </c>
      <c r="C687" s="59">
        <v>2014</v>
      </c>
      <c r="D687" s="59">
        <v>7.0672245658249144E-2</v>
      </c>
      <c r="G687" s="59"/>
      <c r="I687" s="63"/>
      <c r="K687" s="59"/>
    </row>
    <row r="688" spans="1:11">
      <c r="A688" s="59" t="s">
        <v>90</v>
      </c>
      <c r="B688" s="59" t="s">
        <v>78</v>
      </c>
      <c r="C688" s="59">
        <v>2015</v>
      </c>
      <c r="D688" s="59">
        <v>7.5548362445152728E-2</v>
      </c>
      <c r="G688" s="59"/>
      <c r="I688" s="63"/>
      <c r="K688" s="59"/>
    </row>
    <row r="689" spans="1:11">
      <c r="A689" s="59" t="s">
        <v>90</v>
      </c>
      <c r="B689" s="59" t="s">
        <v>78</v>
      </c>
      <c r="C689" s="59">
        <v>2016</v>
      </c>
      <c r="D689" s="59">
        <v>7.6379848169288E-2</v>
      </c>
      <c r="G689" s="59"/>
      <c r="I689" s="63"/>
      <c r="K689" s="59"/>
    </row>
    <row r="690" spans="1:11">
      <c r="A690" s="59" t="s">
        <v>90</v>
      </c>
      <c r="B690" s="59" t="s">
        <v>78</v>
      </c>
      <c r="C690" s="59">
        <v>2017</v>
      </c>
      <c r="D690" s="59">
        <v>7.1348789755510358E-2</v>
      </c>
      <c r="G690" s="59"/>
      <c r="I690" s="63"/>
      <c r="K690" s="59"/>
    </row>
    <row r="691" spans="1:11">
      <c r="A691" s="59" t="s">
        <v>90</v>
      </c>
      <c r="B691" s="59" t="s">
        <v>78</v>
      </c>
      <c r="C691" s="59">
        <v>2018</v>
      </c>
      <c r="D691" s="59">
        <v>5.7852164375921361E-2</v>
      </c>
      <c r="G691" s="59"/>
      <c r="I691" s="63"/>
      <c r="K691" s="59"/>
    </row>
    <row r="692" spans="1:11">
      <c r="A692" s="59" t="s">
        <v>90</v>
      </c>
      <c r="B692" s="59" t="s">
        <v>78</v>
      </c>
      <c r="C692" s="59">
        <v>2019</v>
      </c>
      <c r="D692" s="59">
        <v>6.9066104947979171E-2</v>
      </c>
      <c r="G692" s="59"/>
      <c r="I692" s="63"/>
      <c r="K692" s="59"/>
    </row>
    <row r="693" spans="1:11">
      <c r="A693" s="59" t="s">
        <v>90</v>
      </c>
      <c r="B693" s="59" t="s">
        <v>78</v>
      </c>
      <c r="C693" s="59">
        <v>2020</v>
      </c>
      <c r="D693" s="59">
        <v>6.4875951719180369E-2</v>
      </c>
      <c r="G693" s="59"/>
      <c r="I693" s="63"/>
      <c r="K693" s="59"/>
    </row>
    <row r="694" spans="1:11">
      <c r="A694" s="59" t="s">
        <v>91</v>
      </c>
      <c r="B694" s="59" t="s">
        <v>78</v>
      </c>
      <c r="C694" s="59">
        <v>2014</v>
      </c>
      <c r="D694" s="59">
        <v>0.12320965303314661</v>
      </c>
      <c r="G694" s="59"/>
      <c r="I694" s="63"/>
      <c r="K694" s="59"/>
    </row>
    <row r="695" spans="1:11">
      <c r="A695" s="59" t="s">
        <v>91</v>
      </c>
      <c r="B695" s="59" t="s">
        <v>78</v>
      </c>
      <c r="C695" s="59">
        <v>2015</v>
      </c>
      <c r="D695" s="59">
        <v>0.12649451827376434</v>
      </c>
      <c r="G695" s="59"/>
      <c r="I695" s="63"/>
      <c r="K695" s="59"/>
    </row>
    <row r="696" spans="1:11">
      <c r="A696" s="59" t="s">
        <v>91</v>
      </c>
      <c r="B696" s="59" t="s">
        <v>78</v>
      </c>
      <c r="C696" s="59">
        <v>2016</v>
      </c>
      <c r="D696" s="59">
        <v>0.11985068730508126</v>
      </c>
      <c r="G696" s="59"/>
      <c r="I696" s="63"/>
      <c r="K696" s="59"/>
    </row>
    <row r="697" spans="1:11">
      <c r="A697" s="59" t="s">
        <v>91</v>
      </c>
      <c r="B697" s="59" t="s">
        <v>78</v>
      </c>
      <c r="C697" s="59">
        <v>2017</v>
      </c>
      <c r="D697" s="59">
        <v>7.4088647372802546E-2</v>
      </c>
      <c r="G697" s="59"/>
      <c r="I697" s="63"/>
      <c r="K697" s="59"/>
    </row>
    <row r="698" spans="1:11">
      <c r="A698" s="59" t="s">
        <v>91</v>
      </c>
      <c r="B698" s="59" t="s">
        <v>78</v>
      </c>
      <c r="C698" s="59">
        <v>2018</v>
      </c>
      <c r="D698" s="59">
        <v>6.8817600192716405E-2</v>
      </c>
      <c r="G698" s="59"/>
      <c r="I698" s="63"/>
      <c r="K698" s="59"/>
    </row>
    <row r="699" spans="1:11">
      <c r="A699" s="59" t="s">
        <v>91</v>
      </c>
      <c r="B699" s="59" t="s">
        <v>78</v>
      </c>
      <c r="C699" s="59">
        <v>2019</v>
      </c>
      <c r="D699" s="59">
        <v>6.8461070884843878E-2</v>
      </c>
      <c r="G699" s="59"/>
      <c r="I699" s="63"/>
      <c r="K699" s="59"/>
    </row>
    <row r="700" spans="1:11">
      <c r="A700" s="59" t="s">
        <v>91</v>
      </c>
      <c r="B700" s="59" t="s">
        <v>78</v>
      </c>
      <c r="C700" s="59">
        <v>2020</v>
      </c>
      <c r="D700" s="59">
        <v>6.4581909489905748E-2</v>
      </c>
      <c r="G700" s="59"/>
      <c r="I700" s="63"/>
      <c r="K700" s="59"/>
    </row>
    <row r="701" spans="1:11">
      <c r="A701" s="59" t="s">
        <v>92</v>
      </c>
      <c r="B701" s="59" t="s">
        <v>78</v>
      </c>
      <c r="C701" s="59">
        <v>2014</v>
      </c>
      <c r="D701" s="59">
        <v>0.13583400925155717</v>
      </c>
      <c r="G701" s="59"/>
      <c r="I701" s="63"/>
      <c r="K701" s="59"/>
    </row>
    <row r="702" spans="1:11">
      <c r="A702" s="59" t="s">
        <v>92</v>
      </c>
      <c r="B702" s="59" t="s">
        <v>78</v>
      </c>
      <c r="C702" s="59">
        <v>2015</v>
      </c>
      <c r="D702" s="59">
        <v>0.14776886045145618</v>
      </c>
      <c r="G702" s="59"/>
      <c r="I702" s="63"/>
      <c r="K702" s="59"/>
    </row>
    <row r="703" spans="1:11">
      <c r="A703" s="59" t="s">
        <v>92</v>
      </c>
      <c r="B703" s="59" t="s">
        <v>78</v>
      </c>
      <c r="C703" s="59">
        <v>2016</v>
      </c>
      <c r="D703" s="59">
        <v>9.252786040601689E-2</v>
      </c>
      <c r="G703" s="59"/>
      <c r="I703" s="63"/>
      <c r="K703" s="59"/>
    </row>
    <row r="704" spans="1:11">
      <c r="A704" s="59" t="s">
        <v>92</v>
      </c>
      <c r="B704" s="59" t="s">
        <v>78</v>
      </c>
      <c r="C704" s="59">
        <v>2017</v>
      </c>
      <c r="D704" s="59">
        <v>8.9327030666278104E-2</v>
      </c>
      <c r="G704" s="59"/>
      <c r="I704" s="63"/>
      <c r="K704" s="59"/>
    </row>
    <row r="705" spans="1:11">
      <c r="A705" s="59" t="s">
        <v>92</v>
      </c>
      <c r="B705" s="59" t="s">
        <v>78</v>
      </c>
      <c r="C705" s="59">
        <v>2018</v>
      </c>
      <c r="D705" s="59">
        <v>7.7039807259625712E-2</v>
      </c>
      <c r="G705" s="59"/>
      <c r="I705" s="63"/>
      <c r="K705" s="59"/>
    </row>
    <row r="706" spans="1:11">
      <c r="A706" s="59" t="s">
        <v>92</v>
      </c>
      <c r="B706" s="59" t="s">
        <v>78</v>
      </c>
      <c r="C706" s="59">
        <v>2019</v>
      </c>
      <c r="D706" s="59">
        <v>6.7118733595026403E-2</v>
      </c>
      <c r="G706" s="59"/>
      <c r="I706" s="63"/>
      <c r="K706" s="59"/>
    </row>
    <row r="707" spans="1:11">
      <c r="A707" s="59" t="s">
        <v>92</v>
      </c>
      <c r="B707" s="59" t="s">
        <v>78</v>
      </c>
      <c r="C707" s="59">
        <v>2020</v>
      </c>
      <c r="D707" s="59">
        <v>7.1166521596534998E-2</v>
      </c>
      <c r="G707" s="59"/>
      <c r="I707" s="63"/>
      <c r="K707" s="59"/>
    </row>
    <row r="708" spans="1:11">
      <c r="A708" s="59" t="s">
        <v>93</v>
      </c>
      <c r="B708" s="59" t="s">
        <v>78</v>
      </c>
      <c r="C708" s="59">
        <v>2014</v>
      </c>
      <c r="D708" s="59">
        <v>7.1094405176720624E-2</v>
      </c>
      <c r="G708" s="59"/>
      <c r="I708" s="63"/>
      <c r="K708" s="59"/>
    </row>
    <row r="709" spans="1:11">
      <c r="A709" s="59" t="s">
        <v>93</v>
      </c>
      <c r="B709" s="59" t="s">
        <v>78</v>
      </c>
      <c r="C709" s="59">
        <v>2015</v>
      </c>
      <c r="D709" s="59">
        <v>7.4524185677618843E-2</v>
      </c>
      <c r="G709" s="59"/>
      <c r="I709" s="63"/>
      <c r="K709" s="59"/>
    </row>
    <row r="710" spans="1:11">
      <c r="A710" s="59" t="s">
        <v>93</v>
      </c>
      <c r="B710" s="59" t="s">
        <v>78</v>
      </c>
      <c r="C710" s="59">
        <v>2016</v>
      </c>
      <c r="D710" s="59">
        <v>6.6012108783482987E-2</v>
      </c>
      <c r="G710" s="59"/>
      <c r="I710" s="63"/>
      <c r="K710" s="59"/>
    </row>
    <row r="711" spans="1:11">
      <c r="A711" s="59" t="s">
        <v>93</v>
      </c>
      <c r="B711" s="59" t="s">
        <v>78</v>
      </c>
      <c r="C711" s="59">
        <v>2017</v>
      </c>
      <c r="D711" s="59">
        <v>6.6370549418599628E-2</v>
      </c>
      <c r="G711" s="59"/>
      <c r="I711" s="63"/>
      <c r="K711" s="59"/>
    </row>
    <row r="712" spans="1:11">
      <c r="A712" s="59" t="s">
        <v>93</v>
      </c>
      <c r="B712" s="59" t="s">
        <v>78</v>
      </c>
      <c r="C712" s="59">
        <v>2018</v>
      </c>
      <c r="D712" s="59">
        <v>8.6330491822063926E-2</v>
      </c>
      <c r="G712" s="59"/>
      <c r="I712" s="63"/>
      <c r="K712" s="59"/>
    </row>
    <row r="713" spans="1:11">
      <c r="A713" s="59" t="s">
        <v>93</v>
      </c>
      <c r="B713" s="59" t="s">
        <v>78</v>
      </c>
      <c r="C713" s="59">
        <v>2019</v>
      </c>
      <c r="D713" s="59">
        <v>8.9137023323706016E-2</v>
      </c>
      <c r="G713" s="59"/>
      <c r="I713" s="63"/>
      <c r="K713" s="59"/>
    </row>
    <row r="714" spans="1:11">
      <c r="A714" s="59" t="s">
        <v>93</v>
      </c>
      <c r="B714" s="59" t="s">
        <v>78</v>
      </c>
      <c r="C714" s="59">
        <v>2020</v>
      </c>
      <c r="D714" s="59">
        <v>8.2878416320238249E-2</v>
      </c>
      <c r="G714" s="59"/>
      <c r="I714" s="63"/>
      <c r="K714" s="59"/>
    </row>
    <row r="715" spans="1:11">
      <c r="A715" s="59" t="s">
        <v>88</v>
      </c>
      <c r="B715" s="61" t="s">
        <v>79</v>
      </c>
      <c r="C715" s="59">
        <v>2014</v>
      </c>
      <c r="D715" s="59">
        <v>8.8562209611595902E-2</v>
      </c>
      <c r="G715" s="59"/>
      <c r="I715" s="63"/>
      <c r="K715" s="59"/>
    </row>
    <row r="716" spans="1:11">
      <c r="A716" s="59" t="s">
        <v>88</v>
      </c>
      <c r="B716" s="61" t="s">
        <v>79</v>
      </c>
      <c r="C716" s="59">
        <v>2015</v>
      </c>
      <c r="D716" s="59">
        <v>0.10222321149264488</v>
      </c>
      <c r="G716" s="59"/>
      <c r="I716" s="63"/>
      <c r="K716" s="59"/>
    </row>
    <row r="717" spans="1:11">
      <c r="A717" s="59" t="s">
        <v>88</v>
      </c>
      <c r="B717" s="61" t="s">
        <v>79</v>
      </c>
      <c r="C717" s="59">
        <v>2016</v>
      </c>
      <c r="D717" s="59">
        <v>8.946240441045783E-2</v>
      </c>
      <c r="G717" s="59"/>
      <c r="I717" s="63"/>
      <c r="K717" s="59"/>
    </row>
    <row r="718" spans="1:11">
      <c r="A718" s="59" t="s">
        <v>88</v>
      </c>
      <c r="B718" s="61" t="s">
        <v>79</v>
      </c>
      <c r="C718" s="59">
        <v>2017</v>
      </c>
      <c r="D718" s="59">
        <v>9.3064211309327363E-2</v>
      </c>
      <c r="G718" s="59"/>
      <c r="I718" s="63"/>
      <c r="K718" s="59"/>
    </row>
    <row r="719" spans="1:11">
      <c r="A719" s="59" t="s">
        <v>88</v>
      </c>
      <c r="B719" s="61" t="s">
        <v>79</v>
      </c>
      <c r="C719" s="59">
        <v>2018</v>
      </c>
      <c r="D719" s="59">
        <v>6.8259816312591773E-2</v>
      </c>
      <c r="G719" s="59"/>
      <c r="I719" s="63"/>
      <c r="K719" s="59"/>
    </row>
    <row r="720" spans="1:11">
      <c r="A720" s="59" t="s">
        <v>88</v>
      </c>
      <c r="B720" s="61" t="s">
        <v>79</v>
      </c>
      <c r="C720" s="59">
        <v>2019</v>
      </c>
      <c r="D720" s="59">
        <v>7.355281135046389E-2</v>
      </c>
      <c r="G720" s="59"/>
      <c r="I720" s="63"/>
      <c r="K720" s="59"/>
    </row>
    <row r="721" spans="1:11">
      <c r="A721" s="59" t="s">
        <v>88</v>
      </c>
      <c r="B721" s="61" t="s">
        <v>79</v>
      </c>
      <c r="C721" s="59">
        <v>2020</v>
      </c>
      <c r="D721" s="59">
        <v>7.0730186925758956E-2</v>
      </c>
      <c r="G721" s="59"/>
      <c r="I721" s="63"/>
      <c r="K721" s="59"/>
    </row>
    <row r="722" spans="1:11">
      <c r="A722" s="59" t="s">
        <v>89</v>
      </c>
      <c r="B722" s="61" t="s">
        <v>79</v>
      </c>
      <c r="C722" s="59">
        <v>2014</v>
      </c>
      <c r="D722" s="59">
        <v>0.13780466934083407</v>
      </c>
      <c r="G722" s="59"/>
      <c r="I722" s="63"/>
      <c r="K722" s="59"/>
    </row>
    <row r="723" spans="1:11">
      <c r="A723" s="59" t="s">
        <v>89</v>
      </c>
      <c r="B723" s="61" t="s">
        <v>79</v>
      </c>
      <c r="C723" s="59">
        <v>2015</v>
      </c>
      <c r="D723" s="59">
        <v>0.1187687104777259</v>
      </c>
      <c r="G723" s="59"/>
      <c r="I723" s="63"/>
      <c r="K723" s="59"/>
    </row>
    <row r="724" spans="1:11">
      <c r="A724" s="59" t="s">
        <v>89</v>
      </c>
      <c r="B724" s="61" t="s">
        <v>79</v>
      </c>
      <c r="C724" s="59">
        <v>2016</v>
      </c>
      <c r="D724" s="59">
        <v>0.11605396756515736</v>
      </c>
      <c r="G724" s="59"/>
      <c r="I724" s="63"/>
      <c r="K724" s="59"/>
    </row>
    <row r="725" spans="1:11">
      <c r="A725" s="59" t="s">
        <v>89</v>
      </c>
      <c r="B725" s="61" t="s">
        <v>79</v>
      </c>
      <c r="C725" s="59">
        <v>2017</v>
      </c>
      <c r="D725" s="59">
        <v>7.9145742078156417E-2</v>
      </c>
      <c r="G725" s="59"/>
      <c r="I725" s="63"/>
      <c r="K725" s="59"/>
    </row>
    <row r="726" spans="1:11">
      <c r="A726" s="59" t="s">
        <v>89</v>
      </c>
      <c r="B726" s="61" t="s">
        <v>79</v>
      </c>
      <c r="C726" s="59">
        <v>2018</v>
      </c>
      <c r="D726" s="59">
        <v>8.3615447137125667E-2</v>
      </c>
      <c r="G726" s="59"/>
      <c r="I726" s="63"/>
      <c r="K726" s="59"/>
    </row>
    <row r="727" spans="1:11">
      <c r="A727" s="59" t="s">
        <v>89</v>
      </c>
      <c r="B727" s="61" t="s">
        <v>79</v>
      </c>
      <c r="C727" s="59">
        <v>2019</v>
      </c>
      <c r="D727" s="59">
        <v>8.4680200359258898E-2</v>
      </c>
      <c r="G727" s="59"/>
      <c r="I727" s="63"/>
      <c r="K727" s="59"/>
    </row>
    <row r="728" spans="1:11">
      <c r="A728" s="59" t="s">
        <v>89</v>
      </c>
      <c r="B728" s="61" t="s">
        <v>79</v>
      </c>
      <c r="C728" s="59">
        <v>2020</v>
      </c>
      <c r="D728" s="59">
        <v>8.5925700282526274E-2</v>
      </c>
      <c r="G728" s="59"/>
      <c r="I728" s="63"/>
      <c r="K728" s="59"/>
    </row>
    <row r="729" spans="1:11">
      <c r="A729" s="59" t="s">
        <v>90</v>
      </c>
      <c r="B729" s="61" t="s">
        <v>79</v>
      </c>
      <c r="C729" s="59">
        <v>2014</v>
      </c>
      <c r="D729" s="59">
        <v>6.7798454990403156E-2</v>
      </c>
      <c r="G729" s="59"/>
      <c r="I729" s="63"/>
      <c r="K729" s="59"/>
    </row>
    <row r="730" spans="1:11">
      <c r="A730" s="59" t="s">
        <v>90</v>
      </c>
      <c r="B730" s="61" t="s">
        <v>79</v>
      </c>
      <c r="C730" s="59">
        <v>2015</v>
      </c>
      <c r="D730" s="59">
        <v>7.2719761094257249E-2</v>
      </c>
      <c r="G730" s="59"/>
      <c r="I730" s="63"/>
      <c r="K730" s="59"/>
    </row>
    <row r="731" spans="1:11">
      <c r="A731" s="59" t="s">
        <v>90</v>
      </c>
      <c r="B731" s="61" t="s">
        <v>79</v>
      </c>
      <c r="C731" s="59">
        <v>2016</v>
      </c>
      <c r="D731" s="59">
        <v>7.3566588572369918E-2</v>
      </c>
      <c r="G731" s="59"/>
      <c r="I731" s="63"/>
      <c r="K731" s="59"/>
    </row>
    <row r="732" spans="1:11">
      <c r="A732" s="59" t="s">
        <v>90</v>
      </c>
      <c r="B732" s="61" t="s">
        <v>79</v>
      </c>
      <c r="C732" s="59">
        <v>2017</v>
      </c>
      <c r="D732" s="59">
        <v>6.8454872297842945E-2</v>
      </c>
      <c r="G732" s="59"/>
      <c r="I732" s="63"/>
      <c r="K732" s="59"/>
    </row>
    <row r="733" spans="1:11">
      <c r="A733" s="59" t="s">
        <v>90</v>
      </c>
      <c r="B733" s="61" t="s">
        <v>79</v>
      </c>
      <c r="C733" s="59">
        <v>2018</v>
      </c>
      <c r="D733" s="59">
        <v>5.6654148418724667E-2</v>
      </c>
      <c r="G733" s="59"/>
      <c r="I733" s="63"/>
      <c r="K733" s="59"/>
    </row>
    <row r="734" spans="1:11">
      <c r="A734" s="59" t="s">
        <v>90</v>
      </c>
      <c r="B734" s="61" t="s">
        <v>79</v>
      </c>
      <c r="C734" s="59">
        <v>2019</v>
      </c>
      <c r="D734" s="59">
        <v>6.7875255049623703E-2</v>
      </c>
      <c r="G734" s="59"/>
      <c r="I734" s="63"/>
      <c r="K734" s="59"/>
    </row>
    <row r="735" spans="1:11">
      <c r="A735" s="59" t="s">
        <v>90</v>
      </c>
      <c r="B735" s="61" t="s">
        <v>79</v>
      </c>
      <c r="C735" s="59">
        <v>2020</v>
      </c>
      <c r="D735" s="59">
        <v>6.3732011106001643E-2</v>
      </c>
      <c r="G735" s="59"/>
      <c r="I735" s="63"/>
      <c r="K735" s="59"/>
    </row>
    <row r="736" spans="1:11">
      <c r="A736" s="59" t="s">
        <v>91</v>
      </c>
      <c r="B736" s="61" t="s">
        <v>79</v>
      </c>
      <c r="C736" s="59">
        <v>2014</v>
      </c>
      <c r="D736" s="59">
        <v>0.12320965303314661</v>
      </c>
      <c r="G736" s="59"/>
      <c r="I736" s="63"/>
      <c r="K736" s="59"/>
    </row>
    <row r="737" spans="1:11">
      <c r="A737" s="59" t="s">
        <v>91</v>
      </c>
      <c r="B737" s="61" t="s">
        <v>79</v>
      </c>
      <c r="C737" s="59">
        <v>2015</v>
      </c>
      <c r="D737" s="59">
        <v>0.12649451827376434</v>
      </c>
      <c r="G737" s="59"/>
      <c r="I737" s="63"/>
      <c r="K737" s="59"/>
    </row>
    <row r="738" spans="1:11">
      <c r="A738" s="59" t="s">
        <v>91</v>
      </c>
      <c r="B738" s="61" t="s">
        <v>79</v>
      </c>
      <c r="C738" s="59">
        <v>2016</v>
      </c>
      <c r="D738" s="59">
        <v>0.12092104470494615</v>
      </c>
      <c r="G738" s="59"/>
      <c r="I738" s="63"/>
      <c r="K738" s="59"/>
    </row>
    <row r="739" spans="1:11">
      <c r="A739" s="59" t="s">
        <v>91</v>
      </c>
      <c r="B739" s="61" t="s">
        <v>79</v>
      </c>
      <c r="C739" s="59">
        <v>2017</v>
      </c>
      <c r="D739" s="59">
        <v>6.8877830340145427E-2</v>
      </c>
      <c r="G739" s="59"/>
      <c r="I739" s="63"/>
      <c r="K739" s="59"/>
    </row>
    <row r="740" spans="1:11">
      <c r="A740" s="59" t="s">
        <v>91</v>
      </c>
      <c r="B740" s="61" t="s">
        <v>79</v>
      </c>
      <c r="C740" s="59">
        <v>2018</v>
      </c>
      <c r="D740" s="59">
        <v>7.3907228601213681E-2</v>
      </c>
      <c r="G740" s="59"/>
      <c r="I740" s="63"/>
      <c r="K740" s="59"/>
    </row>
    <row r="741" spans="1:11">
      <c r="A741" s="59" t="s">
        <v>91</v>
      </c>
      <c r="B741" s="61" t="s">
        <v>79</v>
      </c>
      <c r="C741" s="59">
        <v>2019</v>
      </c>
      <c r="D741" s="59">
        <v>7.7403162860281829E-2</v>
      </c>
      <c r="G741" s="59"/>
      <c r="I741" s="63"/>
      <c r="K741" s="59"/>
    </row>
    <row r="742" spans="1:11">
      <c r="A742" s="59" t="s">
        <v>91</v>
      </c>
      <c r="B742" s="61" t="s">
        <v>79</v>
      </c>
      <c r="C742" s="59">
        <v>2020</v>
      </c>
      <c r="D742" s="59">
        <v>7.6646689379913868E-2</v>
      </c>
      <c r="G742" s="59"/>
      <c r="I742" s="63"/>
      <c r="K742" s="59"/>
    </row>
    <row r="743" spans="1:11">
      <c r="A743" s="59" t="s">
        <v>92</v>
      </c>
      <c r="B743" s="61" t="s">
        <v>79</v>
      </c>
      <c r="C743" s="59">
        <v>2014</v>
      </c>
      <c r="D743" s="59">
        <v>0.13583400925155717</v>
      </c>
      <c r="G743" s="59"/>
      <c r="I743" s="63"/>
      <c r="K743" s="59"/>
    </row>
    <row r="744" spans="1:11">
      <c r="A744" s="59" t="s">
        <v>92</v>
      </c>
      <c r="B744" s="61" t="s">
        <v>79</v>
      </c>
      <c r="C744" s="59">
        <v>2015</v>
      </c>
      <c r="D744" s="59">
        <v>0.14776886045145618</v>
      </c>
      <c r="G744" s="59"/>
      <c r="I744" s="63"/>
      <c r="K744" s="59"/>
    </row>
    <row r="745" spans="1:11">
      <c r="A745" s="59" t="s">
        <v>92</v>
      </c>
      <c r="B745" s="61" t="s">
        <v>79</v>
      </c>
      <c r="C745" s="59">
        <v>2016</v>
      </c>
      <c r="D745" s="59">
        <v>9.252786040601689E-2</v>
      </c>
      <c r="G745" s="59"/>
      <c r="I745" s="63"/>
      <c r="K745" s="59"/>
    </row>
    <row r="746" spans="1:11">
      <c r="A746" s="59" t="s">
        <v>92</v>
      </c>
      <c r="B746" s="61" t="s">
        <v>79</v>
      </c>
      <c r="C746" s="59">
        <v>2017</v>
      </c>
      <c r="D746" s="59">
        <v>8.9327030666278104E-2</v>
      </c>
      <c r="G746" s="59"/>
      <c r="I746" s="63"/>
      <c r="K746" s="59"/>
    </row>
    <row r="747" spans="1:11">
      <c r="A747" s="59" t="s">
        <v>92</v>
      </c>
      <c r="B747" s="61" t="s">
        <v>79</v>
      </c>
      <c r="C747" s="59">
        <v>2018</v>
      </c>
      <c r="D747" s="59">
        <v>7.7039807259625712E-2</v>
      </c>
      <c r="G747" s="59"/>
      <c r="I747" s="63"/>
      <c r="K747" s="59"/>
    </row>
    <row r="748" spans="1:11">
      <c r="A748" s="59" t="s">
        <v>92</v>
      </c>
      <c r="B748" s="61" t="s">
        <v>79</v>
      </c>
      <c r="C748" s="59">
        <v>2019</v>
      </c>
      <c r="D748" s="59">
        <v>6.7118733595026403E-2</v>
      </c>
      <c r="G748" s="59"/>
      <c r="I748" s="63"/>
      <c r="K748" s="59"/>
    </row>
    <row r="749" spans="1:11">
      <c r="A749" s="59" t="s">
        <v>92</v>
      </c>
      <c r="B749" s="61" t="s">
        <v>79</v>
      </c>
      <c r="C749" s="59">
        <v>2020</v>
      </c>
      <c r="D749" s="59">
        <v>7.1166521596534998E-2</v>
      </c>
      <c r="G749" s="59"/>
      <c r="I749" s="63"/>
      <c r="K749" s="59"/>
    </row>
    <row r="750" spans="1:11">
      <c r="A750" s="59" t="s">
        <v>93</v>
      </c>
      <c r="B750" s="61" t="s">
        <v>79</v>
      </c>
      <c r="C750" s="59">
        <v>2014</v>
      </c>
      <c r="D750" s="59">
        <v>7.1094405176720624E-2</v>
      </c>
      <c r="G750" s="59"/>
      <c r="I750" s="63"/>
      <c r="K750" s="59"/>
    </row>
    <row r="751" spans="1:11">
      <c r="A751" s="59" t="s">
        <v>93</v>
      </c>
      <c r="B751" s="61" t="s">
        <v>79</v>
      </c>
      <c r="C751" s="59">
        <v>2015</v>
      </c>
      <c r="D751" s="59">
        <v>7.4524185677618843E-2</v>
      </c>
      <c r="G751" s="59"/>
      <c r="I751" s="63"/>
      <c r="K751" s="59"/>
    </row>
    <row r="752" spans="1:11">
      <c r="A752" s="59" t="s">
        <v>93</v>
      </c>
      <c r="B752" s="61" t="s">
        <v>79</v>
      </c>
      <c r="C752" s="59">
        <v>2016</v>
      </c>
      <c r="D752" s="59">
        <v>6.6012108783482987E-2</v>
      </c>
      <c r="G752" s="59"/>
      <c r="I752" s="63"/>
      <c r="K752" s="59"/>
    </row>
    <row r="753" spans="1:11">
      <c r="A753" s="59" t="s">
        <v>93</v>
      </c>
      <c r="B753" s="61" t="s">
        <v>79</v>
      </c>
      <c r="C753" s="59">
        <v>2017</v>
      </c>
      <c r="D753" s="59">
        <v>6.6370549418599628E-2</v>
      </c>
      <c r="G753" s="59"/>
      <c r="I753" s="63"/>
      <c r="K753" s="59"/>
    </row>
    <row r="754" spans="1:11">
      <c r="A754" s="59" t="s">
        <v>93</v>
      </c>
      <c r="B754" s="61" t="s">
        <v>79</v>
      </c>
      <c r="C754" s="59">
        <v>2018</v>
      </c>
      <c r="D754" s="59">
        <v>8.815981163291943E-2</v>
      </c>
      <c r="G754" s="59"/>
      <c r="I754" s="63"/>
      <c r="K754" s="59"/>
    </row>
    <row r="755" spans="1:11">
      <c r="A755" s="59" t="s">
        <v>93</v>
      </c>
      <c r="B755" s="61" t="s">
        <v>79</v>
      </c>
      <c r="C755" s="59">
        <v>2019</v>
      </c>
      <c r="D755" s="59">
        <v>8.5204042380887135E-2</v>
      </c>
      <c r="G755" s="59"/>
      <c r="I755" s="63"/>
      <c r="K755" s="59"/>
    </row>
    <row r="756" spans="1:11">
      <c r="A756" s="59" t="s">
        <v>93</v>
      </c>
      <c r="B756" s="60" t="s">
        <v>79</v>
      </c>
      <c r="C756" s="59">
        <v>2020</v>
      </c>
      <c r="D756" s="59">
        <v>8.4749388964463726E-2</v>
      </c>
      <c r="G756" s="59"/>
      <c r="I756" s="63"/>
      <c r="K756" s="59"/>
    </row>
    <row r="757" spans="1:11">
      <c r="A757" s="59" t="s">
        <v>88</v>
      </c>
      <c r="B757" s="61" t="s">
        <v>80</v>
      </c>
      <c r="C757" s="59">
        <v>2014</v>
      </c>
      <c r="D757" s="59">
        <v>6.5534932100577759E-2</v>
      </c>
      <c r="G757" s="59"/>
      <c r="I757" s="63"/>
      <c r="K757" s="59"/>
    </row>
    <row r="758" spans="1:11">
      <c r="A758" s="59" t="s">
        <v>88</v>
      </c>
      <c r="B758" s="61" t="s">
        <v>80</v>
      </c>
      <c r="C758" s="59">
        <v>2015</v>
      </c>
      <c r="D758" s="59">
        <v>7.7361033789806383E-2</v>
      </c>
      <c r="G758" s="59"/>
      <c r="I758" s="63"/>
      <c r="K758" s="59"/>
    </row>
    <row r="759" spans="1:11">
      <c r="A759" s="59" t="s">
        <v>88</v>
      </c>
      <c r="B759" s="61" t="s">
        <v>80</v>
      </c>
      <c r="C759" s="59">
        <v>2016</v>
      </c>
      <c r="D759" s="59">
        <v>7.3322220641416552E-2</v>
      </c>
      <c r="G759" s="59"/>
      <c r="I759" s="63"/>
      <c r="K759" s="59"/>
    </row>
    <row r="760" spans="1:11">
      <c r="A760" s="59" t="s">
        <v>88</v>
      </c>
      <c r="B760" s="61" t="s">
        <v>80</v>
      </c>
      <c r="C760" s="59">
        <v>2017</v>
      </c>
      <c r="D760" s="59">
        <v>7.9076186667346546E-2</v>
      </c>
      <c r="G760" s="59"/>
      <c r="I760" s="63"/>
      <c r="K760" s="59"/>
    </row>
    <row r="761" spans="1:11">
      <c r="A761" s="59" t="s">
        <v>88</v>
      </c>
      <c r="B761" s="61" t="s">
        <v>80</v>
      </c>
      <c r="C761" s="59">
        <v>2018</v>
      </c>
      <c r="D761" s="59">
        <v>5.6288807349781193E-2</v>
      </c>
      <c r="G761" s="59"/>
      <c r="I761" s="63"/>
      <c r="K761" s="59"/>
    </row>
    <row r="762" spans="1:11">
      <c r="A762" s="59" t="s">
        <v>88</v>
      </c>
      <c r="B762" s="61" t="s">
        <v>80</v>
      </c>
      <c r="C762" s="59">
        <v>2019</v>
      </c>
      <c r="D762" s="59">
        <v>5.4943916590066713E-2</v>
      </c>
      <c r="G762" s="59"/>
      <c r="I762" s="63"/>
      <c r="K762" s="59"/>
    </row>
    <row r="763" spans="1:11">
      <c r="A763" s="59" t="s">
        <v>88</v>
      </c>
      <c r="B763" s="61" t="s">
        <v>80</v>
      </c>
      <c r="C763" s="59">
        <v>2020</v>
      </c>
      <c r="D763" s="59">
        <v>5.5944842053810194E-2</v>
      </c>
      <c r="G763" s="59"/>
      <c r="I763" s="63"/>
      <c r="K763" s="59"/>
    </row>
    <row r="764" spans="1:11">
      <c r="A764" s="59" t="s">
        <v>89</v>
      </c>
      <c r="B764" s="61" t="s">
        <v>80</v>
      </c>
      <c r="C764" s="59">
        <v>2014</v>
      </c>
      <c r="D764" s="59">
        <v>0.10635756342181529</v>
      </c>
      <c r="G764" s="59"/>
      <c r="I764" s="63"/>
      <c r="K764" s="59"/>
    </row>
    <row r="765" spans="1:11">
      <c r="A765" s="59" t="s">
        <v>89</v>
      </c>
      <c r="B765" s="61" t="s">
        <v>80</v>
      </c>
      <c r="C765" s="59">
        <v>2015</v>
      </c>
      <c r="D765" s="59">
        <v>0.10387267090910494</v>
      </c>
      <c r="G765" s="59"/>
      <c r="I765" s="63"/>
      <c r="K765" s="59"/>
    </row>
    <row r="766" spans="1:11">
      <c r="A766" s="59" t="s">
        <v>89</v>
      </c>
      <c r="B766" s="61" t="s">
        <v>80</v>
      </c>
      <c r="C766" s="59">
        <v>2016</v>
      </c>
      <c r="D766" s="59">
        <v>0.10161334321588505</v>
      </c>
      <c r="G766" s="59"/>
      <c r="I766" s="63"/>
      <c r="K766" s="59"/>
    </row>
    <row r="767" spans="1:11">
      <c r="A767" s="59" t="s">
        <v>89</v>
      </c>
      <c r="B767" s="61" t="s">
        <v>80</v>
      </c>
      <c r="C767" s="59">
        <v>2017</v>
      </c>
      <c r="D767" s="59">
        <v>6.7388272071249755E-2</v>
      </c>
      <c r="G767" s="59"/>
      <c r="I767" s="63"/>
      <c r="K767" s="59"/>
    </row>
    <row r="768" spans="1:11">
      <c r="A768" s="59" t="s">
        <v>89</v>
      </c>
      <c r="B768" s="61" t="s">
        <v>80</v>
      </c>
      <c r="C768" s="59">
        <v>2018</v>
      </c>
      <c r="D768" s="59">
        <v>6.1427244266142003E-2</v>
      </c>
      <c r="G768" s="59"/>
      <c r="I768" s="63"/>
      <c r="K768" s="59"/>
    </row>
    <row r="769" spans="1:11">
      <c r="A769" s="59" t="s">
        <v>89</v>
      </c>
      <c r="B769" s="61" t="s">
        <v>80</v>
      </c>
      <c r="C769" s="59">
        <v>2019</v>
      </c>
      <c r="D769" s="59">
        <v>6.3291846837178672E-2</v>
      </c>
      <c r="G769" s="59"/>
      <c r="I769" s="63"/>
      <c r="K769" s="59"/>
    </row>
    <row r="770" spans="1:11">
      <c r="A770" s="59" t="s">
        <v>89</v>
      </c>
      <c r="B770" s="61" t="s">
        <v>80</v>
      </c>
      <c r="C770" s="59">
        <v>2020</v>
      </c>
      <c r="D770" s="59">
        <v>6.647614682726842E-2</v>
      </c>
      <c r="G770" s="59"/>
      <c r="I770" s="63"/>
      <c r="K770" s="59"/>
    </row>
    <row r="771" spans="1:11">
      <c r="A771" s="59" t="s">
        <v>90</v>
      </c>
      <c r="B771" s="61" t="s">
        <v>80</v>
      </c>
      <c r="C771" s="59">
        <v>2014</v>
      </c>
      <c r="D771" s="59">
        <v>4.8023409692398017E-2</v>
      </c>
      <c r="G771" s="59"/>
      <c r="I771" s="63"/>
      <c r="K771" s="59"/>
    </row>
    <row r="772" spans="1:11">
      <c r="A772" s="59" t="s">
        <v>90</v>
      </c>
      <c r="B772" s="61" t="s">
        <v>80</v>
      </c>
      <c r="C772" s="59">
        <v>2015</v>
      </c>
      <c r="D772" s="59">
        <v>5.128787306669369E-2</v>
      </c>
      <c r="G772" s="59"/>
      <c r="I772" s="63"/>
      <c r="K772" s="59"/>
    </row>
    <row r="773" spans="1:11">
      <c r="A773" s="59" t="s">
        <v>90</v>
      </c>
      <c r="B773" s="61" t="s">
        <v>80</v>
      </c>
      <c r="C773" s="59">
        <v>2016</v>
      </c>
      <c r="D773" s="59">
        <v>6.0433480048264022E-2</v>
      </c>
      <c r="G773" s="59"/>
      <c r="I773" s="63"/>
      <c r="K773" s="59"/>
    </row>
    <row r="774" spans="1:11">
      <c r="A774" s="59" t="s">
        <v>90</v>
      </c>
      <c r="B774" s="61" t="s">
        <v>80</v>
      </c>
      <c r="C774" s="59">
        <v>2017</v>
      </c>
      <c r="D774" s="59">
        <v>5.7638658990817805E-2</v>
      </c>
      <c r="G774" s="59"/>
      <c r="I774" s="63"/>
      <c r="K774" s="59"/>
    </row>
    <row r="775" spans="1:11">
      <c r="A775" s="59" t="s">
        <v>90</v>
      </c>
      <c r="B775" s="61" t="s">
        <v>80</v>
      </c>
      <c r="C775" s="59">
        <v>2018</v>
      </c>
      <c r="D775" s="59">
        <v>3.7784508141147775E-2</v>
      </c>
      <c r="G775" s="59"/>
      <c r="I775" s="63"/>
      <c r="K775" s="59"/>
    </row>
    <row r="776" spans="1:11">
      <c r="A776" s="59" t="s">
        <v>90</v>
      </c>
      <c r="B776" s="61" t="s">
        <v>80</v>
      </c>
      <c r="C776" s="59">
        <v>2019</v>
      </c>
      <c r="D776" s="59">
        <v>4.7306352369391895E-2</v>
      </c>
      <c r="G776" s="59"/>
      <c r="I776" s="63"/>
      <c r="K776" s="59"/>
    </row>
    <row r="777" spans="1:11">
      <c r="A777" s="59" t="s">
        <v>90</v>
      </c>
      <c r="B777" s="61" t="s">
        <v>80</v>
      </c>
      <c r="C777" s="59">
        <v>2020</v>
      </c>
      <c r="D777" s="59">
        <v>4.8179290455290708E-2</v>
      </c>
      <c r="G777" s="59"/>
      <c r="I777" s="63"/>
      <c r="K777" s="59"/>
    </row>
    <row r="778" spans="1:11">
      <c r="A778" s="59" t="s">
        <v>91</v>
      </c>
      <c r="B778" s="61" t="s">
        <v>80</v>
      </c>
      <c r="C778" s="59">
        <v>2014</v>
      </c>
      <c r="D778" s="59">
        <v>9.6350291764966942E-2</v>
      </c>
      <c r="G778" s="59"/>
      <c r="I778" s="63"/>
      <c r="K778" s="59"/>
    </row>
    <row r="779" spans="1:11">
      <c r="A779" s="59" t="s">
        <v>91</v>
      </c>
      <c r="B779" s="61" t="s">
        <v>80</v>
      </c>
      <c r="C779" s="59">
        <v>2015</v>
      </c>
      <c r="D779" s="59">
        <v>9.9148551886256236E-2</v>
      </c>
      <c r="G779" s="59"/>
      <c r="I779" s="63"/>
      <c r="K779" s="59"/>
    </row>
    <row r="780" spans="1:11">
      <c r="A780" s="59" t="s">
        <v>91</v>
      </c>
      <c r="B780" s="61" t="s">
        <v>80</v>
      </c>
      <c r="C780" s="59">
        <v>2016</v>
      </c>
      <c r="D780" s="59">
        <v>0.10321023130612254</v>
      </c>
      <c r="G780" s="59"/>
      <c r="I780" s="63"/>
      <c r="K780" s="59"/>
    </row>
    <row r="781" spans="1:11">
      <c r="A781" s="59" t="s">
        <v>91</v>
      </c>
      <c r="B781" s="61" t="s">
        <v>80</v>
      </c>
      <c r="C781" s="59">
        <v>2017</v>
      </c>
      <c r="D781" s="59">
        <v>5.846553977464853E-2</v>
      </c>
      <c r="G781" s="59"/>
      <c r="I781" s="63"/>
      <c r="K781" s="59"/>
    </row>
    <row r="782" spans="1:11">
      <c r="A782" s="59" t="s">
        <v>91</v>
      </c>
      <c r="B782" s="61" t="s">
        <v>80</v>
      </c>
      <c r="C782" s="59">
        <v>2018</v>
      </c>
      <c r="D782" s="59">
        <v>4.8795147379114286E-2</v>
      </c>
      <c r="G782" s="59"/>
      <c r="I782" s="63"/>
      <c r="K782" s="59"/>
    </row>
    <row r="783" spans="1:11">
      <c r="A783" s="59" t="s">
        <v>91</v>
      </c>
      <c r="B783" s="61" t="s">
        <v>80</v>
      </c>
      <c r="C783" s="59">
        <v>2019</v>
      </c>
      <c r="D783" s="59">
        <v>4.9732568327701461E-2</v>
      </c>
      <c r="G783" s="59"/>
      <c r="I783" s="63"/>
      <c r="K783" s="59"/>
    </row>
    <row r="784" spans="1:11">
      <c r="A784" s="59" t="s">
        <v>91</v>
      </c>
      <c r="B784" s="61" t="s">
        <v>80</v>
      </c>
      <c r="C784" s="59">
        <v>2020</v>
      </c>
      <c r="D784" s="59">
        <v>4.5342477390690708E-2</v>
      </c>
      <c r="G784" s="59"/>
      <c r="I784" s="63"/>
      <c r="K784" s="59"/>
    </row>
    <row r="785" spans="1:11">
      <c r="A785" s="59" t="s">
        <v>92</v>
      </c>
      <c r="B785" s="61" t="s">
        <v>80</v>
      </c>
      <c r="C785" s="59">
        <v>2014</v>
      </c>
      <c r="D785" s="59">
        <v>0.10548729908071057</v>
      </c>
      <c r="G785" s="59"/>
      <c r="I785" s="63"/>
      <c r="K785" s="59"/>
    </row>
    <row r="786" spans="1:11">
      <c r="A786" s="59" t="s">
        <v>92</v>
      </c>
      <c r="B786" s="61" t="s">
        <v>80</v>
      </c>
      <c r="C786" s="59">
        <v>2015</v>
      </c>
      <c r="D786" s="59">
        <v>0.12838814798605136</v>
      </c>
      <c r="G786" s="59"/>
      <c r="I786" s="63"/>
      <c r="K786" s="59"/>
    </row>
    <row r="787" spans="1:11">
      <c r="A787" s="59" t="s">
        <v>92</v>
      </c>
      <c r="B787" s="61" t="s">
        <v>80</v>
      </c>
      <c r="C787" s="59">
        <v>2016</v>
      </c>
      <c r="D787" s="59">
        <v>7.4386253867908883E-2</v>
      </c>
      <c r="G787" s="59"/>
      <c r="I787" s="63"/>
      <c r="K787" s="59"/>
    </row>
    <row r="788" spans="1:11">
      <c r="A788" s="59" t="s">
        <v>92</v>
      </c>
      <c r="B788" s="61" t="s">
        <v>80</v>
      </c>
      <c r="C788" s="59">
        <v>2017</v>
      </c>
      <c r="D788" s="59">
        <v>7.3482273856582569E-2</v>
      </c>
      <c r="G788" s="59"/>
      <c r="I788" s="63"/>
      <c r="K788" s="59"/>
    </row>
    <row r="789" spans="1:11">
      <c r="A789" s="59" t="s">
        <v>92</v>
      </c>
      <c r="B789" s="61" t="s">
        <v>80</v>
      </c>
      <c r="C789" s="59">
        <v>2018</v>
      </c>
      <c r="D789" s="59">
        <v>5.6863325589283975E-2</v>
      </c>
      <c r="G789" s="59"/>
      <c r="I789" s="63"/>
      <c r="K789" s="59"/>
    </row>
    <row r="790" spans="1:11">
      <c r="A790" s="59" t="s">
        <v>92</v>
      </c>
      <c r="B790" s="61" t="s">
        <v>80</v>
      </c>
      <c r="C790" s="59">
        <v>2019</v>
      </c>
      <c r="D790" s="59">
        <v>4.8413760175304098E-2</v>
      </c>
      <c r="G790" s="59"/>
      <c r="I790" s="63"/>
      <c r="K790" s="59"/>
    </row>
    <row r="791" spans="1:11">
      <c r="A791" s="59" t="s">
        <v>92</v>
      </c>
      <c r="B791" s="61" t="s">
        <v>80</v>
      </c>
      <c r="C791" s="59">
        <v>2020</v>
      </c>
      <c r="D791" s="59">
        <v>5.1808090483344726E-2</v>
      </c>
      <c r="G791" s="59"/>
      <c r="I791" s="63"/>
      <c r="K791" s="59"/>
    </row>
    <row r="792" spans="1:11">
      <c r="A792" s="59" t="s">
        <v>93</v>
      </c>
      <c r="B792" s="61" t="s">
        <v>80</v>
      </c>
      <c r="C792" s="59">
        <v>2014</v>
      </c>
      <c r="D792" s="59">
        <v>4.8436638913363368E-2</v>
      </c>
      <c r="G792" s="59"/>
      <c r="I792" s="63"/>
      <c r="K792" s="59"/>
    </row>
    <row r="793" spans="1:11">
      <c r="A793" s="59" t="s">
        <v>93</v>
      </c>
      <c r="B793" s="61" t="s">
        <v>80</v>
      </c>
      <c r="C793" s="59">
        <v>2015</v>
      </c>
      <c r="D793" s="59">
        <v>5.0286798030758313E-2</v>
      </c>
      <c r="G793" s="59"/>
      <c r="I793" s="63"/>
      <c r="K793" s="59"/>
    </row>
    <row r="794" spans="1:11">
      <c r="A794" s="59" t="s">
        <v>93</v>
      </c>
      <c r="B794" s="61" t="s">
        <v>80</v>
      </c>
      <c r="C794" s="59">
        <v>2016</v>
      </c>
      <c r="D794" s="59">
        <v>5.0219336801507947E-2</v>
      </c>
      <c r="G794" s="59"/>
      <c r="I794" s="63"/>
      <c r="K794" s="59"/>
    </row>
    <row r="795" spans="1:11">
      <c r="A795" s="59" t="s">
        <v>93</v>
      </c>
      <c r="B795" s="61" t="s">
        <v>80</v>
      </c>
      <c r="C795" s="59">
        <v>2017</v>
      </c>
      <c r="D795" s="59">
        <v>5.2724125568639008E-2</v>
      </c>
      <c r="G795" s="59"/>
      <c r="I795" s="63"/>
      <c r="K795" s="59"/>
    </row>
    <row r="796" spans="1:11">
      <c r="A796" s="59" t="s">
        <v>93</v>
      </c>
      <c r="B796" s="61" t="s">
        <v>80</v>
      </c>
      <c r="C796" s="59">
        <v>2018</v>
      </c>
      <c r="D796" s="59">
        <v>6.5722596313244272E-2</v>
      </c>
      <c r="G796" s="59"/>
      <c r="I796" s="63"/>
      <c r="K796" s="59"/>
    </row>
    <row r="797" spans="1:11">
      <c r="A797" s="59" t="s">
        <v>93</v>
      </c>
      <c r="B797" s="61" t="s">
        <v>80</v>
      </c>
      <c r="C797" s="59">
        <v>2019</v>
      </c>
      <c r="D797" s="59">
        <v>6.6968747627736691E-2</v>
      </c>
      <c r="G797" s="59"/>
      <c r="I797" s="63"/>
      <c r="K797" s="59"/>
    </row>
    <row r="798" spans="1:11">
      <c r="A798" s="59" t="s">
        <v>93</v>
      </c>
      <c r="B798" s="60" t="s">
        <v>80</v>
      </c>
      <c r="C798" s="59">
        <v>2020</v>
      </c>
      <c r="D798" s="59">
        <v>6.5899486447621197E-2</v>
      </c>
      <c r="G798" s="59"/>
      <c r="I798" s="63"/>
      <c r="K798" s="59"/>
    </row>
    <row r="799" spans="1:11">
      <c r="A799" s="59" t="s">
        <v>88</v>
      </c>
      <c r="B799" s="61" t="s">
        <v>81</v>
      </c>
      <c r="C799" s="59">
        <v>2014</v>
      </c>
      <c r="D799" s="59">
        <v>6.5534932100577759E-2</v>
      </c>
      <c r="G799" s="59"/>
      <c r="I799" s="63"/>
      <c r="K799" s="59"/>
    </row>
    <row r="800" spans="1:11">
      <c r="A800" s="59" t="s">
        <v>88</v>
      </c>
      <c r="B800" s="61" t="s">
        <v>81</v>
      </c>
      <c r="C800" s="59">
        <v>2015</v>
      </c>
      <c r="D800" s="59">
        <v>7.7361033789806383E-2</v>
      </c>
      <c r="G800" s="59"/>
      <c r="I800" s="63"/>
      <c r="K800" s="59"/>
    </row>
    <row r="801" spans="1:11">
      <c r="A801" s="59" t="s">
        <v>88</v>
      </c>
      <c r="B801" s="61" t="s">
        <v>81</v>
      </c>
      <c r="C801" s="59">
        <v>2016</v>
      </c>
      <c r="D801" s="59">
        <v>7.3322220641416552E-2</v>
      </c>
      <c r="G801" s="59"/>
      <c r="I801" s="63"/>
      <c r="K801" s="59"/>
    </row>
    <row r="802" spans="1:11">
      <c r="A802" s="59" t="s">
        <v>88</v>
      </c>
      <c r="B802" s="61" t="s">
        <v>81</v>
      </c>
      <c r="C802" s="59">
        <v>2017</v>
      </c>
      <c r="D802" s="59">
        <v>7.9076186667346546E-2</v>
      </c>
      <c r="G802" s="59"/>
      <c r="I802" s="63"/>
      <c r="K802" s="59"/>
    </row>
    <row r="803" spans="1:11">
      <c r="A803" s="59" t="s">
        <v>88</v>
      </c>
      <c r="B803" s="61" t="s">
        <v>81</v>
      </c>
      <c r="C803" s="59">
        <v>2018</v>
      </c>
      <c r="D803" s="59">
        <v>4.799472494622823E-2</v>
      </c>
      <c r="G803" s="59"/>
      <c r="I803" s="63"/>
      <c r="K803" s="59"/>
    </row>
    <row r="804" spans="1:11">
      <c r="A804" s="59" t="s">
        <v>88</v>
      </c>
      <c r="B804" s="61" t="s">
        <v>81</v>
      </c>
      <c r="C804" s="59">
        <v>2019</v>
      </c>
      <c r="D804" s="59">
        <v>5.170173642917119E-2</v>
      </c>
      <c r="G804" s="59"/>
      <c r="I804" s="63"/>
      <c r="K804" s="59"/>
    </row>
    <row r="805" spans="1:11">
      <c r="A805" s="59" t="s">
        <v>88</v>
      </c>
      <c r="B805" s="61" t="s">
        <v>81</v>
      </c>
      <c r="C805" s="59">
        <v>2020</v>
      </c>
      <c r="D805" s="59">
        <v>5.3941734517515286E-2</v>
      </c>
      <c r="G805" s="59"/>
      <c r="I805" s="63"/>
      <c r="K805" s="59"/>
    </row>
    <row r="806" spans="1:11">
      <c r="A806" s="59" t="s">
        <v>89</v>
      </c>
      <c r="B806" s="61" t="s">
        <v>81</v>
      </c>
      <c r="C806" s="59">
        <v>2014</v>
      </c>
      <c r="D806" s="59">
        <v>0.10541933719640806</v>
      </c>
      <c r="G806" s="59"/>
      <c r="I806" s="63"/>
      <c r="K806" s="59"/>
    </row>
    <row r="807" spans="1:11">
      <c r="A807" s="59" t="s">
        <v>89</v>
      </c>
      <c r="B807" s="61" t="s">
        <v>81</v>
      </c>
      <c r="C807" s="59">
        <v>2015</v>
      </c>
      <c r="D807" s="59">
        <v>0.10410320303700442</v>
      </c>
      <c r="G807" s="59"/>
      <c r="I807" s="63"/>
      <c r="K807" s="59"/>
    </row>
    <row r="808" spans="1:11">
      <c r="A808" s="59" t="s">
        <v>89</v>
      </c>
      <c r="B808" s="61" t="s">
        <v>81</v>
      </c>
      <c r="C808" s="59">
        <v>2016</v>
      </c>
      <c r="D808" s="59">
        <v>0.10161334321588505</v>
      </c>
      <c r="G808" s="59"/>
      <c r="I808" s="63"/>
      <c r="K808" s="59"/>
    </row>
    <row r="809" spans="1:11">
      <c r="A809" s="59" t="s">
        <v>89</v>
      </c>
      <c r="B809" s="61" t="s">
        <v>81</v>
      </c>
      <c r="C809" s="59">
        <v>2017</v>
      </c>
      <c r="D809" s="59">
        <v>6.3449076738833599E-2</v>
      </c>
      <c r="G809" s="59"/>
      <c r="I809" s="63"/>
      <c r="K809" s="59"/>
    </row>
    <row r="810" spans="1:11">
      <c r="A810" s="59" t="s">
        <v>89</v>
      </c>
      <c r="B810" s="61" t="s">
        <v>81</v>
      </c>
      <c r="C810" s="59">
        <v>2018</v>
      </c>
      <c r="D810" s="59">
        <v>6.331578220413675E-2</v>
      </c>
      <c r="G810" s="59"/>
      <c r="I810" s="63"/>
      <c r="K810" s="59"/>
    </row>
    <row r="811" spans="1:11">
      <c r="A811" s="59" t="s">
        <v>89</v>
      </c>
      <c r="B811" s="61" t="s">
        <v>81</v>
      </c>
      <c r="C811" s="59">
        <v>2019</v>
      </c>
      <c r="D811" s="59">
        <v>6.5667401054098642E-2</v>
      </c>
      <c r="G811" s="59"/>
      <c r="I811" s="63"/>
      <c r="K811" s="59"/>
    </row>
    <row r="812" spans="1:11">
      <c r="A812" s="59" t="s">
        <v>89</v>
      </c>
      <c r="B812" s="61" t="s">
        <v>81</v>
      </c>
      <c r="C812" s="59">
        <v>2020</v>
      </c>
      <c r="D812" s="59">
        <v>6.6300537024408468E-2</v>
      </c>
      <c r="G812" s="59"/>
      <c r="I812" s="63"/>
      <c r="K812" s="59"/>
    </row>
    <row r="813" spans="1:11">
      <c r="A813" s="59" t="s">
        <v>90</v>
      </c>
      <c r="B813" s="61" t="s">
        <v>81</v>
      </c>
      <c r="C813" s="59">
        <v>2014</v>
      </c>
      <c r="D813" s="59">
        <v>4.5210410750218012E-2</v>
      </c>
      <c r="G813" s="59"/>
      <c r="I813" s="63"/>
      <c r="K813" s="59"/>
    </row>
    <row r="814" spans="1:11">
      <c r="A814" s="59" t="s">
        <v>90</v>
      </c>
      <c r="B814" s="61" t="s">
        <v>81</v>
      </c>
      <c r="C814" s="59">
        <v>2015</v>
      </c>
      <c r="D814" s="59">
        <v>4.852307475378833E-2</v>
      </c>
      <c r="G814" s="59"/>
      <c r="I814" s="63"/>
      <c r="K814" s="59"/>
    </row>
    <row r="815" spans="1:11">
      <c r="A815" s="59" t="s">
        <v>90</v>
      </c>
      <c r="B815" s="61" t="s">
        <v>81</v>
      </c>
      <c r="C815" s="59">
        <v>2016</v>
      </c>
      <c r="D815" s="59">
        <v>5.7661898371300271E-2</v>
      </c>
      <c r="G815" s="59"/>
      <c r="I815" s="63"/>
      <c r="K815" s="59"/>
    </row>
    <row r="816" spans="1:11">
      <c r="A816" s="59" t="s">
        <v>90</v>
      </c>
      <c r="B816" s="61" t="s">
        <v>81</v>
      </c>
      <c r="C816" s="59">
        <v>2017</v>
      </c>
      <c r="D816" s="59">
        <v>5.4781775211767691E-2</v>
      </c>
      <c r="G816" s="59"/>
      <c r="I816" s="63"/>
      <c r="K816" s="59"/>
    </row>
    <row r="817" spans="1:11">
      <c r="A817" s="59" t="s">
        <v>90</v>
      </c>
      <c r="B817" s="61" t="s">
        <v>81</v>
      </c>
      <c r="C817" s="59">
        <v>2018</v>
      </c>
      <c r="D817" s="59">
        <v>3.6609218773925006E-2</v>
      </c>
      <c r="G817" s="59"/>
      <c r="I817" s="63"/>
      <c r="K817" s="59"/>
    </row>
    <row r="818" spans="1:11">
      <c r="A818" s="59" t="s">
        <v>90</v>
      </c>
      <c r="B818" s="61" t="s">
        <v>81</v>
      </c>
      <c r="C818" s="59">
        <v>2019</v>
      </c>
      <c r="D818" s="59">
        <v>4.613974100879057E-2</v>
      </c>
      <c r="G818" s="59"/>
      <c r="I818" s="63"/>
      <c r="K818" s="59"/>
    </row>
    <row r="819" spans="1:11">
      <c r="A819" s="59" t="s">
        <v>90</v>
      </c>
      <c r="B819" s="61" t="s">
        <v>81</v>
      </c>
      <c r="C819" s="59">
        <v>2020</v>
      </c>
      <c r="D819" s="59">
        <v>4.7053286193189693E-2</v>
      </c>
      <c r="G819" s="59"/>
      <c r="I819" s="63"/>
      <c r="K819" s="59"/>
    </row>
    <row r="820" spans="1:11">
      <c r="A820" s="59" t="s">
        <v>91</v>
      </c>
      <c r="B820" s="61" t="s">
        <v>81</v>
      </c>
      <c r="C820" s="59">
        <v>2014</v>
      </c>
      <c r="D820" s="59">
        <v>9.6350291764966942E-2</v>
      </c>
      <c r="G820" s="59"/>
      <c r="I820" s="63"/>
      <c r="K820" s="59"/>
    </row>
    <row r="821" spans="1:11">
      <c r="A821" s="59" t="s">
        <v>91</v>
      </c>
      <c r="B821" s="61" t="s">
        <v>81</v>
      </c>
      <c r="C821" s="59">
        <v>2015</v>
      </c>
      <c r="D821" s="59">
        <v>9.9148551886256236E-2</v>
      </c>
      <c r="G821" s="59"/>
      <c r="I821" s="63"/>
      <c r="K821" s="59"/>
    </row>
    <row r="822" spans="1:11">
      <c r="A822" s="59" t="s">
        <v>91</v>
      </c>
      <c r="B822" s="61" t="s">
        <v>81</v>
      </c>
      <c r="C822" s="59">
        <v>2016</v>
      </c>
      <c r="D822" s="59">
        <v>0.10426468369702728</v>
      </c>
      <c r="G822" s="59"/>
      <c r="I822" s="63"/>
      <c r="K822" s="59"/>
    </row>
    <row r="823" spans="1:11">
      <c r="A823" s="59" t="s">
        <v>91</v>
      </c>
      <c r="B823" s="61" t="s">
        <v>81</v>
      </c>
      <c r="C823" s="59">
        <v>2017</v>
      </c>
      <c r="D823" s="59">
        <v>5.3330516444284624E-2</v>
      </c>
      <c r="G823" s="59"/>
      <c r="I823" s="63"/>
      <c r="K823" s="59"/>
    </row>
    <row r="824" spans="1:11">
      <c r="A824" s="59" t="s">
        <v>91</v>
      </c>
      <c r="B824" s="61" t="s">
        <v>81</v>
      </c>
      <c r="C824" s="59">
        <v>2018</v>
      </c>
      <c r="D824" s="59">
        <v>5.3789430384776196E-2</v>
      </c>
      <c r="G824" s="59"/>
      <c r="I824" s="63"/>
      <c r="K824" s="59"/>
    </row>
    <row r="825" spans="1:11">
      <c r="A825" s="59" t="s">
        <v>91</v>
      </c>
      <c r="B825" s="61" t="s">
        <v>81</v>
      </c>
      <c r="C825" s="59">
        <v>2019</v>
      </c>
      <c r="D825" s="59">
        <v>5.8517918988933645E-2</v>
      </c>
      <c r="G825" s="59"/>
      <c r="I825" s="63"/>
      <c r="K825" s="59"/>
    </row>
    <row r="826" spans="1:11">
      <c r="A826" s="59" t="s">
        <v>91</v>
      </c>
      <c r="B826" s="61" t="s">
        <v>81</v>
      </c>
      <c r="C826" s="59">
        <v>2020</v>
      </c>
      <c r="D826" s="59">
        <v>5.7189219089915547E-2</v>
      </c>
      <c r="G826" s="59"/>
      <c r="I826" s="63"/>
      <c r="K826" s="59"/>
    </row>
    <row r="827" spans="1:11">
      <c r="A827" s="59" t="s">
        <v>92</v>
      </c>
      <c r="B827" s="61" t="s">
        <v>81</v>
      </c>
      <c r="C827" s="59">
        <v>2014</v>
      </c>
      <c r="D827" s="59">
        <v>0.10548729908071057</v>
      </c>
      <c r="G827" s="59"/>
      <c r="I827" s="63"/>
      <c r="K827" s="59"/>
    </row>
    <row r="828" spans="1:11">
      <c r="A828" s="59" t="s">
        <v>92</v>
      </c>
      <c r="B828" s="61" t="s">
        <v>81</v>
      </c>
      <c r="C828" s="59">
        <v>2015</v>
      </c>
      <c r="D828" s="59">
        <v>0.12838814798605136</v>
      </c>
      <c r="G828" s="59"/>
      <c r="I828" s="63"/>
      <c r="K828" s="59"/>
    </row>
    <row r="829" spans="1:11">
      <c r="A829" s="59" t="s">
        <v>92</v>
      </c>
      <c r="B829" s="61" t="s">
        <v>81</v>
      </c>
      <c r="C829" s="59">
        <v>2016</v>
      </c>
      <c r="D829" s="59">
        <v>7.4386253867908883E-2</v>
      </c>
      <c r="G829" s="59"/>
      <c r="I829" s="63"/>
      <c r="K829" s="59"/>
    </row>
    <row r="830" spans="1:11">
      <c r="A830" s="59" t="s">
        <v>92</v>
      </c>
      <c r="B830" s="61" t="s">
        <v>81</v>
      </c>
      <c r="C830" s="59">
        <v>2017</v>
      </c>
      <c r="D830" s="59">
        <v>7.3482273856582569E-2</v>
      </c>
      <c r="G830" s="59"/>
      <c r="I830" s="63"/>
      <c r="K830" s="59"/>
    </row>
    <row r="831" spans="1:11">
      <c r="A831" s="59" t="s">
        <v>92</v>
      </c>
      <c r="B831" s="61" t="s">
        <v>81</v>
      </c>
      <c r="C831" s="59">
        <v>2018</v>
      </c>
      <c r="D831" s="59">
        <v>5.6863325589283975E-2</v>
      </c>
      <c r="G831" s="59"/>
      <c r="I831" s="63"/>
      <c r="K831" s="59"/>
    </row>
    <row r="832" spans="1:11">
      <c r="A832" s="59" t="s">
        <v>92</v>
      </c>
      <c r="B832" s="61" t="s">
        <v>81</v>
      </c>
      <c r="C832" s="59">
        <v>2019</v>
      </c>
      <c r="D832" s="59">
        <v>4.8413760175304098E-2</v>
      </c>
      <c r="G832" s="59"/>
      <c r="I832" s="63"/>
      <c r="K832" s="59"/>
    </row>
    <row r="833" spans="1:11">
      <c r="A833" s="59" t="s">
        <v>92</v>
      </c>
      <c r="B833" s="61" t="s">
        <v>81</v>
      </c>
      <c r="C833" s="59">
        <v>2020</v>
      </c>
      <c r="D833" s="59">
        <v>5.1808090483344726E-2</v>
      </c>
      <c r="G833" s="59"/>
      <c r="I833" s="63"/>
      <c r="K833" s="59"/>
    </row>
    <row r="834" spans="1:11">
      <c r="A834" s="59" t="s">
        <v>93</v>
      </c>
      <c r="B834" s="61" t="s">
        <v>81</v>
      </c>
      <c r="C834" s="59">
        <v>2014</v>
      </c>
      <c r="D834" s="59">
        <v>4.8436638913363368E-2</v>
      </c>
      <c r="G834" s="59"/>
      <c r="I834" s="63"/>
      <c r="K834" s="59"/>
    </row>
    <row r="835" spans="1:11">
      <c r="A835" s="59" t="s">
        <v>93</v>
      </c>
      <c r="B835" s="61" t="s">
        <v>81</v>
      </c>
      <c r="C835" s="59">
        <v>2015</v>
      </c>
      <c r="D835" s="59">
        <v>5.0286798030758313E-2</v>
      </c>
      <c r="G835" s="59"/>
      <c r="I835" s="63"/>
      <c r="K835" s="59"/>
    </row>
    <row r="836" spans="1:11">
      <c r="A836" s="59" t="s">
        <v>93</v>
      </c>
      <c r="B836" s="61" t="s">
        <v>81</v>
      </c>
      <c r="C836" s="59">
        <v>2016</v>
      </c>
      <c r="D836" s="59">
        <v>5.0219336801507947E-2</v>
      </c>
      <c r="G836" s="59"/>
      <c r="I836" s="63"/>
      <c r="K836" s="59"/>
    </row>
    <row r="837" spans="1:11">
      <c r="A837" s="59" t="s">
        <v>93</v>
      </c>
      <c r="B837" s="61" t="s">
        <v>81</v>
      </c>
      <c r="C837" s="59">
        <v>2017</v>
      </c>
      <c r="D837" s="59">
        <v>5.2724125568639008E-2</v>
      </c>
      <c r="G837" s="59"/>
      <c r="I837" s="63"/>
      <c r="K837" s="59"/>
    </row>
    <row r="838" spans="1:11">
      <c r="A838" s="59" t="s">
        <v>93</v>
      </c>
      <c r="B838" s="61" t="s">
        <v>81</v>
      </c>
      <c r="C838" s="59">
        <v>2018</v>
      </c>
      <c r="D838" s="59">
        <v>6.7517213580262414E-2</v>
      </c>
      <c r="G838" s="59"/>
      <c r="I838" s="63"/>
      <c r="K838" s="59"/>
    </row>
    <row r="839" spans="1:11">
      <c r="A839" s="59" t="s">
        <v>93</v>
      </c>
      <c r="B839" s="61" t="s">
        <v>81</v>
      </c>
      <c r="C839" s="59">
        <v>2019</v>
      </c>
      <c r="D839" s="59">
        <v>6.3115818509417665E-2</v>
      </c>
      <c r="G839" s="59"/>
      <c r="I839" s="63"/>
      <c r="K839" s="59"/>
    </row>
    <row r="840" spans="1:11">
      <c r="A840" s="59" t="s">
        <v>93</v>
      </c>
      <c r="B840" s="60" t="s">
        <v>81</v>
      </c>
      <c r="C840" s="59">
        <v>2020</v>
      </c>
      <c r="D840" s="59">
        <v>6.7741123283836177E-2</v>
      </c>
      <c r="G840" s="59"/>
      <c r="I840" s="63"/>
      <c r="K840" s="59"/>
    </row>
    <row r="841" spans="1:11">
      <c r="A841" s="59" t="s">
        <v>88</v>
      </c>
      <c r="B841" s="61" t="s">
        <v>99</v>
      </c>
      <c r="C841" s="59">
        <v>2014</v>
      </c>
      <c r="D841" s="64">
        <v>174.55134661733251</v>
      </c>
      <c r="E841" s="64"/>
    </row>
    <row r="842" spans="1:11">
      <c r="A842" s="59" t="s">
        <v>88</v>
      </c>
      <c r="B842" s="61" t="s">
        <v>99</v>
      </c>
      <c r="C842" s="59">
        <v>2015</v>
      </c>
      <c r="D842" s="64">
        <v>212.78291851816451</v>
      </c>
      <c r="E842" s="64"/>
      <c r="F842" s="59"/>
      <c r="G842" s="59"/>
    </row>
    <row r="843" spans="1:11">
      <c r="A843" s="59" t="s">
        <v>88</v>
      </c>
      <c r="B843" s="61" t="s">
        <v>99</v>
      </c>
      <c r="C843" s="59">
        <v>2016</v>
      </c>
      <c r="D843" s="64">
        <v>196.67834919107506</v>
      </c>
      <c r="E843" s="64"/>
      <c r="F843" s="59"/>
      <c r="G843" s="59"/>
    </row>
    <row r="844" spans="1:11">
      <c r="A844" s="59" t="s">
        <v>88</v>
      </c>
      <c r="B844" s="61" t="s">
        <v>99</v>
      </c>
      <c r="C844" s="59">
        <v>2017</v>
      </c>
      <c r="D844" s="64">
        <v>207.75186116299375</v>
      </c>
      <c r="E844" s="64"/>
      <c r="F844" s="59"/>
      <c r="G844" s="59"/>
    </row>
    <row r="845" spans="1:11">
      <c r="A845" s="59" t="s">
        <v>88</v>
      </c>
      <c r="B845" s="61" t="s">
        <v>99</v>
      </c>
      <c r="C845" s="59">
        <v>2018</v>
      </c>
      <c r="D845" s="64">
        <v>175.66208509093843</v>
      </c>
      <c r="E845" s="64"/>
      <c r="F845" s="59"/>
      <c r="G845" s="59"/>
    </row>
    <row r="846" spans="1:11">
      <c r="A846" s="59" t="s">
        <v>88</v>
      </c>
      <c r="B846" s="61" t="s">
        <v>99</v>
      </c>
      <c r="C846" s="59">
        <v>2019</v>
      </c>
      <c r="D846" s="64">
        <v>176.2436544035767</v>
      </c>
      <c r="E846" s="64"/>
      <c r="F846" s="59"/>
      <c r="G846" s="59"/>
    </row>
    <row r="847" spans="1:11">
      <c r="A847" s="59" t="s">
        <v>88</v>
      </c>
      <c r="B847" s="61" t="s">
        <v>99</v>
      </c>
      <c r="C847" s="59">
        <v>2020</v>
      </c>
      <c r="D847" s="64">
        <v>169.65088670383469</v>
      </c>
      <c r="E847" s="64"/>
      <c r="F847" s="59"/>
      <c r="G847" s="59"/>
    </row>
    <row r="848" spans="1:11">
      <c r="A848" s="59" t="s">
        <v>89</v>
      </c>
      <c r="B848" s="61" t="s">
        <v>99</v>
      </c>
      <c r="C848" s="59">
        <v>2014</v>
      </c>
      <c r="D848" s="64">
        <v>376.37799433652901</v>
      </c>
      <c r="E848" s="64"/>
      <c r="F848" s="59"/>
      <c r="G848" s="59"/>
    </row>
    <row r="849" spans="1:7">
      <c r="A849" s="59" t="s">
        <v>89</v>
      </c>
      <c r="B849" s="61" t="s">
        <v>99</v>
      </c>
      <c r="C849" s="59">
        <v>2015</v>
      </c>
      <c r="D849" s="64">
        <v>341.81526899950325</v>
      </c>
      <c r="E849" s="64"/>
      <c r="F849" s="59"/>
      <c r="G849" s="59"/>
    </row>
    <row r="850" spans="1:7">
      <c r="A850" s="59" t="s">
        <v>89</v>
      </c>
      <c r="B850" s="61" t="s">
        <v>99</v>
      </c>
      <c r="C850" s="59">
        <v>2016</v>
      </c>
      <c r="D850" s="64">
        <v>349.3585316594822</v>
      </c>
      <c r="E850" s="64"/>
      <c r="F850" s="59"/>
      <c r="G850" s="59"/>
    </row>
    <row r="851" spans="1:7">
      <c r="A851" s="59" t="s">
        <v>89</v>
      </c>
      <c r="B851" s="61" t="s">
        <v>99</v>
      </c>
      <c r="C851" s="59">
        <v>2017</v>
      </c>
      <c r="D851" s="64">
        <v>262.48578041818161</v>
      </c>
      <c r="E851" s="64"/>
      <c r="F851" s="59"/>
      <c r="G851" s="59"/>
    </row>
    <row r="852" spans="1:7">
      <c r="A852" s="59" t="s">
        <v>89</v>
      </c>
      <c r="B852" s="61" t="s">
        <v>99</v>
      </c>
      <c r="C852" s="59">
        <v>2018</v>
      </c>
      <c r="D852" s="64">
        <v>266.91005018227969</v>
      </c>
      <c r="E852" s="64"/>
      <c r="F852" s="59"/>
      <c r="G852" s="59"/>
    </row>
    <row r="853" spans="1:7">
      <c r="A853" s="59" t="s">
        <v>89</v>
      </c>
      <c r="B853" s="61" t="s">
        <v>99</v>
      </c>
      <c r="C853" s="59">
        <v>2019</v>
      </c>
      <c r="D853" s="64">
        <v>279.74975145904642</v>
      </c>
      <c r="E853" s="64"/>
      <c r="F853" s="59"/>
      <c r="G853" s="59"/>
    </row>
    <row r="854" spans="1:7">
      <c r="A854" s="59" t="s">
        <v>89</v>
      </c>
      <c r="B854" s="61" t="s">
        <v>99</v>
      </c>
      <c r="C854" s="59">
        <v>2020</v>
      </c>
      <c r="D854" s="64">
        <v>303.62213978296199</v>
      </c>
      <c r="E854" s="64"/>
      <c r="F854" s="59"/>
      <c r="G854" s="59"/>
    </row>
    <row r="855" spans="1:7">
      <c r="A855" s="59" t="s">
        <v>90</v>
      </c>
      <c r="B855" s="61" t="s">
        <v>99</v>
      </c>
      <c r="C855" s="59">
        <v>2014</v>
      </c>
      <c r="D855" s="64">
        <v>146.99102962897473</v>
      </c>
      <c r="E855" s="64"/>
      <c r="F855" s="59"/>
      <c r="G855" s="59"/>
    </row>
    <row r="856" spans="1:7">
      <c r="A856" s="59" t="s">
        <v>90</v>
      </c>
      <c r="B856" s="61" t="s">
        <v>99</v>
      </c>
      <c r="C856" s="59">
        <v>2015</v>
      </c>
      <c r="D856" s="64">
        <v>161.39047186488051</v>
      </c>
      <c r="E856" s="64"/>
      <c r="F856" s="59"/>
      <c r="G856" s="59"/>
    </row>
    <row r="857" spans="1:7">
      <c r="A857" s="59" t="s">
        <v>90</v>
      </c>
      <c r="B857" s="61" t="s">
        <v>99</v>
      </c>
      <c r="C857" s="59">
        <v>2016</v>
      </c>
      <c r="D857" s="64">
        <v>166.64980891102178</v>
      </c>
      <c r="E857" s="64"/>
      <c r="F857" s="59"/>
      <c r="G857" s="59"/>
    </row>
    <row r="858" spans="1:7">
      <c r="A858" s="59" t="s">
        <v>90</v>
      </c>
      <c r="B858" s="61" t="s">
        <v>99</v>
      </c>
      <c r="C858" s="59">
        <v>2017</v>
      </c>
      <c r="D858" s="64">
        <v>155.96832217211045</v>
      </c>
      <c r="E858" s="64"/>
      <c r="F858" s="59"/>
      <c r="G858" s="59"/>
    </row>
    <row r="859" spans="1:7">
      <c r="A859" s="59" t="s">
        <v>90</v>
      </c>
      <c r="B859" s="61" t="s">
        <v>99</v>
      </c>
      <c r="C859" s="59">
        <v>2018</v>
      </c>
      <c r="D859" s="64">
        <v>127.11553456580211</v>
      </c>
      <c r="E859" s="64"/>
      <c r="F859" s="59"/>
      <c r="G859" s="59"/>
    </row>
    <row r="860" spans="1:7">
      <c r="A860" s="59" t="s">
        <v>90</v>
      </c>
      <c r="B860" s="61" t="s">
        <v>99</v>
      </c>
      <c r="C860" s="59">
        <v>2019</v>
      </c>
      <c r="D860" s="64">
        <v>152.32111626828558</v>
      </c>
      <c r="E860" s="64"/>
      <c r="F860" s="59"/>
      <c r="G860" s="59"/>
    </row>
    <row r="861" spans="1:7">
      <c r="A861" s="59" t="s">
        <v>90</v>
      </c>
      <c r="B861" s="61" t="s">
        <v>99</v>
      </c>
      <c r="C861" s="59">
        <v>2020</v>
      </c>
      <c r="D861" s="64">
        <v>145.12640142930454</v>
      </c>
      <c r="E861" s="64"/>
      <c r="F861" s="59"/>
      <c r="G861" s="59"/>
    </row>
    <row r="862" spans="1:7">
      <c r="A862" s="59" t="s">
        <v>91</v>
      </c>
      <c r="B862" s="61" t="s">
        <v>99</v>
      </c>
      <c r="C862" s="59">
        <v>2014</v>
      </c>
      <c r="D862" s="64">
        <v>297.90559981172532</v>
      </c>
      <c r="E862" s="64"/>
      <c r="F862" s="59"/>
      <c r="G862" s="59"/>
    </row>
    <row r="863" spans="1:7">
      <c r="A863" s="59" t="s">
        <v>91</v>
      </c>
      <c r="B863" s="61" t="s">
        <v>99</v>
      </c>
      <c r="C863" s="59">
        <v>2015</v>
      </c>
      <c r="D863" s="64">
        <v>308.1771751809635</v>
      </c>
      <c r="E863" s="64"/>
      <c r="F863" s="59"/>
      <c r="G863" s="59"/>
    </row>
    <row r="864" spans="1:7">
      <c r="A864" s="59" t="s">
        <v>91</v>
      </c>
      <c r="B864" s="61" t="s">
        <v>99</v>
      </c>
      <c r="C864" s="59">
        <v>2016</v>
      </c>
      <c r="D864" s="64">
        <v>294.22338744528537</v>
      </c>
      <c r="E864" s="64"/>
      <c r="F864" s="59"/>
      <c r="G864" s="59"/>
    </row>
    <row r="865" spans="1:7">
      <c r="A865" s="59" t="s">
        <v>91</v>
      </c>
      <c r="B865" s="61" t="s">
        <v>99</v>
      </c>
      <c r="C865" s="59">
        <v>2017</v>
      </c>
      <c r="D865" s="64">
        <v>182.63652059904686</v>
      </c>
      <c r="E865" s="64"/>
      <c r="F865" s="59"/>
      <c r="G865" s="59"/>
    </row>
    <row r="866" spans="1:7">
      <c r="A866" s="59" t="s">
        <v>91</v>
      </c>
      <c r="B866" s="61" t="s">
        <v>99</v>
      </c>
      <c r="C866" s="59">
        <v>2018</v>
      </c>
      <c r="D866" s="64">
        <v>169.03166927209162</v>
      </c>
      <c r="E866" s="64"/>
      <c r="F866" s="59"/>
      <c r="G866" s="59"/>
    </row>
    <row r="867" spans="1:7">
      <c r="A867" s="59" t="s">
        <v>91</v>
      </c>
      <c r="B867" s="61" t="s">
        <v>99</v>
      </c>
      <c r="C867" s="59">
        <v>2019</v>
      </c>
      <c r="D867" s="64">
        <v>166.17763224896473</v>
      </c>
      <c r="E867" s="64"/>
      <c r="F867" s="59"/>
      <c r="G867" s="59"/>
    </row>
    <row r="868" spans="1:7">
      <c r="A868" s="59" t="s">
        <v>91</v>
      </c>
      <c r="B868" s="61" t="s">
        <v>99</v>
      </c>
      <c r="C868" s="59">
        <v>2020</v>
      </c>
      <c r="D868" s="64">
        <v>155.52932389196118</v>
      </c>
      <c r="E868" s="64"/>
      <c r="F868" s="59"/>
      <c r="G868" s="59"/>
    </row>
    <row r="869" spans="1:7">
      <c r="A869" s="59" t="s">
        <v>92</v>
      </c>
      <c r="B869" s="61" t="s">
        <v>99</v>
      </c>
      <c r="C869" s="59">
        <v>2014</v>
      </c>
      <c r="D869" s="64">
        <v>315.71165707972955</v>
      </c>
      <c r="E869" s="64"/>
      <c r="F869" s="59"/>
      <c r="G869" s="59"/>
    </row>
    <row r="870" spans="1:7">
      <c r="A870" s="59" t="s">
        <v>92</v>
      </c>
      <c r="B870" s="61" t="s">
        <v>99</v>
      </c>
      <c r="C870" s="59">
        <v>2015</v>
      </c>
      <c r="D870" s="64">
        <v>351.80294967914324</v>
      </c>
      <c r="E870" s="64"/>
      <c r="F870" s="59"/>
      <c r="G870" s="59"/>
    </row>
    <row r="871" spans="1:7">
      <c r="A871" s="59" t="s">
        <v>92</v>
      </c>
      <c r="B871" s="61" t="s">
        <v>99</v>
      </c>
      <c r="C871" s="59">
        <v>2016</v>
      </c>
      <c r="D871" s="64">
        <v>224.21437866954713</v>
      </c>
      <c r="E871" s="64"/>
      <c r="F871" s="59"/>
      <c r="G871" s="59"/>
    </row>
    <row r="872" spans="1:7">
      <c r="A872" s="59" t="s">
        <v>92</v>
      </c>
      <c r="B872" s="61" t="s">
        <v>99</v>
      </c>
      <c r="C872" s="59">
        <v>2017</v>
      </c>
      <c r="D872" s="64">
        <v>215.57558238134081</v>
      </c>
      <c r="E872" s="64"/>
      <c r="F872" s="59"/>
      <c r="G872" s="59"/>
    </row>
    <row r="873" spans="1:7">
      <c r="A873" s="59" t="s">
        <v>92</v>
      </c>
      <c r="B873" s="61" t="s">
        <v>99</v>
      </c>
      <c r="C873" s="59">
        <v>2018</v>
      </c>
      <c r="D873" s="64">
        <v>183.57007848425161</v>
      </c>
      <c r="E873" s="64"/>
      <c r="F873" s="59"/>
      <c r="G873" s="59"/>
    </row>
    <row r="874" spans="1:7">
      <c r="A874" s="59" t="s">
        <v>92</v>
      </c>
      <c r="B874" s="61" t="s">
        <v>99</v>
      </c>
      <c r="C874" s="59">
        <v>2019</v>
      </c>
      <c r="D874" s="64">
        <v>157.80942295022402</v>
      </c>
      <c r="E874" s="64"/>
      <c r="F874" s="59"/>
      <c r="G874" s="59"/>
    </row>
    <row r="875" spans="1:7">
      <c r="A875" s="59" t="s">
        <v>92</v>
      </c>
      <c r="B875" s="61" t="s">
        <v>99</v>
      </c>
      <c r="C875" s="59">
        <v>2020</v>
      </c>
      <c r="D875" s="64">
        <v>165.45781069998768</v>
      </c>
      <c r="E875" s="64"/>
      <c r="F875" s="59"/>
      <c r="G875" s="59"/>
    </row>
    <row r="876" spans="1:7">
      <c r="A876" s="59" t="s">
        <v>93</v>
      </c>
      <c r="B876" s="61" t="s">
        <v>99</v>
      </c>
      <c r="C876" s="59">
        <v>2014</v>
      </c>
      <c r="D876" s="64">
        <v>112.84825648701236</v>
      </c>
      <c r="E876" s="64"/>
      <c r="F876" s="59"/>
      <c r="G876" s="59"/>
    </row>
    <row r="877" spans="1:7">
      <c r="A877" s="59" t="s">
        <v>93</v>
      </c>
      <c r="B877" s="61" t="s">
        <v>99</v>
      </c>
      <c r="C877" s="59">
        <v>2015</v>
      </c>
      <c r="D877" s="64">
        <v>119.86852173716886</v>
      </c>
      <c r="E877" s="64"/>
      <c r="F877" s="59"/>
      <c r="G877" s="59"/>
    </row>
    <row r="878" spans="1:7">
      <c r="A878" s="59" t="s">
        <v>93</v>
      </c>
      <c r="B878" s="61" t="s">
        <v>99</v>
      </c>
      <c r="C878" s="59">
        <v>2016</v>
      </c>
      <c r="D878" s="64">
        <v>108.20991250719742</v>
      </c>
      <c r="E878" s="64"/>
      <c r="F878" s="59"/>
      <c r="G878" s="59"/>
    </row>
    <row r="879" spans="1:7">
      <c r="A879" s="59" t="s">
        <v>93</v>
      </c>
      <c r="B879" s="61" t="s">
        <v>99</v>
      </c>
      <c r="C879" s="59">
        <v>2017</v>
      </c>
      <c r="D879" s="64">
        <v>110.58528737529258</v>
      </c>
      <c r="E879" s="64"/>
      <c r="F879" s="59"/>
      <c r="G879" s="59"/>
    </row>
    <row r="880" spans="1:7">
      <c r="A880" s="59" t="s">
        <v>93</v>
      </c>
      <c r="B880" s="61" t="s">
        <v>99</v>
      </c>
      <c r="C880" s="59">
        <v>2018</v>
      </c>
      <c r="D880" s="64">
        <v>144.79342079884728</v>
      </c>
      <c r="E880" s="64"/>
      <c r="F880" s="59"/>
      <c r="G880" s="59"/>
    </row>
    <row r="881" spans="1:7">
      <c r="A881" s="59" t="s">
        <v>93</v>
      </c>
      <c r="B881" s="61" t="s">
        <v>99</v>
      </c>
      <c r="C881" s="59">
        <v>2019</v>
      </c>
      <c r="D881" s="64">
        <v>155.51384793615435</v>
      </c>
      <c r="E881" s="64"/>
      <c r="F881" s="59"/>
      <c r="G881" s="59"/>
    </row>
    <row r="882" spans="1:7">
      <c r="A882" s="59" t="s">
        <v>93</v>
      </c>
      <c r="B882" s="60" t="s">
        <v>99</v>
      </c>
      <c r="C882" s="59">
        <v>2020</v>
      </c>
      <c r="D882" s="64">
        <v>148.97162356286213</v>
      </c>
      <c r="E882" s="64"/>
      <c r="F882" s="59"/>
      <c r="G882" s="59"/>
    </row>
    <row r="883" spans="1:7">
      <c r="A883" s="59" t="s">
        <v>88</v>
      </c>
      <c r="B883" s="61" t="s">
        <v>100</v>
      </c>
      <c r="C883" s="59">
        <v>2014</v>
      </c>
      <c r="D883" s="64">
        <v>174.55134661733251</v>
      </c>
      <c r="E883" s="64"/>
      <c r="F883" s="59"/>
      <c r="G883" s="59"/>
    </row>
    <row r="884" spans="1:7">
      <c r="A884" s="59" t="s">
        <v>88</v>
      </c>
      <c r="B884" s="61" t="s">
        <v>100</v>
      </c>
      <c r="C884" s="59">
        <v>2015</v>
      </c>
      <c r="D884" s="64">
        <v>212.78291851816451</v>
      </c>
      <c r="E884" s="64"/>
      <c r="F884" s="59"/>
      <c r="G884" s="59"/>
    </row>
    <row r="885" spans="1:7">
      <c r="A885" s="59" t="s">
        <v>88</v>
      </c>
      <c r="B885" s="61" t="s">
        <v>100</v>
      </c>
      <c r="C885" s="59">
        <v>2016</v>
      </c>
      <c r="D885" s="64">
        <v>196.67834919107506</v>
      </c>
      <c r="E885" s="64"/>
      <c r="F885" s="59"/>
      <c r="G885" s="59"/>
    </row>
    <row r="886" spans="1:7">
      <c r="A886" s="59" t="s">
        <v>88</v>
      </c>
      <c r="B886" s="61" t="s">
        <v>100</v>
      </c>
      <c r="C886" s="59">
        <v>2017</v>
      </c>
      <c r="D886" s="64">
        <v>207.75186116299375</v>
      </c>
      <c r="E886" s="64"/>
      <c r="F886" s="59"/>
      <c r="G886" s="59"/>
    </row>
    <row r="887" spans="1:7">
      <c r="A887" s="59" t="s">
        <v>88</v>
      </c>
      <c r="B887" s="61" t="s">
        <v>100</v>
      </c>
      <c r="C887" s="59">
        <v>2018</v>
      </c>
      <c r="D887" s="64">
        <v>156.30286073237139</v>
      </c>
      <c r="E887" s="64"/>
      <c r="F887" s="59"/>
      <c r="G887" s="59"/>
    </row>
    <row r="888" spans="1:7">
      <c r="A888" s="59" t="s">
        <v>88</v>
      </c>
      <c r="B888" s="61" t="s">
        <v>100</v>
      </c>
      <c r="C888" s="59">
        <v>2019</v>
      </c>
      <c r="D888" s="64">
        <v>168.65494757101899</v>
      </c>
      <c r="E888" s="64"/>
      <c r="F888" s="59"/>
      <c r="G888" s="59"/>
    </row>
    <row r="889" spans="1:7">
      <c r="A889" s="59" t="s">
        <v>88</v>
      </c>
      <c r="B889" s="61" t="s">
        <v>100</v>
      </c>
      <c r="C889" s="59">
        <v>2020</v>
      </c>
      <c r="D889" s="64">
        <v>164.90628127047881</v>
      </c>
      <c r="E889" s="64"/>
      <c r="F889" s="59"/>
      <c r="G889" s="59"/>
    </row>
    <row r="890" spans="1:7">
      <c r="A890" s="59" t="s">
        <v>89</v>
      </c>
      <c r="B890" s="61" t="s">
        <v>100</v>
      </c>
      <c r="C890" s="59">
        <v>2014</v>
      </c>
      <c r="D890" s="64">
        <v>373.75875213073903</v>
      </c>
      <c r="E890" s="64"/>
      <c r="F890" s="59"/>
      <c r="G890" s="59"/>
    </row>
    <row r="891" spans="1:7">
      <c r="A891" s="59" t="s">
        <v>89</v>
      </c>
      <c r="B891" s="61" t="s">
        <v>100</v>
      </c>
      <c r="C891" s="59">
        <v>2015</v>
      </c>
      <c r="D891" s="64">
        <v>342.48887590351177</v>
      </c>
      <c r="E891" s="64"/>
      <c r="F891" s="59"/>
      <c r="G891" s="59"/>
    </row>
    <row r="892" spans="1:7">
      <c r="A892" s="59" t="s">
        <v>89</v>
      </c>
      <c r="B892" s="61" t="s">
        <v>100</v>
      </c>
      <c r="C892" s="59">
        <v>2016</v>
      </c>
      <c r="D892" s="64">
        <v>349.3585316594822</v>
      </c>
      <c r="E892" s="64"/>
      <c r="F892" s="59"/>
      <c r="G892" s="59"/>
    </row>
    <row r="893" spans="1:7">
      <c r="A893" s="59" t="s">
        <v>89</v>
      </c>
      <c r="B893" s="61" t="s">
        <v>100</v>
      </c>
      <c r="C893" s="59">
        <v>2017</v>
      </c>
      <c r="D893" s="64">
        <v>249.86603512225534</v>
      </c>
      <c r="E893" s="64"/>
      <c r="F893" s="59"/>
      <c r="G893" s="59"/>
    </row>
    <row r="894" spans="1:7">
      <c r="A894" s="59" t="s">
        <v>89</v>
      </c>
      <c r="B894" s="61" t="s">
        <v>100</v>
      </c>
      <c r="C894" s="59">
        <v>2018</v>
      </c>
      <c r="D894" s="64">
        <v>273.19830489380246</v>
      </c>
      <c r="E894" s="64"/>
      <c r="F894" s="59"/>
      <c r="G894" s="59"/>
    </row>
    <row r="895" spans="1:7">
      <c r="A895" s="59" t="s">
        <v>89</v>
      </c>
      <c r="B895" s="61" t="s">
        <v>100</v>
      </c>
      <c r="C895" s="59">
        <v>2019</v>
      </c>
      <c r="D895" s="64">
        <v>287.97244365339122</v>
      </c>
      <c r="E895" s="64"/>
      <c r="F895" s="59"/>
      <c r="G895" s="59"/>
    </row>
    <row r="896" spans="1:7">
      <c r="A896" s="59" t="s">
        <v>89</v>
      </c>
      <c r="B896" s="61" t="s">
        <v>100</v>
      </c>
      <c r="C896" s="59">
        <v>2020</v>
      </c>
      <c r="D896" s="64">
        <v>302.99150689790946</v>
      </c>
      <c r="E896" s="64"/>
      <c r="F896" s="59"/>
      <c r="G896" s="59"/>
    </row>
    <row r="897" spans="1:7">
      <c r="A897" s="59" t="s">
        <v>90</v>
      </c>
      <c r="B897" s="61" t="s">
        <v>100</v>
      </c>
      <c r="C897" s="59">
        <v>2014</v>
      </c>
      <c r="D897" s="64">
        <v>141.01383949909646</v>
      </c>
      <c r="E897" s="64"/>
      <c r="F897" s="59"/>
      <c r="G897" s="59"/>
    </row>
    <row r="898" spans="1:7">
      <c r="A898" s="59" t="s">
        <v>90</v>
      </c>
      <c r="B898" s="61" t="s">
        <v>100</v>
      </c>
      <c r="C898" s="59">
        <v>2015</v>
      </c>
      <c r="D898" s="64">
        <v>155.34786164854285</v>
      </c>
      <c r="E898" s="64"/>
      <c r="F898" s="59"/>
      <c r="G898" s="59"/>
    </row>
    <row r="899" spans="1:7">
      <c r="A899" s="59" t="s">
        <v>90</v>
      </c>
      <c r="B899" s="61" t="s">
        <v>100</v>
      </c>
      <c r="C899" s="59">
        <v>2016</v>
      </c>
      <c r="D899" s="64">
        <v>160.51168235695496</v>
      </c>
      <c r="E899" s="64"/>
      <c r="F899" s="59"/>
      <c r="G899" s="59"/>
    </row>
    <row r="900" spans="1:7">
      <c r="A900" s="59" t="s">
        <v>90</v>
      </c>
      <c r="B900" s="61" t="s">
        <v>100</v>
      </c>
      <c r="C900" s="59">
        <v>2017</v>
      </c>
      <c r="D900" s="64">
        <v>149.64222397305716</v>
      </c>
      <c r="E900" s="64"/>
      <c r="F900" s="59"/>
      <c r="G900" s="59"/>
    </row>
    <row r="901" spans="1:7">
      <c r="A901" s="59" t="s">
        <v>90</v>
      </c>
      <c r="B901" s="61" t="s">
        <v>100</v>
      </c>
      <c r="C901" s="59">
        <v>2018</v>
      </c>
      <c r="D901" s="64">
        <v>124.48319677066161</v>
      </c>
      <c r="E901" s="64"/>
      <c r="F901" s="59"/>
      <c r="G901" s="59"/>
    </row>
    <row r="902" spans="1:7">
      <c r="A902" s="59" t="s">
        <v>90</v>
      </c>
      <c r="B902" s="61" t="s">
        <v>100</v>
      </c>
      <c r="C902" s="59">
        <v>2019</v>
      </c>
      <c r="D902" s="64">
        <v>149.69476885862488</v>
      </c>
      <c r="E902" s="64"/>
      <c r="F902" s="59"/>
      <c r="G902" s="59"/>
    </row>
    <row r="903" spans="1:7">
      <c r="A903" s="59" t="s">
        <v>90</v>
      </c>
      <c r="B903" s="61" t="s">
        <v>100</v>
      </c>
      <c r="C903" s="59">
        <v>2020</v>
      </c>
      <c r="D903" s="64">
        <v>142.56742571888921</v>
      </c>
      <c r="E903" s="64"/>
      <c r="F903" s="59"/>
      <c r="G903" s="59"/>
    </row>
    <row r="904" spans="1:7">
      <c r="A904" s="59" t="s">
        <v>91</v>
      </c>
      <c r="B904" s="61" t="s">
        <v>100</v>
      </c>
      <c r="C904" s="59">
        <v>2014</v>
      </c>
      <c r="D904" s="64">
        <v>297.90559981172532</v>
      </c>
      <c r="E904" s="64"/>
      <c r="F904" s="59"/>
      <c r="G904" s="59"/>
    </row>
    <row r="905" spans="1:7">
      <c r="A905" s="59" t="s">
        <v>91</v>
      </c>
      <c r="B905" s="61" t="s">
        <v>100</v>
      </c>
      <c r="C905" s="59">
        <v>2015</v>
      </c>
      <c r="D905" s="64">
        <v>308.1771751809635</v>
      </c>
      <c r="E905" s="64"/>
      <c r="F905" s="59"/>
      <c r="G905" s="59"/>
    </row>
    <row r="906" spans="1:7">
      <c r="A906" s="59" t="s">
        <v>91</v>
      </c>
      <c r="B906" s="61" t="s">
        <v>100</v>
      </c>
      <c r="C906" s="59">
        <v>2016</v>
      </c>
      <c r="D906" s="64">
        <v>296.85102510883695</v>
      </c>
      <c r="E906" s="64"/>
      <c r="F906" s="59"/>
      <c r="G906" s="59"/>
    </row>
    <row r="907" spans="1:7">
      <c r="A907" s="59" t="s">
        <v>91</v>
      </c>
      <c r="B907" s="61" t="s">
        <v>100</v>
      </c>
      <c r="C907" s="59">
        <v>2017</v>
      </c>
      <c r="D907" s="64">
        <v>169.79129361664545</v>
      </c>
      <c r="E907" s="64"/>
      <c r="F907" s="59"/>
      <c r="G907" s="59"/>
    </row>
    <row r="908" spans="1:7">
      <c r="A908" s="59" t="s">
        <v>91</v>
      </c>
      <c r="B908" s="61" t="s">
        <v>100</v>
      </c>
      <c r="C908" s="59">
        <v>2018</v>
      </c>
      <c r="D908" s="64">
        <v>181.53295358676914</v>
      </c>
      <c r="E908" s="64"/>
      <c r="F908" s="59"/>
      <c r="G908" s="59"/>
    </row>
    <row r="909" spans="1:7">
      <c r="A909" s="59" t="s">
        <v>91</v>
      </c>
      <c r="B909" s="61" t="s">
        <v>100</v>
      </c>
      <c r="C909" s="59">
        <v>2019</v>
      </c>
      <c r="D909" s="64">
        <v>187.88304311421774</v>
      </c>
      <c r="E909" s="64"/>
      <c r="F909" s="59"/>
      <c r="G909" s="59"/>
    </row>
    <row r="910" spans="1:7">
      <c r="A910" s="59" t="s">
        <v>91</v>
      </c>
      <c r="B910" s="61" t="s">
        <v>100</v>
      </c>
      <c r="C910" s="59">
        <v>2020</v>
      </c>
      <c r="D910" s="64">
        <v>184.58431892105028</v>
      </c>
      <c r="E910" s="64"/>
      <c r="F910" s="59"/>
      <c r="G910" s="59"/>
    </row>
    <row r="911" spans="1:7">
      <c r="A911" s="59" t="s">
        <v>92</v>
      </c>
      <c r="B911" s="61" t="s">
        <v>100</v>
      </c>
      <c r="C911" s="59">
        <v>2014</v>
      </c>
      <c r="D911" s="64">
        <v>315.71165707972955</v>
      </c>
      <c r="E911" s="64"/>
      <c r="F911" s="59"/>
      <c r="G911" s="59"/>
    </row>
    <row r="912" spans="1:7">
      <c r="A912" s="59" t="s">
        <v>92</v>
      </c>
      <c r="B912" s="61" t="s">
        <v>100</v>
      </c>
      <c r="C912" s="59">
        <v>2015</v>
      </c>
      <c r="D912" s="64">
        <v>351.80294967914324</v>
      </c>
      <c r="E912" s="64"/>
      <c r="F912" s="59"/>
      <c r="G912" s="59"/>
    </row>
    <row r="913" spans="1:7">
      <c r="A913" s="59" t="s">
        <v>92</v>
      </c>
      <c r="B913" s="61" t="s">
        <v>100</v>
      </c>
      <c r="C913" s="59">
        <v>2016</v>
      </c>
      <c r="D913" s="64">
        <v>224.21437866954713</v>
      </c>
      <c r="E913" s="64"/>
      <c r="F913" s="59"/>
      <c r="G913" s="59"/>
    </row>
    <row r="914" spans="1:7">
      <c r="A914" s="59" t="s">
        <v>92</v>
      </c>
      <c r="B914" s="61" t="s">
        <v>100</v>
      </c>
      <c r="C914" s="59">
        <v>2017</v>
      </c>
      <c r="D914" s="64">
        <v>215.57558238134081</v>
      </c>
      <c r="E914" s="64"/>
      <c r="F914" s="59"/>
      <c r="G914" s="59"/>
    </row>
    <row r="915" spans="1:7">
      <c r="A915" s="59" t="s">
        <v>92</v>
      </c>
      <c r="B915" s="61" t="s">
        <v>100</v>
      </c>
      <c r="C915" s="59">
        <v>2018</v>
      </c>
      <c r="D915" s="64">
        <v>183.57007848425161</v>
      </c>
      <c r="E915" s="64"/>
      <c r="F915" s="59"/>
      <c r="G915" s="59"/>
    </row>
    <row r="916" spans="1:7">
      <c r="A916" s="59" t="s">
        <v>92</v>
      </c>
      <c r="B916" s="61" t="s">
        <v>100</v>
      </c>
      <c r="C916" s="59">
        <v>2019</v>
      </c>
      <c r="D916" s="64">
        <v>157.80942295022402</v>
      </c>
      <c r="E916" s="64"/>
      <c r="F916" s="59"/>
      <c r="G916" s="59"/>
    </row>
    <row r="917" spans="1:7">
      <c r="A917" s="59" t="s">
        <v>92</v>
      </c>
      <c r="B917" s="61" t="s">
        <v>100</v>
      </c>
      <c r="C917" s="59">
        <v>2020</v>
      </c>
      <c r="D917" s="64">
        <v>165.45781069998768</v>
      </c>
      <c r="E917" s="64"/>
      <c r="F917" s="59"/>
      <c r="G917" s="59"/>
    </row>
    <row r="918" spans="1:7">
      <c r="A918" s="59" t="s">
        <v>93</v>
      </c>
      <c r="B918" s="61" t="s">
        <v>100</v>
      </c>
      <c r="C918" s="59">
        <v>2014</v>
      </c>
      <c r="D918" s="64">
        <v>112.84825648701236</v>
      </c>
      <c r="E918" s="64"/>
      <c r="F918" s="59"/>
      <c r="G918" s="59"/>
    </row>
    <row r="919" spans="1:7">
      <c r="A919" s="59" t="s">
        <v>93</v>
      </c>
      <c r="B919" s="61" t="s">
        <v>100</v>
      </c>
      <c r="C919" s="59">
        <v>2015</v>
      </c>
      <c r="D919" s="64">
        <v>119.86852173716886</v>
      </c>
      <c r="E919" s="64"/>
      <c r="F919" s="59"/>
      <c r="G919" s="59"/>
    </row>
    <row r="920" spans="1:7">
      <c r="A920" s="59" t="s">
        <v>93</v>
      </c>
      <c r="B920" s="61" t="s">
        <v>100</v>
      </c>
      <c r="C920" s="59">
        <v>2016</v>
      </c>
      <c r="D920" s="64">
        <v>108.20991250719742</v>
      </c>
      <c r="E920" s="64"/>
      <c r="F920" s="59"/>
      <c r="G920" s="59"/>
    </row>
    <row r="921" spans="1:7">
      <c r="A921" s="59" t="s">
        <v>93</v>
      </c>
      <c r="B921" s="61" t="s">
        <v>100</v>
      </c>
      <c r="C921" s="59">
        <v>2017</v>
      </c>
      <c r="D921" s="64">
        <v>110.58528737529258</v>
      </c>
      <c r="E921" s="64"/>
      <c r="F921" s="59"/>
      <c r="G921" s="59"/>
    </row>
    <row r="922" spans="1:7">
      <c r="A922" s="59" t="s">
        <v>93</v>
      </c>
      <c r="B922" s="61" t="s">
        <v>100</v>
      </c>
      <c r="C922" s="59">
        <v>2018</v>
      </c>
      <c r="D922" s="64">
        <v>147.86155428863214</v>
      </c>
      <c r="E922" s="64"/>
      <c r="F922" s="59"/>
      <c r="G922" s="59"/>
    </row>
    <row r="923" spans="1:7">
      <c r="A923" s="59" t="s">
        <v>93</v>
      </c>
      <c r="B923" s="61" t="s">
        <v>100</v>
      </c>
      <c r="C923" s="59">
        <v>2019</v>
      </c>
      <c r="D923" s="64">
        <v>148.65213125019156</v>
      </c>
      <c r="E923" s="64"/>
      <c r="F923" s="59"/>
      <c r="G923" s="59"/>
    </row>
    <row r="924" spans="1:7">
      <c r="A924" s="59" t="s">
        <v>93</v>
      </c>
      <c r="B924" s="60" t="s">
        <v>100</v>
      </c>
      <c r="C924" s="59">
        <v>2020</v>
      </c>
      <c r="D924" s="64">
        <v>152.33464429645099</v>
      </c>
      <c r="E924" s="64"/>
      <c r="F924" s="59"/>
      <c r="G924" s="59"/>
    </row>
    <row r="925" spans="1:7">
      <c r="A925" s="6" t="s">
        <v>88</v>
      </c>
      <c r="B925" s="6" t="s">
        <v>101</v>
      </c>
      <c r="C925" s="6">
        <v>2014</v>
      </c>
      <c r="D925" s="64">
        <v>131.95722536379265</v>
      </c>
      <c r="E925" s="64"/>
      <c r="F925" s="59"/>
      <c r="G925" s="59"/>
    </row>
    <row r="926" spans="1:7">
      <c r="A926" s="6" t="s">
        <v>88</v>
      </c>
      <c r="B926" s="59" t="s">
        <v>101</v>
      </c>
      <c r="C926" s="6">
        <v>2015</v>
      </c>
      <c r="D926" s="64">
        <v>164.74710579984122</v>
      </c>
      <c r="E926" s="64"/>
      <c r="F926" s="59"/>
      <c r="G926" s="59"/>
    </row>
    <row r="927" spans="1:7">
      <c r="A927" s="6" t="s">
        <v>88</v>
      </c>
      <c r="B927" s="59" t="s">
        <v>101</v>
      </c>
      <c r="C927" s="6">
        <v>2016</v>
      </c>
      <c r="D927" s="64">
        <v>163.61899671494328</v>
      </c>
      <c r="E927" s="64"/>
      <c r="F927" s="59"/>
      <c r="G927" s="59"/>
    </row>
    <row r="928" spans="1:7">
      <c r="A928" s="6" t="s">
        <v>88</v>
      </c>
      <c r="B928" s="59" t="s">
        <v>101</v>
      </c>
      <c r="C928" s="6">
        <v>2017</v>
      </c>
      <c r="D928" s="64">
        <v>178.81399510414326</v>
      </c>
      <c r="E928" s="64"/>
      <c r="F928" s="59"/>
      <c r="G928" s="59"/>
    </row>
    <row r="929" spans="1:7">
      <c r="A929" s="6" t="s">
        <v>88</v>
      </c>
      <c r="B929" s="59" t="s">
        <v>101</v>
      </c>
      <c r="C929" s="6">
        <v>2018</v>
      </c>
      <c r="D929" s="64">
        <v>131.38375016551211</v>
      </c>
      <c r="E929" s="64"/>
      <c r="F929" s="59"/>
      <c r="G929" s="59"/>
    </row>
    <row r="930" spans="1:7">
      <c r="A930" s="6" t="s">
        <v>88</v>
      </c>
      <c r="B930" s="59" t="s">
        <v>101</v>
      </c>
      <c r="C930" s="6">
        <v>2019</v>
      </c>
      <c r="D930" s="64">
        <v>128.60274708465064</v>
      </c>
      <c r="E930" s="64"/>
      <c r="F930" s="59"/>
      <c r="G930" s="59"/>
    </row>
    <row r="931" spans="1:7">
      <c r="A931" s="6" t="s">
        <v>88</v>
      </c>
      <c r="B931" s="59" t="s">
        <v>101</v>
      </c>
      <c r="C931" s="6">
        <v>2020</v>
      </c>
      <c r="D931" s="64">
        <v>132.51220754114587</v>
      </c>
      <c r="E931" s="64"/>
      <c r="F931" s="59"/>
      <c r="G931" s="59"/>
    </row>
    <row r="932" spans="1:7">
      <c r="A932" s="6" t="s">
        <v>89</v>
      </c>
      <c r="B932" s="59" t="s">
        <v>101</v>
      </c>
      <c r="C932" s="6">
        <v>2014</v>
      </c>
      <c r="D932" s="64">
        <v>296.91796229474414</v>
      </c>
      <c r="E932" s="64"/>
      <c r="F932" s="59"/>
      <c r="G932" s="59"/>
    </row>
    <row r="933" spans="1:7">
      <c r="A933" s="6" t="s">
        <v>89</v>
      </c>
      <c r="B933" s="59" t="s">
        <v>101</v>
      </c>
      <c r="C933" s="6">
        <v>2015</v>
      </c>
      <c r="D933" s="64">
        <v>303.51235161762173</v>
      </c>
      <c r="E933" s="64"/>
      <c r="F933" s="59"/>
      <c r="G933" s="59"/>
    </row>
    <row r="934" spans="1:7">
      <c r="A934" s="6" t="s">
        <v>89</v>
      </c>
      <c r="B934" s="59" t="s">
        <v>101</v>
      </c>
      <c r="C934" s="6">
        <v>2016</v>
      </c>
      <c r="D934" s="64">
        <v>309.89752643633608</v>
      </c>
      <c r="E934" s="64"/>
      <c r="F934" s="59"/>
      <c r="G934" s="59"/>
    </row>
    <row r="935" spans="1:7">
      <c r="A935" s="6" t="s">
        <v>89</v>
      </c>
      <c r="B935" s="59" t="s">
        <v>101</v>
      </c>
      <c r="C935" s="6">
        <v>2017</v>
      </c>
      <c r="D935" s="64">
        <v>215.88744850338173</v>
      </c>
      <c r="E935" s="64"/>
      <c r="F935" s="59"/>
      <c r="G935" s="59"/>
    </row>
    <row r="936" spans="1:7">
      <c r="A936" s="6" t="s">
        <v>89</v>
      </c>
      <c r="B936" s="59" t="s">
        <v>101</v>
      </c>
      <c r="C936" s="6">
        <v>2018</v>
      </c>
      <c r="D936" s="64">
        <v>204.53396799778923</v>
      </c>
      <c r="E936" s="64"/>
      <c r="F936" s="59"/>
      <c r="G936" s="59"/>
    </row>
    <row r="937" spans="1:7">
      <c r="A937" s="6" t="s">
        <v>89</v>
      </c>
      <c r="B937" s="59" t="s">
        <v>101</v>
      </c>
      <c r="C937" s="6">
        <v>2019</v>
      </c>
      <c r="D937" s="64">
        <v>219.0770352648492</v>
      </c>
      <c r="E937" s="64"/>
      <c r="F937" s="59"/>
      <c r="G937" s="59"/>
    </row>
    <row r="938" spans="1:7">
      <c r="A938" s="6" t="s">
        <v>89</v>
      </c>
      <c r="B938" s="59" t="s">
        <v>101</v>
      </c>
      <c r="C938" s="6">
        <v>2020</v>
      </c>
      <c r="D938" s="64">
        <v>238.72268847251388</v>
      </c>
      <c r="E938" s="64"/>
      <c r="F938" s="59"/>
      <c r="G938" s="59"/>
    </row>
    <row r="939" spans="1:7">
      <c r="A939" s="6" t="s">
        <v>90</v>
      </c>
      <c r="B939" s="59" t="s">
        <v>101</v>
      </c>
      <c r="C939" s="6">
        <v>2014</v>
      </c>
      <c r="D939" s="64">
        <v>102.04235988586969</v>
      </c>
      <c r="E939" s="64"/>
      <c r="F939" s="59"/>
      <c r="G939" s="59"/>
    </row>
    <row r="940" spans="1:7">
      <c r="A940" s="6" t="s">
        <v>90</v>
      </c>
      <c r="B940" s="59" t="s">
        <v>101</v>
      </c>
      <c r="C940" s="6">
        <v>2015</v>
      </c>
      <c r="D940" s="64">
        <v>112.09230862173203</v>
      </c>
      <c r="E940" s="64"/>
      <c r="F940" s="59"/>
      <c r="G940" s="59"/>
    </row>
    <row r="941" spans="1:7">
      <c r="A941" s="6" t="s">
        <v>90</v>
      </c>
      <c r="B941" s="59" t="s">
        <v>101</v>
      </c>
      <c r="C941" s="6">
        <v>2016</v>
      </c>
      <c r="D941" s="64">
        <v>133.83994840277884</v>
      </c>
      <c r="E941" s="64"/>
      <c r="F941" s="59"/>
      <c r="G941" s="59"/>
    </row>
    <row r="942" spans="1:7">
      <c r="A942" s="6" t="s">
        <v>90</v>
      </c>
      <c r="B942" s="59" t="s">
        <v>101</v>
      </c>
      <c r="C942" s="6">
        <v>2017</v>
      </c>
      <c r="D942" s="64">
        <v>127.63130915983412</v>
      </c>
      <c r="E942" s="64"/>
      <c r="F942" s="59"/>
      <c r="G942" s="59"/>
    </row>
    <row r="943" spans="1:7">
      <c r="A943" s="6" t="s">
        <v>90</v>
      </c>
      <c r="B943" s="59" t="s">
        <v>101</v>
      </c>
      <c r="C943" s="6">
        <v>2018</v>
      </c>
      <c r="D943" s="64">
        <v>84.627319556005716</v>
      </c>
      <c r="E943" s="64"/>
      <c r="F943" s="59"/>
      <c r="G943" s="59"/>
    </row>
    <row r="944" spans="1:7">
      <c r="A944" s="6" t="s">
        <v>90</v>
      </c>
      <c r="B944" s="59" t="s">
        <v>101</v>
      </c>
      <c r="C944" s="6">
        <v>2019</v>
      </c>
      <c r="D944" s="64">
        <v>106.49897661017789</v>
      </c>
      <c r="E944" s="64"/>
      <c r="F944" s="59"/>
      <c r="G944" s="59"/>
    </row>
    <row r="945" spans="1:7">
      <c r="A945" s="6" t="s">
        <v>90</v>
      </c>
      <c r="B945" s="59" t="s">
        <v>101</v>
      </c>
      <c r="C945" s="6">
        <v>2020</v>
      </c>
      <c r="D945" s="64">
        <v>109.49304382746143</v>
      </c>
      <c r="E945" s="64"/>
      <c r="F945" s="59"/>
      <c r="G945" s="59"/>
    </row>
    <row r="946" spans="1:7">
      <c r="A946" s="6" t="s">
        <v>91</v>
      </c>
      <c r="B946" s="59" t="s">
        <v>101</v>
      </c>
      <c r="C946" s="6">
        <v>2014</v>
      </c>
      <c r="D946" s="64">
        <v>238.67034289567022</v>
      </c>
      <c r="E946" s="64"/>
      <c r="F946" s="59"/>
      <c r="G946" s="59"/>
    </row>
    <row r="947" spans="1:7">
      <c r="A947" s="6" t="s">
        <v>91</v>
      </c>
      <c r="B947" s="59" t="s">
        <v>101</v>
      </c>
      <c r="C947" s="6">
        <v>2015</v>
      </c>
      <c r="D947" s="64">
        <v>247.56419353911252</v>
      </c>
      <c r="E947" s="64"/>
      <c r="F947" s="59"/>
      <c r="G947" s="59"/>
    </row>
    <row r="948" spans="1:7">
      <c r="A948" s="6" t="s">
        <v>91</v>
      </c>
      <c r="B948" s="59" t="s">
        <v>101</v>
      </c>
      <c r="C948" s="6">
        <v>2016</v>
      </c>
      <c r="D948" s="64">
        <v>257.19424924547195</v>
      </c>
      <c r="E948" s="64"/>
      <c r="F948" s="59"/>
      <c r="G948" s="59"/>
    </row>
    <row r="949" spans="1:7">
      <c r="A949" s="6" t="s">
        <v>91</v>
      </c>
      <c r="B949" s="59" t="s">
        <v>101</v>
      </c>
      <c r="C949" s="6">
        <v>2017</v>
      </c>
      <c r="D949" s="64">
        <v>146.25116201775003</v>
      </c>
      <c r="E949" s="64"/>
      <c r="F949" s="59"/>
      <c r="G949" s="59"/>
    </row>
    <row r="950" spans="1:7">
      <c r="A950" s="6" t="s">
        <v>91</v>
      </c>
      <c r="B950" s="59" t="s">
        <v>101</v>
      </c>
      <c r="C950" s="6">
        <v>2018</v>
      </c>
      <c r="D950" s="64">
        <v>122.14005691534761</v>
      </c>
      <c r="E950" s="64"/>
      <c r="F950" s="59"/>
      <c r="G950" s="59"/>
    </row>
    <row r="951" spans="1:7">
      <c r="A951" s="6" t="s">
        <v>91</v>
      </c>
      <c r="B951" s="59" t="s">
        <v>101</v>
      </c>
      <c r="C951" s="6">
        <v>2019</v>
      </c>
      <c r="D951" s="64">
        <v>122.87111471833146</v>
      </c>
      <c r="E951" s="64"/>
      <c r="F951" s="59"/>
      <c r="G951" s="59"/>
    </row>
    <row r="952" spans="1:7">
      <c r="A952" s="6" t="s">
        <v>91</v>
      </c>
      <c r="B952" s="59" t="s">
        <v>101</v>
      </c>
      <c r="C952" s="6">
        <v>2020</v>
      </c>
      <c r="D952" s="64">
        <v>111.20572125576983</v>
      </c>
      <c r="E952" s="64"/>
      <c r="F952" s="59"/>
      <c r="G952" s="59"/>
    </row>
    <row r="953" spans="1:7">
      <c r="A953" s="6" t="s">
        <v>92</v>
      </c>
      <c r="B953" s="59" t="s">
        <v>101</v>
      </c>
      <c r="C953" s="6">
        <v>2014</v>
      </c>
      <c r="D953" s="64">
        <v>251.90882481537398</v>
      </c>
      <c r="E953" s="64"/>
      <c r="F953" s="59"/>
      <c r="G953" s="59"/>
    </row>
    <row r="954" spans="1:7">
      <c r="A954" s="6" t="s">
        <v>92</v>
      </c>
      <c r="B954" s="59" t="s">
        <v>101</v>
      </c>
      <c r="C954" s="6">
        <v>2015</v>
      </c>
      <c r="D954" s="64">
        <v>310.91194560575536</v>
      </c>
      <c r="E954" s="64"/>
      <c r="F954" s="59"/>
      <c r="G954" s="59"/>
    </row>
    <row r="955" spans="1:7">
      <c r="A955" s="6" t="s">
        <v>92</v>
      </c>
      <c r="B955" s="59" t="s">
        <v>101</v>
      </c>
      <c r="C955" s="6">
        <v>2016</v>
      </c>
      <c r="D955" s="64">
        <v>183.29714721773735</v>
      </c>
      <c r="E955" s="64"/>
      <c r="F955" s="59"/>
      <c r="G955" s="59"/>
    </row>
    <row r="956" spans="1:7">
      <c r="A956" s="6" t="s">
        <v>92</v>
      </c>
      <c r="B956" s="59" t="s">
        <v>101</v>
      </c>
      <c r="C956" s="6">
        <v>2017</v>
      </c>
      <c r="D956" s="64">
        <v>179.95447876365597</v>
      </c>
      <c r="E956" s="64"/>
      <c r="F956" s="59"/>
      <c r="G956" s="59"/>
    </row>
    <row r="957" spans="1:7">
      <c r="A957" s="6" t="s">
        <v>92</v>
      </c>
      <c r="B957" s="59" t="s">
        <v>101</v>
      </c>
      <c r="C957" s="6">
        <v>2018</v>
      </c>
      <c r="D957" s="64">
        <v>138.08035304472992</v>
      </c>
      <c r="E957" s="64"/>
      <c r="F957" s="59"/>
      <c r="G957" s="59"/>
    </row>
    <row r="958" spans="1:7">
      <c r="A958" s="6" t="s">
        <v>92</v>
      </c>
      <c r="B958" s="59" t="s">
        <v>101</v>
      </c>
      <c r="C958" s="6">
        <v>2019</v>
      </c>
      <c r="D958" s="64">
        <v>115.86120060731801</v>
      </c>
      <c r="E958" s="64"/>
      <c r="F958" s="59"/>
      <c r="G958" s="59"/>
    </row>
    <row r="959" spans="1:7">
      <c r="A959" s="6" t="s">
        <v>92</v>
      </c>
      <c r="B959" s="59" t="s">
        <v>101</v>
      </c>
      <c r="C959" s="6">
        <v>2020</v>
      </c>
      <c r="D959" s="64">
        <v>122.66752516349995</v>
      </c>
      <c r="E959" s="64"/>
      <c r="F959" s="59"/>
      <c r="G959" s="59"/>
    </row>
    <row r="960" spans="1:7">
      <c r="A960" s="6" t="s">
        <v>93</v>
      </c>
      <c r="B960" s="59" t="s">
        <v>101</v>
      </c>
      <c r="C960" s="6">
        <v>2014</v>
      </c>
      <c r="D960" s="64">
        <v>78.545080497496102</v>
      </c>
      <c r="E960" s="64"/>
      <c r="F960" s="59"/>
      <c r="G960" s="59"/>
    </row>
    <row r="961" spans="1:7">
      <c r="A961" s="6" t="s">
        <v>93</v>
      </c>
      <c r="B961" s="59" t="s">
        <v>101</v>
      </c>
      <c r="C961" s="6">
        <v>2015</v>
      </c>
      <c r="D961" s="64">
        <v>82.750415308754484</v>
      </c>
      <c r="E961" s="64"/>
      <c r="F961" s="59"/>
      <c r="G961" s="59"/>
    </row>
    <row r="962" spans="1:7">
      <c r="A962" s="6" t="s">
        <v>93</v>
      </c>
      <c r="B962" s="59" t="s">
        <v>101</v>
      </c>
      <c r="C962" s="6">
        <v>2016</v>
      </c>
      <c r="D962" s="64">
        <v>83.559636074301082</v>
      </c>
      <c r="E962" s="64"/>
      <c r="F962" s="59"/>
      <c r="G962" s="59"/>
    </row>
    <row r="963" spans="1:7">
      <c r="A963" s="6" t="s">
        <v>93</v>
      </c>
      <c r="B963" s="59" t="s">
        <v>101</v>
      </c>
      <c r="C963" s="6">
        <v>2017</v>
      </c>
      <c r="D963" s="64">
        <v>88.986656701723547</v>
      </c>
      <c r="E963" s="64"/>
      <c r="F963" s="59"/>
      <c r="G963" s="59"/>
    </row>
    <row r="964" spans="1:7">
      <c r="A964" s="6" t="s">
        <v>93</v>
      </c>
      <c r="B964" s="59" t="s">
        <v>101</v>
      </c>
      <c r="C964" s="6">
        <v>2018</v>
      </c>
      <c r="D964" s="64">
        <v>112.36139453807849</v>
      </c>
      <c r="E964" s="64"/>
      <c r="F964" s="59"/>
      <c r="G964" s="59"/>
    </row>
    <row r="965" spans="1:7">
      <c r="A965" s="6" t="s">
        <v>93</v>
      </c>
      <c r="B965" s="59" t="s">
        <v>101</v>
      </c>
      <c r="C965" s="6">
        <v>2019</v>
      </c>
      <c r="D965" s="64">
        <v>119.26525480327389</v>
      </c>
      <c r="E965" s="64"/>
      <c r="F965" s="59"/>
      <c r="G965" s="59"/>
    </row>
    <row r="966" spans="1:7">
      <c r="A966" s="6" t="s">
        <v>93</v>
      </c>
      <c r="B966" s="60" t="s">
        <v>101</v>
      </c>
      <c r="C966" s="6">
        <v>2020</v>
      </c>
      <c r="D966" s="64">
        <v>120.33932798156654</v>
      </c>
      <c r="E966" s="64"/>
      <c r="F966" s="59"/>
      <c r="G966" s="59"/>
    </row>
    <row r="967" spans="1:7">
      <c r="A967" s="6" t="s">
        <v>88</v>
      </c>
      <c r="B967" s="6" t="s">
        <v>102</v>
      </c>
      <c r="C967" s="6">
        <v>2014</v>
      </c>
      <c r="D967" s="64">
        <v>131.95722536379265</v>
      </c>
      <c r="E967" s="64"/>
      <c r="F967" s="59"/>
      <c r="G967" s="59"/>
    </row>
    <row r="968" spans="1:7">
      <c r="A968" s="6" t="s">
        <v>88</v>
      </c>
      <c r="B968" s="59" t="s">
        <v>102</v>
      </c>
      <c r="C968" s="6">
        <v>2015</v>
      </c>
      <c r="D968" s="64">
        <v>164.74710579984122</v>
      </c>
      <c r="E968" s="64"/>
      <c r="F968" s="59"/>
      <c r="G968" s="59"/>
    </row>
    <row r="969" spans="1:7">
      <c r="A969" s="6" t="s">
        <v>88</v>
      </c>
      <c r="B969" s="59" t="s">
        <v>102</v>
      </c>
      <c r="C969" s="6">
        <v>2016</v>
      </c>
      <c r="D969" s="64">
        <v>163.61899671494328</v>
      </c>
      <c r="E969" s="64"/>
      <c r="F969" s="59"/>
      <c r="G969" s="59"/>
    </row>
    <row r="970" spans="1:7">
      <c r="A970" s="6" t="s">
        <v>88</v>
      </c>
      <c r="B970" s="59" t="s">
        <v>102</v>
      </c>
      <c r="C970" s="6">
        <v>2017</v>
      </c>
      <c r="D970" s="64">
        <v>178.81399510414326</v>
      </c>
      <c r="E970" s="64"/>
      <c r="F970" s="59"/>
      <c r="G970" s="59"/>
    </row>
    <row r="971" spans="1:7">
      <c r="A971" s="6" t="s">
        <v>88</v>
      </c>
      <c r="B971" s="59" t="s">
        <v>102</v>
      </c>
      <c r="C971" s="6">
        <v>2018</v>
      </c>
      <c r="D971" s="64">
        <v>112.02452580694506</v>
      </c>
      <c r="E971" s="64"/>
      <c r="F971" s="59"/>
      <c r="G971" s="59"/>
    </row>
    <row r="972" spans="1:7">
      <c r="A972" s="6" t="s">
        <v>88</v>
      </c>
      <c r="B972" s="59" t="s">
        <v>102</v>
      </c>
      <c r="C972" s="6">
        <v>2019</v>
      </c>
      <c r="D972" s="64">
        <v>121.01404025209294</v>
      </c>
      <c r="E972" s="64"/>
      <c r="F972" s="59"/>
      <c r="G972" s="59"/>
    </row>
    <row r="973" spans="1:7">
      <c r="A973" s="6" t="s">
        <v>88</v>
      </c>
      <c r="B973" s="59" t="s">
        <v>102</v>
      </c>
      <c r="C973" s="6">
        <v>2020</v>
      </c>
      <c r="D973" s="64">
        <v>127.76760210778998</v>
      </c>
      <c r="E973" s="64"/>
      <c r="F973" s="59"/>
      <c r="G973" s="59"/>
    </row>
    <row r="974" spans="1:7">
      <c r="A974" s="6" t="s">
        <v>89</v>
      </c>
      <c r="B974" s="59" t="s">
        <v>102</v>
      </c>
      <c r="C974" s="6">
        <v>2014</v>
      </c>
      <c r="D974" s="64">
        <v>294.29872008895416</v>
      </c>
      <c r="E974" s="64"/>
      <c r="F974" s="59"/>
      <c r="G974" s="59"/>
    </row>
    <row r="975" spans="1:7">
      <c r="A975" s="6" t="s">
        <v>89</v>
      </c>
      <c r="B975" s="59" t="s">
        <v>102</v>
      </c>
      <c r="C975" s="6">
        <v>2015</v>
      </c>
      <c r="D975" s="64">
        <v>304.18595852163031</v>
      </c>
      <c r="E975" s="64"/>
      <c r="F975" s="59"/>
      <c r="G975" s="59"/>
    </row>
    <row r="976" spans="1:7">
      <c r="A976" s="6" t="s">
        <v>89</v>
      </c>
      <c r="B976" s="59" t="s">
        <v>102</v>
      </c>
      <c r="C976" s="6">
        <v>2016</v>
      </c>
      <c r="D976" s="64">
        <v>309.89752643633608</v>
      </c>
      <c r="E976" s="64"/>
      <c r="F976" s="59"/>
      <c r="G976" s="59"/>
    </row>
    <row r="977" spans="1:7">
      <c r="A977" s="6" t="s">
        <v>89</v>
      </c>
      <c r="B977" s="59" t="s">
        <v>102</v>
      </c>
      <c r="C977" s="6">
        <v>2017</v>
      </c>
      <c r="D977" s="64">
        <v>203.26770320745544</v>
      </c>
      <c r="E977" s="64"/>
      <c r="F977" s="59"/>
      <c r="G977" s="59"/>
    </row>
    <row r="978" spans="1:7">
      <c r="A978" s="6" t="s">
        <v>89</v>
      </c>
      <c r="B978" s="59" t="s">
        <v>102</v>
      </c>
      <c r="C978" s="6">
        <v>2018</v>
      </c>
      <c r="D978" s="64">
        <v>210.822222709312</v>
      </c>
      <c r="E978" s="64"/>
      <c r="F978" s="59"/>
      <c r="G978" s="59"/>
    </row>
    <row r="979" spans="1:7">
      <c r="A979" s="6" t="s">
        <v>89</v>
      </c>
      <c r="B979" s="59" t="s">
        <v>102</v>
      </c>
      <c r="C979" s="6">
        <v>2019</v>
      </c>
      <c r="D979" s="64">
        <v>227.29972745919403</v>
      </c>
      <c r="E979" s="64"/>
      <c r="F979" s="59"/>
      <c r="G979" s="59"/>
    </row>
    <row r="980" spans="1:7">
      <c r="A980" s="6" t="s">
        <v>89</v>
      </c>
      <c r="B980" s="59" t="s">
        <v>102</v>
      </c>
      <c r="C980" s="6">
        <v>2020</v>
      </c>
      <c r="D980" s="64">
        <v>238.09205558746132</v>
      </c>
      <c r="E980" s="64"/>
      <c r="F980" s="59"/>
      <c r="G980" s="59"/>
    </row>
    <row r="981" spans="1:7">
      <c r="A981" s="6" t="s">
        <v>90</v>
      </c>
      <c r="B981" s="59" t="s">
        <v>102</v>
      </c>
      <c r="C981" s="6">
        <v>2014</v>
      </c>
      <c r="D981" s="64">
        <v>96.06516975599142</v>
      </c>
      <c r="E981" s="64"/>
      <c r="F981" s="59"/>
      <c r="G981" s="59"/>
    </row>
    <row r="982" spans="1:7">
      <c r="A982" s="6" t="s">
        <v>90</v>
      </c>
      <c r="B982" s="59" t="s">
        <v>102</v>
      </c>
      <c r="C982" s="6">
        <v>2015</v>
      </c>
      <c r="D982" s="64">
        <v>106.04969840539439</v>
      </c>
      <c r="E982" s="64"/>
      <c r="F982" s="59"/>
      <c r="G982" s="59"/>
    </row>
    <row r="983" spans="1:7">
      <c r="A983" s="6" t="s">
        <v>90</v>
      </c>
      <c r="B983" s="59" t="s">
        <v>102</v>
      </c>
      <c r="C983" s="6">
        <v>2016</v>
      </c>
      <c r="D983" s="64">
        <v>127.70182184871202</v>
      </c>
      <c r="E983" s="64"/>
      <c r="F983" s="59"/>
      <c r="G983" s="59"/>
    </row>
    <row r="984" spans="1:7">
      <c r="A984" s="6" t="s">
        <v>90</v>
      </c>
      <c r="B984" s="59" t="s">
        <v>102</v>
      </c>
      <c r="C984" s="6">
        <v>2017</v>
      </c>
      <c r="D984" s="64">
        <v>121.30521096078081</v>
      </c>
      <c r="E984" s="64"/>
      <c r="F984" s="59"/>
      <c r="G984" s="59"/>
    </row>
    <row r="985" spans="1:7">
      <c r="A985" s="6" t="s">
        <v>90</v>
      </c>
      <c r="B985" s="59" t="s">
        <v>102</v>
      </c>
      <c r="C985" s="6">
        <v>2018</v>
      </c>
      <c r="D985" s="64">
        <v>81.99498176086523</v>
      </c>
      <c r="E985" s="64"/>
      <c r="F985" s="59"/>
      <c r="G985" s="59"/>
    </row>
    <row r="986" spans="1:7">
      <c r="A986" s="6" t="s">
        <v>90</v>
      </c>
      <c r="B986" s="59" t="s">
        <v>102</v>
      </c>
      <c r="C986" s="6">
        <v>2019</v>
      </c>
      <c r="D986" s="64">
        <v>103.87262920051718</v>
      </c>
      <c r="E986" s="64"/>
      <c r="F986" s="59"/>
      <c r="G986" s="59"/>
    </row>
    <row r="987" spans="1:7">
      <c r="A987" s="6" t="s">
        <v>90</v>
      </c>
      <c r="B987" s="59" t="s">
        <v>102</v>
      </c>
      <c r="C987" s="6">
        <v>2020</v>
      </c>
      <c r="D987" s="64">
        <v>106.93406811704608</v>
      </c>
      <c r="E987" s="64"/>
      <c r="F987" s="59"/>
      <c r="G987" s="59"/>
    </row>
    <row r="988" spans="1:7">
      <c r="A988" s="6" t="s">
        <v>91</v>
      </c>
      <c r="B988" s="59" t="s">
        <v>102</v>
      </c>
      <c r="C988" s="6">
        <v>2014</v>
      </c>
      <c r="D988" s="64">
        <v>238.67034289567022</v>
      </c>
      <c r="E988" s="64"/>
      <c r="F988" s="59"/>
      <c r="G988" s="59"/>
    </row>
    <row r="989" spans="1:7">
      <c r="A989" s="6" t="s">
        <v>91</v>
      </c>
      <c r="B989" s="59" t="s">
        <v>102</v>
      </c>
      <c r="C989" s="6">
        <v>2015</v>
      </c>
      <c r="D989" s="64">
        <v>247.56419353911252</v>
      </c>
      <c r="E989" s="64"/>
      <c r="F989" s="59"/>
      <c r="G989" s="59"/>
    </row>
    <row r="990" spans="1:7">
      <c r="A990" s="6" t="s">
        <v>91</v>
      </c>
      <c r="B990" s="59" t="s">
        <v>102</v>
      </c>
      <c r="C990" s="6">
        <v>2016</v>
      </c>
      <c r="D990" s="64">
        <v>259.82188690902353</v>
      </c>
      <c r="E990" s="64"/>
      <c r="F990" s="59"/>
      <c r="G990" s="59"/>
    </row>
    <row r="991" spans="1:7">
      <c r="A991" s="6" t="s">
        <v>91</v>
      </c>
      <c r="B991" s="59" t="s">
        <v>102</v>
      </c>
      <c r="C991" s="6">
        <v>2017</v>
      </c>
      <c r="D991" s="64">
        <v>133.40593503534865</v>
      </c>
      <c r="E991" s="64"/>
      <c r="F991" s="59"/>
      <c r="G991" s="59"/>
    </row>
    <row r="992" spans="1:7">
      <c r="A992" s="6" t="s">
        <v>91</v>
      </c>
      <c r="B992" s="59" t="s">
        <v>102</v>
      </c>
      <c r="C992" s="6">
        <v>2018</v>
      </c>
      <c r="D992" s="64">
        <v>134.64134123002512</v>
      </c>
      <c r="E992" s="64"/>
      <c r="F992" s="59"/>
      <c r="G992" s="59"/>
    </row>
    <row r="993" spans="1:7">
      <c r="A993" s="6" t="s">
        <v>91</v>
      </c>
      <c r="B993" s="59" t="s">
        <v>102</v>
      </c>
      <c r="C993" s="6">
        <v>2019</v>
      </c>
      <c r="D993" s="64">
        <v>144.57652558358447</v>
      </c>
      <c r="E993" s="64"/>
      <c r="F993" s="59"/>
      <c r="G993" s="59"/>
    </row>
    <row r="994" spans="1:7">
      <c r="A994" s="6" t="s">
        <v>91</v>
      </c>
      <c r="B994" s="59" t="s">
        <v>102</v>
      </c>
      <c r="C994" s="6">
        <v>2020</v>
      </c>
      <c r="D994" s="64">
        <v>140.26071628485892</v>
      </c>
      <c r="E994" s="64"/>
      <c r="F994" s="59"/>
      <c r="G994" s="59"/>
    </row>
    <row r="995" spans="1:7">
      <c r="A995" s="6" t="s">
        <v>92</v>
      </c>
      <c r="B995" s="59" t="s">
        <v>102</v>
      </c>
      <c r="C995" s="6">
        <v>2014</v>
      </c>
      <c r="D995" s="64">
        <v>251.90882481537398</v>
      </c>
      <c r="E995" s="64"/>
      <c r="F995" s="59"/>
      <c r="G995" s="59"/>
    </row>
    <row r="996" spans="1:7">
      <c r="A996" s="6" t="s">
        <v>92</v>
      </c>
      <c r="B996" s="59" t="s">
        <v>102</v>
      </c>
      <c r="C996" s="6">
        <v>2015</v>
      </c>
      <c r="D996" s="64">
        <v>310.91194560575536</v>
      </c>
      <c r="E996" s="64"/>
      <c r="F996" s="59"/>
      <c r="G996" s="59"/>
    </row>
    <row r="997" spans="1:7">
      <c r="A997" s="6" t="s">
        <v>92</v>
      </c>
      <c r="B997" s="59" t="s">
        <v>102</v>
      </c>
      <c r="C997" s="6">
        <v>2016</v>
      </c>
      <c r="D997" s="64">
        <v>183.29714721773735</v>
      </c>
      <c r="E997" s="64"/>
      <c r="F997" s="59"/>
      <c r="G997" s="59"/>
    </row>
    <row r="998" spans="1:7">
      <c r="A998" s="6" t="s">
        <v>92</v>
      </c>
      <c r="B998" s="59" t="s">
        <v>102</v>
      </c>
      <c r="C998" s="6">
        <v>2017</v>
      </c>
      <c r="D998" s="64">
        <v>179.95447876365597</v>
      </c>
      <c r="E998" s="64"/>
      <c r="F998" s="59"/>
      <c r="G998" s="59"/>
    </row>
    <row r="999" spans="1:7">
      <c r="A999" s="6" t="s">
        <v>92</v>
      </c>
      <c r="B999" s="59" t="s">
        <v>102</v>
      </c>
      <c r="C999" s="6">
        <v>2018</v>
      </c>
      <c r="D999" s="64">
        <v>138.08035304472992</v>
      </c>
      <c r="E999" s="64"/>
      <c r="F999" s="59"/>
      <c r="G999" s="59"/>
    </row>
    <row r="1000" spans="1:7">
      <c r="A1000" s="6" t="s">
        <v>92</v>
      </c>
      <c r="B1000" s="59" t="s">
        <v>102</v>
      </c>
      <c r="C1000" s="6">
        <v>2019</v>
      </c>
      <c r="D1000" s="64">
        <v>115.86120060731801</v>
      </c>
      <c r="E1000" s="64"/>
      <c r="F1000" s="59"/>
      <c r="G1000" s="59"/>
    </row>
    <row r="1001" spans="1:7">
      <c r="A1001" s="6" t="s">
        <v>92</v>
      </c>
      <c r="B1001" s="59" t="s">
        <v>102</v>
      </c>
      <c r="C1001" s="6">
        <v>2020</v>
      </c>
      <c r="D1001" s="64">
        <v>122.66752516349995</v>
      </c>
      <c r="E1001" s="64"/>
      <c r="F1001" s="59"/>
      <c r="G1001" s="59"/>
    </row>
    <row r="1002" spans="1:7">
      <c r="A1002" s="6" t="s">
        <v>93</v>
      </c>
      <c r="B1002" s="59" t="s">
        <v>102</v>
      </c>
      <c r="C1002" s="6">
        <v>2014</v>
      </c>
      <c r="D1002" s="64">
        <v>78.545080497496102</v>
      </c>
      <c r="E1002" s="64"/>
      <c r="F1002" s="59"/>
      <c r="G1002" s="59"/>
    </row>
    <row r="1003" spans="1:7">
      <c r="A1003" s="6" t="s">
        <v>93</v>
      </c>
      <c r="B1003" s="59" t="s">
        <v>102</v>
      </c>
      <c r="C1003" s="6">
        <v>2015</v>
      </c>
      <c r="D1003" s="64">
        <v>82.750415308754484</v>
      </c>
      <c r="E1003" s="64"/>
      <c r="F1003" s="59"/>
      <c r="G1003" s="59"/>
    </row>
    <row r="1004" spans="1:7">
      <c r="A1004" s="6" t="s">
        <v>93</v>
      </c>
      <c r="B1004" s="59" t="s">
        <v>102</v>
      </c>
      <c r="C1004" s="6">
        <v>2016</v>
      </c>
      <c r="D1004" s="64">
        <v>83.559636074301082</v>
      </c>
      <c r="E1004" s="64"/>
      <c r="F1004" s="59"/>
      <c r="G1004" s="59"/>
    </row>
    <row r="1005" spans="1:7">
      <c r="A1005" s="6" t="s">
        <v>93</v>
      </c>
      <c r="B1005" s="59" t="s">
        <v>102</v>
      </c>
      <c r="C1005" s="6">
        <v>2017</v>
      </c>
      <c r="D1005" s="64">
        <v>88.986656701723547</v>
      </c>
      <c r="E1005" s="64"/>
      <c r="F1005" s="59"/>
      <c r="G1005" s="59"/>
    </row>
    <row r="1006" spans="1:7">
      <c r="A1006" s="6" t="s">
        <v>93</v>
      </c>
      <c r="B1006" s="59" t="s">
        <v>102</v>
      </c>
      <c r="C1006" s="6">
        <v>2018</v>
      </c>
      <c r="D1006" s="64">
        <v>115.42952802786331</v>
      </c>
      <c r="E1006" s="64"/>
      <c r="F1006" s="59"/>
      <c r="G1006" s="59"/>
    </row>
    <row r="1007" spans="1:7">
      <c r="A1007" s="6" t="s">
        <v>93</v>
      </c>
      <c r="B1007" s="59" t="s">
        <v>102</v>
      </c>
      <c r="C1007" s="6">
        <v>2019</v>
      </c>
      <c r="D1007" s="64">
        <v>112.4035381173111</v>
      </c>
      <c r="E1007" s="64"/>
      <c r="F1007" s="59"/>
      <c r="G1007" s="59"/>
    </row>
    <row r="1008" spans="1:7">
      <c r="A1008" s="6" t="s">
        <v>93</v>
      </c>
      <c r="B1008" s="59" t="s">
        <v>102</v>
      </c>
      <c r="C1008" s="6">
        <v>2020</v>
      </c>
      <c r="D1008" s="64">
        <v>123.7023487151554</v>
      </c>
      <c r="E1008" s="64"/>
      <c r="F1008" s="59"/>
      <c r="G1008" s="59"/>
    </row>
    <row r="2790" spans="6:8">
      <c r="G2790" s="6"/>
      <c r="H2790" s="6"/>
    </row>
    <row r="2791" spans="6:8">
      <c r="G2791" s="6"/>
      <c r="H2791" s="6"/>
    </row>
    <row r="2792" spans="6:8">
      <c r="F2792" s="2"/>
      <c r="G2792" s="6"/>
      <c r="H2792" s="6"/>
    </row>
    <row r="2793" spans="6:8">
      <c r="F2793" s="2"/>
      <c r="G2793" s="6"/>
      <c r="H2793" s="6"/>
    </row>
    <row r="2794" spans="6:8">
      <c r="F2794" s="6"/>
      <c r="G2794" s="6"/>
      <c r="H2794" s="6"/>
    </row>
    <row r="2795" spans="6:8">
      <c r="F2795" s="6"/>
      <c r="G2795" s="6"/>
      <c r="H2795" s="6"/>
    </row>
    <row r="2796" spans="6:8">
      <c r="F2796" s="6"/>
    </row>
    <row r="2797" spans="6:8">
      <c r="F2797" s="6"/>
    </row>
    <row r="2798" spans="6:8">
      <c r="F2798" s="6"/>
    </row>
    <row r="3086" spans="6:6">
      <c r="F3086" s="46"/>
    </row>
    <row r="5072" spans="6:7">
      <c r="F5072" s="5"/>
      <c r="G5072" s="5"/>
    </row>
    <row r="5961" spans="6:8">
      <c r="F5961" s="52"/>
      <c r="G5961" s="52"/>
      <c r="H5961" s="52"/>
    </row>
    <row r="7214" ht="8.25" customHeight="1"/>
    <row r="7218" spans="4:4">
      <c r="D7218" s="59"/>
    </row>
    <row r="7219" spans="4:4">
      <c r="D7219" s="59"/>
    </row>
    <row r="7220" spans="4:4">
      <c r="D7220" s="59"/>
    </row>
    <row r="7221" spans="4:4">
      <c r="D7221" s="59"/>
    </row>
    <row r="7222" spans="4:4">
      <c r="D7222" s="59"/>
    </row>
    <row r="7223" spans="4:4">
      <c r="D7223" s="59"/>
    </row>
    <row r="7224" spans="4:4">
      <c r="D7224" s="59"/>
    </row>
    <row r="7225" spans="4:4">
      <c r="D7225" s="59"/>
    </row>
    <row r="7226" spans="4:4">
      <c r="D7226" s="59"/>
    </row>
  </sheetData>
  <autoFilter ref="A1:D7215" xr:uid="{00000000-0009-0000-0000-000004000000}"/>
  <conditionalFormatting sqref="D3517:D3522">
    <cfRule type="containsText" dxfId="4" priority="5" operator="containsText" text="CHECK">
      <formula>NOT(ISERROR(SEARCH("CHECK",D3517)))</formula>
    </cfRule>
  </conditionalFormatting>
  <conditionalFormatting sqref="D3529:D3534">
    <cfRule type="containsText" dxfId="3" priority="4" operator="containsText" text="CHECK">
      <formula>NOT(ISERROR(SEARCH("CHECK",D3529)))</formula>
    </cfRule>
  </conditionalFormatting>
  <conditionalFormatting sqref="D3577:D3582">
    <cfRule type="containsText" dxfId="2" priority="3" operator="containsText" text="CHECK">
      <formula>NOT(ISERROR(SEARCH("CHECK",D3577)))</formula>
    </cfRule>
  </conditionalFormatting>
  <conditionalFormatting sqref="D3595:D3600">
    <cfRule type="containsText" dxfId="1" priority="2" operator="containsText" text="CHECK">
      <formula>NOT(ISERROR(SEARCH("CHECK",D3595)))</formula>
    </cfRule>
  </conditionalFormatting>
  <conditionalFormatting sqref="D5067">
    <cfRule type="containsText" dxfId="0" priority="1" operator="containsText" text="CHECK">
      <formula>NOT(ISERROR(SEARCH("CHECK",D5067)))</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15"/>
  <sheetViews>
    <sheetView workbookViewId="0"/>
    <sheetView workbookViewId="1"/>
  </sheetViews>
  <sheetFormatPr defaultRowHeight="14.5"/>
  <cols>
    <col min="1" max="1" width="21.7265625" bestFit="1" customWidth="1"/>
    <col min="2" max="2" width="18.7265625" customWidth="1"/>
    <col min="3" max="3" width="34.26953125" customWidth="1"/>
    <col min="4" max="4" width="17.7265625" bestFit="1" customWidth="1"/>
    <col min="5" max="5" width="19.453125" style="6" bestFit="1" customWidth="1"/>
    <col min="6" max="6" width="99" bestFit="1" customWidth="1"/>
    <col min="7" max="7" width="11.1796875" customWidth="1"/>
  </cols>
  <sheetData>
    <row r="2" spans="1:7">
      <c r="A2" s="7" t="s">
        <v>96</v>
      </c>
      <c r="B2" s="7" t="s">
        <v>19</v>
      </c>
      <c r="C2" s="7" t="s">
        <v>52</v>
      </c>
      <c r="D2" s="7" t="s">
        <v>12</v>
      </c>
      <c r="E2" s="7" t="s">
        <v>66</v>
      </c>
      <c r="F2" s="7" t="s">
        <v>65</v>
      </c>
      <c r="G2" s="47" t="s">
        <v>70</v>
      </c>
    </row>
    <row r="3" spans="1:7">
      <c r="A3" s="4" t="s">
        <v>88</v>
      </c>
      <c r="B3" s="4" t="s">
        <v>20</v>
      </c>
      <c r="C3" s="4" t="s">
        <v>30</v>
      </c>
      <c r="D3" s="4" t="s">
        <v>30</v>
      </c>
      <c r="E3" s="4" t="s">
        <v>30</v>
      </c>
      <c r="F3" s="4" t="s">
        <v>74</v>
      </c>
      <c r="G3" s="48" t="s">
        <v>71</v>
      </c>
    </row>
    <row r="4" spans="1:7">
      <c r="A4" s="4" t="s">
        <v>89</v>
      </c>
      <c r="B4" s="4" t="s">
        <v>21</v>
      </c>
      <c r="C4" s="4" t="s">
        <v>29</v>
      </c>
      <c r="D4" s="4" t="s">
        <v>29</v>
      </c>
      <c r="E4" s="4" t="s">
        <v>29</v>
      </c>
      <c r="F4" s="4" t="s">
        <v>75</v>
      </c>
      <c r="G4" s="4" t="s">
        <v>72</v>
      </c>
    </row>
    <row r="5" spans="1:7" s="6" customFormat="1">
      <c r="A5" s="4" t="s">
        <v>90</v>
      </c>
      <c r="B5" s="4" t="s">
        <v>22</v>
      </c>
      <c r="C5" s="4"/>
      <c r="D5" s="4"/>
      <c r="E5" s="4"/>
      <c r="F5" s="4" t="s">
        <v>76</v>
      </c>
      <c r="G5" s="4"/>
    </row>
    <row r="6" spans="1:7" s="6" customFormat="1">
      <c r="A6" s="4" t="s">
        <v>91</v>
      </c>
      <c r="B6" s="4" t="s">
        <v>23</v>
      </c>
      <c r="C6" s="4"/>
      <c r="D6" s="4"/>
      <c r="E6" s="4"/>
      <c r="F6" s="4" t="s">
        <v>77</v>
      </c>
      <c r="G6" s="4"/>
    </row>
    <row r="7" spans="1:7">
      <c r="A7" s="4" t="s">
        <v>92</v>
      </c>
      <c r="B7" s="4" t="s">
        <v>24</v>
      </c>
      <c r="C7" s="4"/>
      <c r="D7" s="4"/>
      <c r="E7" s="4"/>
      <c r="F7" s="51" t="s">
        <v>78</v>
      </c>
      <c r="G7" s="48"/>
    </row>
    <row r="8" spans="1:7">
      <c r="A8" s="4" t="s">
        <v>93</v>
      </c>
      <c r="B8" s="4"/>
      <c r="C8" s="4"/>
      <c r="D8" s="4"/>
      <c r="E8" s="4"/>
      <c r="F8" s="51" t="s">
        <v>79</v>
      </c>
      <c r="G8" s="4"/>
    </row>
    <row r="9" spans="1:7">
      <c r="A9" s="4"/>
      <c r="B9" s="4"/>
      <c r="C9" s="4"/>
      <c r="D9" s="4"/>
      <c r="E9" s="4"/>
      <c r="F9" s="51" t="s">
        <v>80</v>
      </c>
      <c r="G9" s="4"/>
    </row>
    <row r="10" spans="1:7">
      <c r="A10" s="4"/>
      <c r="B10" s="4"/>
      <c r="C10" s="4"/>
      <c r="D10" s="4"/>
      <c r="E10" s="4"/>
      <c r="F10" s="51" t="s">
        <v>81</v>
      </c>
      <c r="G10" s="4"/>
    </row>
    <row r="11" spans="1:7">
      <c r="A11" s="4"/>
      <c r="B11" s="4"/>
      <c r="C11" s="4"/>
      <c r="D11" s="4"/>
      <c r="E11" s="4"/>
      <c r="F11" s="51" t="s">
        <v>99</v>
      </c>
      <c r="G11" s="4"/>
    </row>
    <row r="12" spans="1:7">
      <c r="A12" s="4"/>
      <c r="B12" s="4"/>
      <c r="C12" s="4"/>
      <c r="D12" s="4"/>
      <c r="E12" s="4"/>
      <c r="F12" s="51" t="s">
        <v>100</v>
      </c>
      <c r="G12" s="4"/>
    </row>
    <row r="13" spans="1:7" ht="15" customHeight="1">
      <c r="A13" s="4"/>
      <c r="B13" s="4"/>
      <c r="C13" s="4"/>
      <c r="D13" s="4"/>
      <c r="E13" s="4"/>
      <c r="F13" s="51" t="s">
        <v>101</v>
      </c>
      <c r="G13" s="4"/>
    </row>
    <row r="14" spans="1:7">
      <c r="A14" s="4"/>
      <c r="B14" s="4"/>
      <c r="C14" s="4"/>
      <c r="D14" s="4"/>
      <c r="E14" s="4"/>
      <c r="F14" s="51" t="s">
        <v>102</v>
      </c>
      <c r="G14" s="4"/>
    </row>
    <row r="15" spans="1:7">
      <c r="A15" s="4"/>
      <c r="B15" s="4"/>
      <c r="C15" s="4"/>
      <c r="D15" s="4"/>
      <c r="E15" s="4"/>
      <c r="F15" s="51"/>
      <c r="G15"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Notes</vt:lpstr>
      <vt:lpstr>Summary - Gas Dx</vt:lpstr>
      <vt:lpstr>Profitability - Gas Dx</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Newman, Alistair</cp:lastModifiedBy>
  <dcterms:created xsi:type="dcterms:W3CDTF">2020-05-11T03:13:37Z</dcterms:created>
  <dcterms:modified xsi:type="dcterms:W3CDTF">2021-12-20T05:27:38Z</dcterms:modified>
</cp:coreProperties>
</file>