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john\Work Folders\"/>
    </mc:Choice>
  </mc:AlternateContent>
  <bookViews>
    <workbookView xWindow="1245" yWindow="-150" windowWidth="4080" windowHeight="4035" tabRatio="791" activeTab="2"/>
  </bookViews>
  <sheets>
    <sheet name="Consolidated underlying data" sheetId="4" r:id="rId1"/>
    <sheet name="BHM Rm, MRP Calculations " sheetId="5" r:id="rId2"/>
    <sheet name="Display Tables" sheetId="7" r:id="rId3"/>
  </sheets>
  <definedNames>
    <definedName name="_Ref417570520" localSheetId="2">'Display Tables'!$H$2</definedName>
    <definedName name="_Ref432619921" localSheetId="2">'Display Tables'!$B$2</definedName>
    <definedName name="_Ref443916669" localSheetId="2">'Display Tables'!$B$20</definedName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Date_Range">#REF!,#REF!</definedName>
    <definedName name="Date_Range_Data">#REF!</definedName>
  </definedNames>
  <calcPr calcId="162913" calcMode="manual"/>
  <customWorkbookViews>
    <customWorkbookView name="Ma, June - Personal View" guid="{2E9D4B95-D3A5-4B88-BEE5-1085751D117B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D22" i="7" l="1"/>
  <c r="C22" i="7"/>
  <c r="D23" i="7"/>
  <c r="C23" i="7"/>
  <c r="C137" i="5" l="1"/>
  <c r="B137" i="5" l="1"/>
  <c r="C135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D126" i="5"/>
  <c r="H114" i="5"/>
  <c r="K114" i="5" s="1"/>
  <c r="H110" i="5"/>
  <c r="H113" i="5"/>
  <c r="H117" i="5"/>
  <c r="K117" i="5" s="1"/>
  <c r="H108" i="5"/>
  <c r="C108" i="5"/>
  <c r="C5" i="5"/>
  <c r="C79" i="5"/>
  <c r="C83" i="5"/>
  <c r="C87" i="5"/>
  <c r="C91" i="5"/>
  <c r="C95" i="5"/>
  <c r="C99" i="5"/>
  <c r="C103" i="5"/>
  <c r="H78" i="5"/>
  <c r="H79" i="5"/>
  <c r="H82" i="5"/>
  <c r="H83" i="5"/>
  <c r="H94" i="5"/>
  <c r="H95" i="5"/>
  <c r="H98" i="5"/>
  <c r="K98" i="5" s="1"/>
  <c r="H99" i="5"/>
  <c r="H100" i="5"/>
  <c r="H122" i="5"/>
  <c r="K122" i="5" s="1"/>
  <c r="H123" i="5"/>
  <c r="H125" i="5"/>
  <c r="H127" i="5"/>
  <c r="H129" i="5"/>
  <c r="H131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G34" i="5" s="1"/>
  <c r="D35" i="5"/>
  <c r="D36" i="5"/>
  <c r="D37" i="5"/>
  <c r="D38" i="5"/>
  <c r="D39" i="5"/>
  <c r="D40" i="5"/>
  <c r="D41" i="5"/>
  <c r="D42" i="5"/>
  <c r="G42" i="5" s="1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G98" i="5" s="1"/>
  <c r="D99" i="5"/>
  <c r="D100" i="5"/>
  <c r="D101" i="5"/>
  <c r="D102" i="5"/>
  <c r="G102" i="5" s="1"/>
  <c r="D103" i="5"/>
  <c r="D104" i="5"/>
  <c r="D105" i="5"/>
  <c r="D106" i="5"/>
  <c r="D107" i="5"/>
  <c r="D108" i="5"/>
  <c r="D109" i="5"/>
  <c r="D110" i="5"/>
  <c r="G110" i="5" s="1"/>
  <c r="D111" i="5"/>
  <c r="D112" i="5"/>
  <c r="D113" i="5"/>
  <c r="D114" i="5"/>
  <c r="G114" i="5" s="1"/>
  <c r="D115" i="5"/>
  <c r="D116" i="5"/>
  <c r="D117" i="5"/>
  <c r="D118" i="5"/>
  <c r="G118" i="5" s="1"/>
  <c r="D119" i="5"/>
  <c r="D120" i="5"/>
  <c r="D121" i="5"/>
  <c r="D122" i="5"/>
  <c r="G122" i="5" s="1"/>
  <c r="D123" i="5"/>
  <c r="D124" i="5"/>
  <c r="D125" i="5"/>
  <c r="D127" i="5"/>
  <c r="D128" i="5"/>
  <c r="D129" i="5"/>
  <c r="D130" i="5"/>
  <c r="G130" i="5" s="1"/>
  <c r="D131" i="5"/>
  <c r="D3" i="5"/>
  <c r="C4" i="5"/>
  <c r="E4" i="5" s="1"/>
  <c r="F4" i="5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E33" i="5" s="1"/>
  <c r="F33" i="5" s="1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E69" i="5" s="1"/>
  <c r="F69" i="5" s="1"/>
  <c r="C70" i="5"/>
  <c r="C71" i="5"/>
  <c r="C72" i="5"/>
  <c r="C73" i="5"/>
  <c r="C74" i="5"/>
  <c r="C75" i="5"/>
  <c r="C76" i="5"/>
  <c r="C77" i="5"/>
  <c r="C78" i="5"/>
  <c r="C80" i="5"/>
  <c r="C81" i="5"/>
  <c r="C82" i="5"/>
  <c r="C84" i="5"/>
  <c r="C85" i="5"/>
  <c r="C86" i="5"/>
  <c r="C88" i="5"/>
  <c r="C89" i="5"/>
  <c r="E89" i="5" s="1"/>
  <c r="F89" i="5" s="1"/>
  <c r="C90" i="5"/>
  <c r="C92" i="5"/>
  <c r="C93" i="5"/>
  <c r="E93" i="5" s="1"/>
  <c r="F93" i="5" s="1"/>
  <c r="C94" i="5"/>
  <c r="C96" i="5"/>
  <c r="C97" i="5"/>
  <c r="C98" i="5"/>
  <c r="I98" i="5" s="1"/>
  <c r="J98" i="5" s="1"/>
  <c r="C100" i="5"/>
  <c r="C101" i="5"/>
  <c r="C102" i="5"/>
  <c r="C104" i="5"/>
  <c r="C105" i="5"/>
  <c r="C106" i="5"/>
  <c r="C107" i="5"/>
  <c r="C109" i="5"/>
  <c r="C110" i="5"/>
  <c r="C111" i="5"/>
  <c r="C112" i="5"/>
  <c r="C113" i="5"/>
  <c r="C114" i="5"/>
  <c r="C115" i="5"/>
  <c r="C116" i="5"/>
  <c r="C117" i="5"/>
  <c r="C118" i="5"/>
  <c r="E118" i="5" s="1"/>
  <c r="F118" i="5" s="1"/>
  <c r="C119" i="5"/>
  <c r="C120" i="5"/>
  <c r="C121" i="5"/>
  <c r="E121" i="5" s="1"/>
  <c r="F121" i="5" s="1"/>
  <c r="C122" i="5"/>
  <c r="E122" i="5" s="1"/>
  <c r="F122" i="5" s="1"/>
  <c r="C123" i="5"/>
  <c r="C124" i="5"/>
  <c r="C125" i="5"/>
  <c r="E125" i="5" s="1"/>
  <c r="F125" i="5" s="1"/>
  <c r="C126" i="5"/>
  <c r="E126" i="5" s="1"/>
  <c r="F126" i="5" s="1"/>
  <c r="C127" i="5"/>
  <c r="E127" i="5" s="1"/>
  <c r="F127" i="5" s="1"/>
  <c r="C128" i="5"/>
  <c r="C129" i="5"/>
  <c r="C130" i="5"/>
  <c r="C131" i="5"/>
  <c r="E131" i="5" s="1"/>
  <c r="F131" i="5" s="1"/>
  <c r="C3" i="5"/>
  <c r="C2" i="5"/>
  <c r="E14" i="5"/>
  <c r="F14" i="5" s="1"/>
  <c r="G126" i="5"/>
  <c r="G123" i="5" l="1"/>
  <c r="G119" i="5"/>
  <c r="G115" i="5"/>
  <c r="G111" i="5"/>
  <c r="G107" i="5"/>
  <c r="G99" i="5"/>
  <c r="G91" i="5"/>
  <c r="G87" i="5"/>
  <c r="G83" i="5"/>
  <c r="G79" i="5"/>
  <c r="G75" i="5"/>
  <c r="G71" i="5"/>
  <c r="G67" i="5"/>
  <c r="G63" i="5"/>
  <c r="G59" i="5"/>
  <c r="G55" i="5"/>
  <c r="G51" i="5"/>
  <c r="G47" i="5"/>
  <c r="G39" i="5"/>
  <c r="G35" i="5"/>
  <c r="G31" i="5"/>
  <c r="G27" i="5"/>
  <c r="G19" i="5"/>
  <c r="G131" i="5"/>
  <c r="G127" i="5"/>
  <c r="H133" i="5"/>
  <c r="D133" i="5"/>
  <c r="E123" i="5"/>
  <c r="F123" i="5" s="1"/>
  <c r="E119" i="5"/>
  <c r="F119" i="5" s="1"/>
  <c r="E115" i="5"/>
  <c r="F115" i="5" s="1"/>
  <c r="E101" i="5"/>
  <c r="F101" i="5" s="1"/>
  <c r="I114" i="5"/>
  <c r="J114" i="5" s="1"/>
  <c r="E96" i="5"/>
  <c r="F96" i="5" s="1"/>
  <c r="E97" i="5"/>
  <c r="F97" i="5" s="1"/>
  <c r="E86" i="5"/>
  <c r="F86" i="5" s="1"/>
  <c r="E81" i="5"/>
  <c r="F81" i="5" s="1"/>
  <c r="E5" i="5"/>
  <c r="F5" i="5" s="1"/>
  <c r="E124" i="5"/>
  <c r="F124" i="5" s="1"/>
  <c r="E116" i="5"/>
  <c r="F116" i="5" s="1"/>
  <c r="E6" i="5"/>
  <c r="F6" i="5" s="1"/>
  <c r="E120" i="5"/>
  <c r="F120" i="5" s="1"/>
  <c r="E92" i="5"/>
  <c r="F92" i="5" s="1"/>
  <c r="E76" i="5"/>
  <c r="F76" i="5" s="1"/>
  <c r="E72" i="5"/>
  <c r="F72" i="5" s="1"/>
  <c r="E68" i="5"/>
  <c r="F68" i="5" s="1"/>
  <c r="E64" i="5"/>
  <c r="F64" i="5" s="1"/>
  <c r="E60" i="5"/>
  <c r="F60" i="5" s="1"/>
  <c r="E56" i="5"/>
  <c r="F56" i="5" s="1"/>
  <c r="E52" i="5"/>
  <c r="F52" i="5" s="1"/>
  <c r="E48" i="5"/>
  <c r="F48" i="5" s="1"/>
  <c r="E44" i="5"/>
  <c r="F44" i="5" s="1"/>
  <c r="E40" i="5"/>
  <c r="F40" i="5" s="1"/>
  <c r="E36" i="5"/>
  <c r="F36" i="5" s="1"/>
  <c r="E32" i="5"/>
  <c r="F32" i="5" s="1"/>
  <c r="E28" i="5"/>
  <c r="F28" i="5" s="1"/>
  <c r="E24" i="5"/>
  <c r="F24" i="5" s="1"/>
  <c r="E20" i="5"/>
  <c r="F20" i="5" s="1"/>
  <c r="E16" i="5"/>
  <c r="F16" i="5" s="1"/>
  <c r="E12" i="5"/>
  <c r="F12" i="5" s="1"/>
  <c r="E8" i="5"/>
  <c r="F8" i="5" s="1"/>
  <c r="G3" i="5"/>
  <c r="E3" i="5"/>
  <c r="F3" i="5" s="1"/>
  <c r="G128" i="5"/>
  <c r="K100" i="5"/>
  <c r="K78" i="5"/>
  <c r="G11" i="5"/>
  <c r="K110" i="5"/>
  <c r="G4" i="5"/>
  <c r="G8" i="5"/>
  <c r="G12" i="5"/>
  <c r="G16" i="5"/>
  <c r="G20" i="5"/>
  <c r="G24" i="5"/>
  <c r="G28" i="5"/>
  <c r="G32" i="5"/>
  <c r="G36" i="5"/>
  <c r="G40" i="5"/>
  <c r="G44" i="5"/>
  <c r="G48" i="5"/>
  <c r="E49" i="5"/>
  <c r="F49" i="5" s="1"/>
  <c r="E17" i="5"/>
  <c r="F17" i="5" s="1"/>
  <c r="E13" i="5"/>
  <c r="F13" i="5" s="1"/>
  <c r="G125" i="5"/>
  <c r="G121" i="5"/>
  <c r="G117" i="5"/>
  <c r="G113" i="5"/>
  <c r="G109" i="5"/>
  <c r="G105" i="5"/>
  <c r="G101" i="5"/>
  <c r="G97" i="5"/>
  <c r="G93" i="5"/>
  <c r="G89" i="5"/>
  <c r="G85" i="5"/>
  <c r="G81" i="5"/>
  <c r="G77" i="5"/>
  <c r="G129" i="5"/>
  <c r="E77" i="5"/>
  <c r="F77" i="5" s="1"/>
  <c r="E73" i="5"/>
  <c r="F73" i="5" s="1"/>
  <c r="E65" i="5"/>
  <c r="F65" i="5" s="1"/>
  <c r="E61" i="5"/>
  <c r="F61" i="5" s="1"/>
  <c r="E57" i="5"/>
  <c r="F57" i="5" s="1"/>
  <c r="E53" i="5"/>
  <c r="F53" i="5" s="1"/>
  <c r="E45" i="5"/>
  <c r="F45" i="5" s="1"/>
  <c r="E41" i="5"/>
  <c r="F41" i="5" s="1"/>
  <c r="E37" i="5"/>
  <c r="F37" i="5" s="1"/>
  <c r="E29" i="5"/>
  <c r="F29" i="5" s="1"/>
  <c r="E25" i="5"/>
  <c r="F25" i="5" s="1"/>
  <c r="E21" i="5"/>
  <c r="F21" i="5" s="1"/>
  <c r="E109" i="5"/>
  <c r="F109" i="5" s="1"/>
  <c r="E130" i="5"/>
  <c r="F130" i="5" s="1"/>
  <c r="E105" i="5"/>
  <c r="F105" i="5" s="1"/>
  <c r="E85" i="5"/>
  <c r="F85" i="5" s="1"/>
  <c r="G94" i="5"/>
  <c r="G90" i="5"/>
  <c r="G86" i="5"/>
  <c r="G82" i="5"/>
  <c r="G78" i="5"/>
  <c r="G74" i="5"/>
  <c r="G70" i="5"/>
  <c r="G66" i="5"/>
  <c r="G62" i="5"/>
  <c r="G58" i="5"/>
  <c r="G54" i="5"/>
  <c r="G50" i="5"/>
  <c r="G38" i="5"/>
  <c r="E34" i="5"/>
  <c r="F34" i="5" s="1"/>
  <c r="G30" i="5"/>
  <c r="G26" i="5"/>
  <c r="G18" i="5"/>
  <c r="G14" i="5"/>
  <c r="G10" i="5"/>
  <c r="G6" i="5"/>
  <c r="K108" i="5"/>
  <c r="E30" i="5"/>
  <c r="F30" i="5" s="1"/>
  <c r="G73" i="5"/>
  <c r="G69" i="5"/>
  <c r="G65" i="5"/>
  <c r="G61" i="5"/>
  <c r="G57" i="5"/>
  <c r="G53" i="5"/>
  <c r="G49" i="5"/>
  <c r="G45" i="5"/>
  <c r="G41" i="5"/>
  <c r="G37" i="5"/>
  <c r="G33" i="5"/>
  <c r="G29" i="5"/>
  <c r="G25" i="5"/>
  <c r="G21" i="5"/>
  <c r="G17" i="5"/>
  <c r="G13" i="5"/>
  <c r="G9" i="5"/>
  <c r="G5" i="5"/>
  <c r="E9" i="5"/>
  <c r="F9" i="5" s="1"/>
  <c r="G15" i="5"/>
  <c r="E15" i="5"/>
  <c r="F15" i="5" s="1"/>
  <c r="E75" i="5"/>
  <c r="F75" i="5" s="1"/>
  <c r="E50" i="5"/>
  <c r="F50" i="5" s="1"/>
  <c r="E90" i="5"/>
  <c r="F90" i="5" s="1"/>
  <c r="E114" i="5"/>
  <c r="F114" i="5" s="1"/>
  <c r="K129" i="5"/>
  <c r="K125" i="5"/>
  <c r="K113" i="5"/>
  <c r="E27" i="5"/>
  <c r="F27" i="5" s="1"/>
  <c r="E112" i="5"/>
  <c r="F112" i="5" s="1"/>
  <c r="E83" i="5"/>
  <c r="F83" i="5" s="1"/>
  <c r="E35" i="5"/>
  <c r="F35" i="5" s="1"/>
  <c r="E80" i="5"/>
  <c r="F80" i="5" s="1"/>
  <c r="E46" i="5"/>
  <c r="F46" i="5" s="1"/>
  <c r="E42" i="5"/>
  <c r="F42" i="5" s="1"/>
  <c r="E26" i="5"/>
  <c r="F26" i="5" s="1"/>
  <c r="E22" i="5"/>
  <c r="F22" i="5" s="1"/>
  <c r="E18" i="5"/>
  <c r="F18" i="5" s="1"/>
  <c r="E10" i="5"/>
  <c r="F10" i="5" s="1"/>
  <c r="K123" i="5"/>
  <c r="E63" i="5"/>
  <c r="F63" i="5" s="1"/>
  <c r="E55" i="5"/>
  <c r="F55" i="5" s="1"/>
  <c r="G95" i="5"/>
  <c r="E95" i="5"/>
  <c r="F95" i="5" s="1"/>
  <c r="H111" i="5"/>
  <c r="K111" i="5" s="1"/>
  <c r="C134" i="5"/>
  <c r="E19" i="5"/>
  <c r="F19" i="5" s="1"/>
  <c r="E87" i="5"/>
  <c r="F87" i="5" s="1"/>
  <c r="I79" i="5"/>
  <c r="J79" i="5" s="1"/>
  <c r="G103" i="5"/>
  <c r="E103" i="5"/>
  <c r="F103" i="5" s="1"/>
  <c r="G43" i="5"/>
  <c r="E43" i="5"/>
  <c r="F43" i="5" s="1"/>
  <c r="G23" i="5"/>
  <c r="E23" i="5"/>
  <c r="F23" i="5" s="1"/>
  <c r="G7" i="5"/>
  <c r="E7" i="5"/>
  <c r="F7" i="5" s="1"/>
  <c r="H115" i="5"/>
  <c r="E71" i="5"/>
  <c r="F71" i="5" s="1"/>
  <c r="I123" i="5"/>
  <c r="J123" i="5" s="1"/>
  <c r="E39" i="5"/>
  <c r="F39" i="5" s="1"/>
  <c r="E99" i="5"/>
  <c r="F99" i="5" s="1"/>
  <c r="G106" i="5"/>
  <c r="E106" i="5"/>
  <c r="F106" i="5" s="1"/>
  <c r="G46" i="5"/>
  <c r="E79" i="5"/>
  <c r="F79" i="5" s="1"/>
  <c r="E128" i="5"/>
  <c r="F128" i="5" s="1"/>
  <c r="I100" i="5"/>
  <c r="J100" i="5" s="1"/>
  <c r="E38" i="5"/>
  <c r="F38" i="5" s="1"/>
  <c r="E91" i="5"/>
  <c r="F91" i="5" s="1"/>
  <c r="H137" i="5"/>
  <c r="D137" i="5"/>
  <c r="I110" i="5"/>
  <c r="J110" i="5" s="1"/>
  <c r="E110" i="5"/>
  <c r="F110" i="5" s="1"/>
  <c r="G22" i="5"/>
  <c r="E59" i="5"/>
  <c r="F59" i="5" s="1"/>
  <c r="E62" i="5"/>
  <c r="F62" i="5" s="1"/>
  <c r="E47" i="5"/>
  <c r="F47" i="5" s="1"/>
  <c r="E67" i="5"/>
  <c r="F67" i="5" s="1"/>
  <c r="E11" i="5"/>
  <c r="F11" i="5" s="1"/>
  <c r="I122" i="5"/>
  <c r="J122" i="5" s="1"/>
  <c r="E70" i="5"/>
  <c r="F70" i="5" s="1"/>
  <c r="E31" i="5"/>
  <c r="F31" i="5" s="1"/>
  <c r="E51" i="5"/>
  <c r="F51" i="5" s="1"/>
  <c r="E107" i="5"/>
  <c r="F107" i="5" s="1"/>
  <c r="E82" i="5"/>
  <c r="F82" i="5" s="1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72" i="5"/>
  <c r="G68" i="5"/>
  <c r="G64" i="5"/>
  <c r="G60" i="5"/>
  <c r="G56" i="5"/>
  <c r="G52" i="5"/>
  <c r="C133" i="5"/>
  <c r="E133" i="5" s="1"/>
  <c r="F133" i="5" s="1"/>
  <c r="H112" i="5"/>
  <c r="B135" i="5"/>
  <c r="I129" i="5"/>
  <c r="J129" i="5" s="1"/>
  <c r="I117" i="5"/>
  <c r="J117" i="5" s="1"/>
  <c r="I113" i="5"/>
  <c r="J113" i="5" s="1"/>
  <c r="E98" i="5"/>
  <c r="F98" i="5" s="1"/>
  <c r="E94" i="5"/>
  <c r="F94" i="5" s="1"/>
  <c r="E74" i="5"/>
  <c r="F74" i="5" s="1"/>
  <c r="E66" i="5"/>
  <c r="F66" i="5" s="1"/>
  <c r="E58" i="5"/>
  <c r="F58" i="5" s="1"/>
  <c r="E54" i="5"/>
  <c r="F54" i="5" s="1"/>
  <c r="C136" i="5"/>
  <c r="I125" i="5"/>
  <c r="J125" i="5" s="1"/>
  <c r="B133" i="5"/>
  <c r="G133" i="5" s="1"/>
  <c r="B134" i="5"/>
  <c r="E111" i="5"/>
  <c r="F111" i="5" s="1"/>
  <c r="E113" i="5"/>
  <c r="F113" i="5" s="1"/>
  <c r="E117" i="5"/>
  <c r="F117" i="5" s="1"/>
  <c r="H134" i="5"/>
  <c r="B136" i="5"/>
  <c r="E78" i="5"/>
  <c r="F78" i="5" s="1"/>
  <c r="I78" i="5"/>
  <c r="J78" i="5" s="1"/>
  <c r="E129" i="5"/>
  <c r="F129" i="5" s="1"/>
  <c r="E108" i="5"/>
  <c r="F108" i="5" s="1"/>
  <c r="E104" i="5"/>
  <c r="F104" i="5" s="1"/>
  <c r="E102" i="5"/>
  <c r="F102" i="5" s="1"/>
  <c r="E100" i="5"/>
  <c r="F100" i="5" s="1"/>
  <c r="E88" i="5"/>
  <c r="F88" i="5" s="1"/>
  <c r="E84" i="5"/>
  <c r="F84" i="5" s="1"/>
  <c r="H28" i="5"/>
  <c r="H24" i="5"/>
  <c r="H20" i="5"/>
  <c r="H16" i="5"/>
  <c r="H12" i="5"/>
  <c r="H8" i="5"/>
  <c r="I108" i="5"/>
  <c r="J108" i="5" s="1"/>
  <c r="C132" i="5"/>
  <c r="H26" i="5"/>
  <c r="H22" i="5"/>
  <c r="H18" i="5"/>
  <c r="H14" i="5"/>
  <c r="H10" i="5"/>
  <c r="K131" i="5"/>
  <c r="I131" i="5"/>
  <c r="J131" i="5" s="1"/>
  <c r="K127" i="5"/>
  <c r="I127" i="5"/>
  <c r="J127" i="5" s="1"/>
  <c r="I95" i="5"/>
  <c r="J95" i="5" s="1"/>
  <c r="K95" i="5"/>
  <c r="K94" i="5"/>
  <c r="I94" i="5"/>
  <c r="J94" i="5" s="1"/>
  <c r="K82" i="5"/>
  <c r="I82" i="5"/>
  <c r="J82" i="5" s="1"/>
  <c r="H124" i="5"/>
  <c r="H106" i="5"/>
  <c r="H104" i="5"/>
  <c r="H102" i="5"/>
  <c r="H84" i="5"/>
  <c r="H76" i="5"/>
  <c r="H74" i="5"/>
  <c r="H72" i="5"/>
  <c r="H70" i="5"/>
  <c r="H68" i="5"/>
  <c r="H66" i="5"/>
  <c r="H64" i="5"/>
  <c r="H62" i="5"/>
  <c r="H60" i="5"/>
  <c r="H58" i="5"/>
  <c r="H56" i="5"/>
  <c r="H54" i="5"/>
  <c r="H52" i="5"/>
  <c r="H50" i="5"/>
  <c r="K79" i="5"/>
  <c r="H128" i="5"/>
  <c r="H126" i="5"/>
  <c r="H121" i="5"/>
  <c r="H119" i="5"/>
  <c r="H96" i="5"/>
  <c r="H92" i="5"/>
  <c r="H90" i="5"/>
  <c r="H88" i="5"/>
  <c r="H86" i="5"/>
  <c r="H80" i="5"/>
  <c r="H105" i="5"/>
  <c r="H103" i="5"/>
  <c r="H101" i="5"/>
  <c r="I99" i="5"/>
  <c r="J99" i="5" s="1"/>
  <c r="K99" i="5"/>
  <c r="H97" i="5"/>
  <c r="I83" i="5"/>
  <c r="J83" i="5" s="1"/>
  <c r="K83" i="5"/>
  <c r="H77" i="5"/>
  <c r="H75" i="5"/>
  <c r="H73" i="5"/>
  <c r="H71" i="5"/>
  <c r="H69" i="5"/>
  <c r="H67" i="5"/>
  <c r="H65" i="5"/>
  <c r="H63" i="5"/>
  <c r="H61" i="5"/>
  <c r="H59" i="5"/>
  <c r="H57" i="5"/>
  <c r="H55" i="5"/>
  <c r="H53" i="5"/>
  <c r="H51" i="5"/>
  <c r="H49" i="5"/>
  <c r="H47" i="5"/>
  <c r="H45" i="5"/>
  <c r="H43" i="5"/>
  <c r="H41" i="5"/>
  <c r="H39" i="5"/>
  <c r="H37" i="5"/>
  <c r="H35" i="5"/>
  <c r="H33" i="5"/>
  <c r="H31" i="5"/>
  <c r="H29" i="5"/>
  <c r="H27" i="5"/>
  <c r="H25" i="5"/>
  <c r="H23" i="5"/>
  <c r="H21" i="5"/>
  <c r="H19" i="5"/>
  <c r="H17" i="5"/>
  <c r="H15" i="5"/>
  <c r="H13" i="5"/>
  <c r="H11" i="5"/>
  <c r="H9" i="5"/>
  <c r="H7" i="5"/>
  <c r="H5" i="5"/>
  <c r="H3" i="5"/>
  <c r="H130" i="5"/>
  <c r="H120" i="5"/>
  <c r="H118" i="5"/>
  <c r="H93" i="5"/>
  <c r="H91" i="5"/>
  <c r="H89" i="5"/>
  <c r="H87" i="5"/>
  <c r="H85" i="5"/>
  <c r="H81" i="5"/>
  <c r="H48" i="5"/>
  <c r="H46" i="5"/>
  <c r="H44" i="5"/>
  <c r="H42" i="5"/>
  <c r="H40" i="5"/>
  <c r="H38" i="5"/>
  <c r="H36" i="5"/>
  <c r="H34" i="5"/>
  <c r="H32" i="5"/>
  <c r="H30" i="5"/>
  <c r="H107" i="5"/>
  <c r="H6" i="5"/>
  <c r="H4" i="5"/>
  <c r="H116" i="5"/>
  <c r="H109" i="5"/>
  <c r="D134" i="5"/>
  <c r="H135" i="5"/>
  <c r="D135" i="5"/>
  <c r="K115" i="5" l="1"/>
  <c r="I115" i="5"/>
  <c r="J115" i="5" s="1"/>
  <c r="I137" i="5"/>
  <c r="J137" i="5" s="1"/>
  <c r="K137" i="5"/>
  <c r="K112" i="5"/>
  <c r="I112" i="5"/>
  <c r="J112" i="5" s="1"/>
  <c r="I133" i="5"/>
  <c r="J133" i="5" s="1"/>
  <c r="K133" i="5"/>
  <c r="E137" i="5"/>
  <c r="F137" i="5" s="1"/>
  <c r="G137" i="5"/>
  <c r="I111" i="5"/>
  <c r="J111" i="5" s="1"/>
  <c r="K134" i="5"/>
  <c r="I134" i="5"/>
  <c r="J134" i="5" s="1"/>
  <c r="K10" i="5"/>
  <c r="I10" i="5"/>
  <c r="J10" i="5" s="1"/>
  <c r="K18" i="5"/>
  <c r="I18" i="5"/>
  <c r="J18" i="5" s="1"/>
  <c r="K26" i="5"/>
  <c r="I26" i="5"/>
  <c r="J26" i="5" s="1"/>
  <c r="D132" i="5"/>
  <c r="H132" i="5"/>
  <c r="K8" i="5"/>
  <c r="I8" i="5"/>
  <c r="J8" i="5" s="1"/>
  <c r="K16" i="5"/>
  <c r="I16" i="5"/>
  <c r="J16" i="5" s="1"/>
  <c r="K24" i="5"/>
  <c r="I24" i="5"/>
  <c r="J24" i="5" s="1"/>
  <c r="K14" i="5"/>
  <c r="I14" i="5"/>
  <c r="J14" i="5" s="1"/>
  <c r="K22" i="5"/>
  <c r="I22" i="5"/>
  <c r="J22" i="5" s="1"/>
  <c r="K12" i="5"/>
  <c r="I12" i="5"/>
  <c r="J12" i="5" s="1"/>
  <c r="K20" i="5"/>
  <c r="I20" i="5"/>
  <c r="J20" i="5" s="1"/>
  <c r="K28" i="5"/>
  <c r="I28" i="5"/>
  <c r="J28" i="5" s="1"/>
  <c r="D136" i="5"/>
  <c r="H136" i="5"/>
  <c r="G135" i="5"/>
  <c r="E135" i="5"/>
  <c r="F135" i="5" s="1"/>
  <c r="K109" i="5"/>
  <c r="I109" i="5"/>
  <c r="K4" i="5"/>
  <c r="I4" i="5"/>
  <c r="J4" i="5" s="1"/>
  <c r="K107" i="5"/>
  <c r="I107" i="5"/>
  <c r="J107" i="5" s="1"/>
  <c r="K30" i="5"/>
  <c r="I30" i="5"/>
  <c r="J30" i="5" s="1"/>
  <c r="K34" i="5"/>
  <c r="I34" i="5"/>
  <c r="J34" i="5" s="1"/>
  <c r="K38" i="5"/>
  <c r="I38" i="5"/>
  <c r="J38" i="5" s="1"/>
  <c r="K42" i="5"/>
  <c r="I42" i="5"/>
  <c r="J42" i="5" s="1"/>
  <c r="K46" i="5"/>
  <c r="I46" i="5"/>
  <c r="J46" i="5" s="1"/>
  <c r="K81" i="5"/>
  <c r="I81" i="5"/>
  <c r="J81" i="5" s="1"/>
  <c r="I87" i="5"/>
  <c r="J87" i="5" s="1"/>
  <c r="K87" i="5"/>
  <c r="K91" i="5"/>
  <c r="I91" i="5"/>
  <c r="J91" i="5" s="1"/>
  <c r="K118" i="5"/>
  <c r="I118" i="5"/>
  <c r="J118" i="5" s="1"/>
  <c r="K130" i="5"/>
  <c r="I130" i="5"/>
  <c r="J130" i="5" s="1"/>
  <c r="I101" i="5"/>
  <c r="K101" i="5"/>
  <c r="K105" i="5"/>
  <c r="I105" i="5"/>
  <c r="J105" i="5" s="1"/>
  <c r="K80" i="5"/>
  <c r="I80" i="5"/>
  <c r="K88" i="5"/>
  <c r="I88" i="5"/>
  <c r="J88" i="5" s="1"/>
  <c r="K92" i="5"/>
  <c r="I92" i="5"/>
  <c r="J92" i="5" s="1"/>
  <c r="K119" i="5"/>
  <c r="I119" i="5"/>
  <c r="J119" i="5" s="1"/>
  <c r="K126" i="5"/>
  <c r="I126" i="5"/>
  <c r="J126" i="5" s="1"/>
  <c r="I135" i="5"/>
  <c r="J135" i="5" s="1"/>
  <c r="K135" i="5"/>
  <c r="E134" i="5"/>
  <c r="G134" i="5"/>
  <c r="K116" i="5"/>
  <c r="I116" i="5"/>
  <c r="J116" i="5" s="1"/>
  <c r="K6" i="5"/>
  <c r="I6" i="5"/>
  <c r="J6" i="5" s="1"/>
  <c r="K32" i="5"/>
  <c r="I32" i="5"/>
  <c r="J32" i="5" s="1"/>
  <c r="K36" i="5"/>
  <c r="I36" i="5"/>
  <c r="J36" i="5" s="1"/>
  <c r="K40" i="5"/>
  <c r="I40" i="5"/>
  <c r="J40" i="5" s="1"/>
  <c r="K44" i="5"/>
  <c r="I44" i="5"/>
  <c r="J44" i="5" s="1"/>
  <c r="K48" i="5"/>
  <c r="I48" i="5"/>
  <c r="J48" i="5" s="1"/>
  <c r="K85" i="5"/>
  <c r="I85" i="5"/>
  <c r="J85" i="5" s="1"/>
  <c r="K89" i="5"/>
  <c r="I89" i="5"/>
  <c r="J89" i="5" s="1"/>
  <c r="K93" i="5"/>
  <c r="I93" i="5"/>
  <c r="J93" i="5" s="1"/>
  <c r="K120" i="5"/>
  <c r="I120" i="5"/>
  <c r="K3" i="5"/>
  <c r="I3" i="5"/>
  <c r="I5" i="5"/>
  <c r="J5" i="5" s="1"/>
  <c r="K5" i="5"/>
  <c r="I7" i="5"/>
  <c r="J7" i="5" s="1"/>
  <c r="K7" i="5"/>
  <c r="K9" i="5"/>
  <c r="I9" i="5"/>
  <c r="J9" i="5" s="1"/>
  <c r="K11" i="5"/>
  <c r="I11" i="5"/>
  <c r="J11" i="5" s="1"/>
  <c r="K13" i="5"/>
  <c r="I13" i="5"/>
  <c r="J13" i="5" s="1"/>
  <c r="K15" i="5"/>
  <c r="I15" i="5"/>
  <c r="J15" i="5" s="1"/>
  <c r="K17" i="5"/>
  <c r="I17" i="5"/>
  <c r="J17" i="5" s="1"/>
  <c r="K19" i="5"/>
  <c r="I19" i="5"/>
  <c r="J19" i="5" s="1"/>
  <c r="K21" i="5"/>
  <c r="I21" i="5"/>
  <c r="J21" i="5" s="1"/>
  <c r="K23" i="5"/>
  <c r="I23" i="5"/>
  <c r="J23" i="5" s="1"/>
  <c r="K25" i="5"/>
  <c r="I25" i="5"/>
  <c r="J25" i="5" s="1"/>
  <c r="K27" i="5"/>
  <c r="I27" i="5"/>
  <c r="J27" i="5" s="1"/>
  <c r="K29" i="5"/>
  <c r="I29" i="5"/>
  <c r="J29" i="5" s="1"/>
  <c r="K31" i="5"/>
  <c r="I31" i="5"/>
  <c r="J31" i="5" s="1"/>
  <c r="K33" i="5"/>
  <c r="I33" i="5"/>
  <c r="J33" i="5" s="1"/>
  <c r="K35" i="5"/>
  <c r="I35" i="5"/>
  <c r="J35" i="5" s="1"/>
  <c r="K37" i="5"/>
  <c r="I37" i="5"/>
  <c r="J37" i="5" s="1"/>
  <c r="K39" i="5"/>
  <c r="I39" i="5"/>
  <c r="J39" i="5" s="1"/>
  <c r="K41" i="5"/>
  <c r="I41" i="5"/>
  <c r="J41" i="5" s="1"/>
  <c r="K43" i="5"/>
  <c r="I43" i="5"/>
  <c r="J43" i="5" s="1"/>
  <c r="K45" i="5"/>
  <c r="I45" i="5"/>
  <c r="J45" i="5" s="1"/>
  <c r="K47" i="5"/>
  <c r="I47" i="5"/>
  <c r="J47" i="5" s="1"/>
  <c r="K49" i="5"/>
  <c r="I49" i="5"/>
  <c r="J49" i="5" s="1"/>
  <c r="K51" i="5"/>
  <c r="I51" i="5"/>
  <c r="J51" i="5" s="1"/>
  <c r="K53" i="5"/>
  <c r="I53" i="5"/>
  <c r="J53" i="5" s="1"/>
  <c r="K55" i="5"/>
  <c r="I55" i="5"/>
  <c r="J55" i="5" s="1"/>
  <c r="K57" i="5"/>
  <c r="I57" i="5"/>
  <c r="K59" i="5"/>
  <c r="I59" i="5"/>
  <c r="J59" i="5" s="1"/>
  <c r="K61" i="5"/>
  <c r="I61" i="5"/>
  <c r="J61" i="5" s="1"/>
  <c r="K63" i="5"/>
  <c r="I63" i="5"/>
  <c r="J63" i="5" s="1"/>
  <c r="K65" i="5"/>
  <c r="I65" i="5"/>
  <c r="J65" i="5" s="1"/>
  <c r="K67" i="5"/>
  <c r="I67" i="5"/>
  <c r="J67" i="5" s="1"/>
  <c r="K69" i="5"/>
  <c r="I69" i="5"/>
  <c r="J69" i="5" s="1"/>
  <c r="K71" i="5"/>
  <c r="I71" i="5"/>
  <c r="J71" i="5" s="1"/>
  <c r="K73" i="5"/>
  <c r="I73" i="5"/>
  <c r="J73" i="5" s="1"/>
  <c r="K75" i="5"/>
  <c r="I75" i="5"/>
  <c r="J75" i="5" s="1"/>
  <c r="K77" i="5"/>
  <c r="I77" i="5"/>
  <c r="J77" i="5" s="1"/>
  <c r="K97" i="5"/>
  <c r="I97" i="5"/>
  <c r="J97" i="5" s="1"/>
  <c r="I103" i="5"/>
  <c r="J103" i="5" s="1"/>
  <c r="K103" i="5"/>
  <c r="K86" i="5"/>
  <c r="I86" i="5"/>
  <c r="J86" i="5" s="1"/>
  <c r="K90" i="5"/>
  <c r="I90" i="5"/>
  <c r="J90" i="5" s="1"/>
  <c r="K96" i="5"/>
  <c r="I96" i="5"/>
  <c r="J96" i="5" s="1"/>
  <c r="K121" i="5"/>
  <c r="I121" i="5"/>
  <c r="J121" i="5" s="1"/>
  <c r="K128" i="5"/>
  <c r="I128" i="5"/>
  <c r="J128" i="5" s="1"/>
  <c r="K50" i="5"/>
  <c r="I50" i="5"/>
  <c r="J50" i="5" s="1"/>
  <c r="K52" i="5"/>
  <c r="I52" i="5"/>
  <c r="J52" i="5" s="1"/>
  <c r="K54" i="5"/>
  <c r="I54" i="5"/>
  <c r="J54" i="5" s="1"/>
  <c r="K56" i="5"/>
  <c r="I56" i="5"/>
  <c r="J56" i="5" s="1"/>
  <c r="K58" i="5"/>
  <c r="I58" i="5"/>
  <c r="J58" i="5" s="1"/>
  <c r="K60" i="5"/>
  <c r="I60" i="5"/>
  <c r="J60" i="5" s="1"/>
  <c r="K62" i="5"/>
  <c r="I62" i="5"/>
  <c r="J62" i="5" s="1"/>
  <c r="K64" i="5"/>
  <c r="I64" i="5"/>
  <c r="J64" i="5" s="1"/>
  <c r="K66" i="5"/>
  <c r="I66" i="5"/>
  <c r="J66" i="5" s="1"/>
  <c r="K68" i="5"/>
  <c r="I68" i="5"/>
  <c r="J68" i="5" s="1"/>
  <c r="K70" i="5"/>
  <c r="I70" i="5"/>
  <c r="J70" i="5" s="1"/>
  <c r="K72" i="5"/>
  <c r="I72" i="5"/>
  <c r="J72" i="5" s="1"/>
  <c r="K74" i="5"/>
  <c r="I74" i="5"/>
  <c r="J74" i="5" s="1"/>
  <c r="K76" i="5"/>
  <c r="I76" i="5"/>
  <c r="J76" i="5" s="1"/>
  <c r="K84" i="5"/>
  <c r="I84" i="5"/>
  <c r="J84" i="5" s="1"/>
  <c r="K102" i="5"/>
  <c r="I102" i="5"/>
  <c r="J102" i="5" s="1"/>
  <c r="K104" i="5"/>
  <c r="I104" i="5"/>
  <c r="J104" i="5" s="1"/>
  <c r="K106" i="5"/>
  <c r="I106" i="5"/>
  <c r="J106" i="5" s="1"/>
  <c r="K124" i="5"/>
  <c r="I124" i="5"/>
  <c r="J124" i="5" s="1"/>
  <c r="J120" i="5" l="1"/>
  <c r="E132" i="5"/>
  <c r="G132" i="5"/>
  <c r="K132" i="5"/>
  <c r="I132" i="5"/>
  <c r="F134" i="5"/>
  <c r="J101" i="5"/>
  <c r="J109" i="5"/>
  <c r="E136" i="5"/>
  <c r="F136" i="5" s="1"/>
  <c r="G136" i="5"/>
  <c r="J57" i="5"/>
  <c r="J3" i="5"/>
  <c r="J80" i="5"/>
  <c r="K136" i="5"/>
  <c r="I136" i="5"/>
  <c r="J136" i="5" s="1"/>
  <c r="J158" i="5" l="1"/>
  <c r="L142" i="5"/>
  <c r="D5" i="7" s="1"/>
  <c r="M142" i="5"/>
  <c r="C5" i="7" s="1"/>
  <c r="K158" i="5"/>
  <c r="M145" i="5"/>
  <c r="L146" i="5"/>
  <c r="D9" i="7" s="1"/>
  <c r="M143" i="5"/>
  <c r="C6" i="7" s="1"/>
  <c r="H146" i="5"/>
  <c r="M146" i="5"/>
  <c r="C9" i="7" s="1"/>
  <c r="G146" i="5"/>
  <c r="F146" i="5"/>
  <c r="L144" i="5"/>
  <c r="D7" i="7" s="1"/>
  <c r="B146" i="5"/>
  <c r="D146" i="5" s="1"/>
  <c r="L141" i="5"/>
  <c r="M144" i="5"/>
  <c r="C7" i="7" s="1"/>
  <c r="C8" i="7"/>
  <c r="M141" i="5"/>
  <c r="F142" i="5"/>
  <c r="G141" i="5"/>
  <c r="F144" i="5"/>
  <c r="G144" i="5"/>
  <c r="F143" i="5"/>
  <c r="G142" i="5"/>
  <c r="G143" i="5"/>
  <c r="G145" i="5"/>
  <c r="F141" i="5"/>
  <c r="F145" i="5"/>
  <c r="L145" i="5"/>
  <c r="D8" i="7" s="1"/>
  <c r="L143" i="5"/>
  <c r="D6" i="7" s="1"/>
  <c r="J132" i="5"/>
  <c r="I146" i="5" s="1"/>
  <c r="K146" i="5" s="1"/>
  <c r="H145" i="5"/>
  <c r="H143" i="5"/>
  <c r="H141" i="5"/>
  <c r="H144" i="5"/>
  <c r="H142" i="5"/>
  <c r="J142" i="5" s="1"/>
  <c r="F132" i="5"/>
  <c r="C146" i="5" s="1"/>
  <c r="E146" i="5" s="1"/>
  <c r="B145" i="5"/>
  <c r="D145" i="5" s="1"/>
  <c r="B143" i="5"/>
  <c r="D143" i="5" s="1"/>
  <c r="B141" i="5"/>
  <c r="D141" i="5" s="1"/>
  <c r="B144" i="5"/>
  <c r="D144" i="5" s="1"/>
  <c r="B142" i="5"/>
  <c r="D142" i="5" s="1"/>
  <c r="K157" i="5"/>
  <c r="J157" i="5"/>
  <c r="K156" i="5"/>
  <c r="K153" i="5"/>
  <c r="J153" i="5"/>
  <c r="K154" i="5"/>
  <c r="J156" i="5"/>
  <c r="J155" i="5"/>
  <c r="K155" i="5"/>
  <c r="J154" i="5"/>
  <c r="J146" i="5" l="1"/>
  <c r="D18" i="7" s="1"/>
  <c r="C18" i="7"/>
  <c r="L158" i="5"/>
  <c r="M158" i="5" s="1"/>
  <c r="L154" i="5"/>
  <c r="M154" i="5" s="1"/>
  <c r="L156" i="5"/>
  <c r="M156" i="5" s="1"/>
  <c r="C142" i="5"/>
  <c r="E142" i="5" s="1"/>
  <c r="C144" i="5"/>
  <c r="E144" i="5" s="1"/>
  <c r="C143" i="5"/>
  <c r="E143" i="5" s="1"/>
  <c r="C145" i="5"/>
  <c r="E145" i="5" s="1"/>
  <c r="C141" i="5"/>
  <c r="E141" i="5" s="1"/>
  <c r="I144" i="5"/>
  <c r="K144" i="5" s="1"/>
  <c r="I142" i="5"/>
  <c r="K142" i="5" s="1"/>
  <c r="I145" i="5"/>
  <c r="K145" i="5" s="1"/>
  <c r="I143" i="5"/>
  <c r="K143" i="5" s="1"/>
  <c r="I141" i="5"/>
  <c r="K141" i="5" s="1"/>
  <c r="L157" i="5"/>
  <c r="M157" i="5" s="1"/>
  <c r="L153" i="5"/>
  <c r="M153" i="5" s="1"/>
  <c r="C4" i="7"/>
  <c r="C15" i="7"/>
  <c r="J143" i="5"/>
  <c r="D15" i="7" s="1"/>
  <c r="C17" i="7"/>
  <c r="J145" i="5"/>
  <c r="D17" i="7" s="1"/>
  <c r="C14" i="7"/>
  <c r="D14" i="7"/>
  <c r="D4" i="7"/>
  <c r="L155" i="5"/>
  <c r="M155" i="5" s="1"/>
  <c r="C16" i="7"/>
  <c r="J144" i="5"/>
  <c r="D16" i="7" s="1"/>
  <c r="J141" i="5"/>
  <c r="D13" i="7" s="1"/>
  <c r="C13" i="7"/>
  <c r="D30" i="7" l="1"/>
  <c r="C30" i="7"/>
  <c r="C21" i="7"/>
  <c r="D21" i="7"/>
</calcChain>
</file>

<file path=xl/sharedStrings.xml><?xml version="1.0" encoding="utf-8"?>
<sst xmlns="http://schemas.openxmlformats.org/spreadsheetml/2006/main" count="96" uniqueCount="63">
  <si>
    <t>Year</t>
  </si>
  <si>
    <t xml:space="preserve"> Stock accumulation index</t>
  </si>
  <si>
    <t xml:space="preserve"> Stock price index</t>
  </si>
  <si>
    <t xml:space="preserve"> Bills</t>
  </si>
  <si>
    <t xml:space="preserve"> Bonds</t>
  </si>
  <si>
    <t xml:space="preserve"> Inflation</t>
  </si>
  <si>
    <t>Real Rm</t>
  </si>
  <si>
    <t>Imputation credit yield</t>
  </si>
  <si>
    <t>Direct imputation credit yield</t>
  </si>
  <si>
    <t>Average proportion franked</t>
  </si>
  <si>
    <t>Company tax rate</t>
  </si>
  <si>
    <t xml:space="preserve">Stock accumulation index </t>
  </si>
  <si>
    <t>Theta</t>
  </si>
  <si>
    <t>Data from ATO and Treasury, calculations follow BHM (2012)</t>
  </si>
  <si>
    <t>Real Rm + 1</t>
  </si>
  <si>
    <t>Real rm + 1</t>
  </si>
  <si>
    <t>Real Rm (Arithmetic )</t>
  </si>
  <si>
    <t>Real Rm (Geometric)</t>
  </si>
  <si>
    <t>MRP (Geometric)</t>
  </si>
  <si>
    <t>MRP (Arithmetic )</t>
  </si>
  <si>
    <t>Real Rm (geometric)</t>
  </si>
  <si>
    <t>Nominal Rm (Geometric)</t>
  </si>
  <si>
    <t>Nominal Rm (Arithmetic )</t>
  </si>
  <si>
    <t>Inflation assumption</t>
  </si>
  <si>
    <t>MRP For GEOMEAN</t>
  </si>
  <si>
    <t>Standard Dev</t>
  </si>
  <si>
    <t>Number of cells</t>
  </si>
  <si>
    <t>Standard error</t>
  </si>
  <si>
    <t>Standard error (%)</t>
  </si>
  <si>
    <r>
      <t>*</t>
    </r>
    <r>
      <rPr>
        <sz val="11"/>
        <color theme="1"/>
        <rFont val="Calibri"/>
        <family val="2"/>
        <scheme val="minor"/>
      </rPr>
      <t>Assumed standard deviation of sample</t>
    </r>
  </si>
  <si>
    <t>Historical excess returns (per cent)</t>
  </si>
  <si>
    <t>Sampling period</t>
  </si>
  <si>
    <t>Arithmetic average</t>
  </si>
  <si>
    <t>Geometric average</t>
  </si>
  <si>
    <t>Historical returns on the market portfolio (per cent)</t>
  </si>
  <si>
    <t>Market return (real)</t>
  </si>
  <si>
    <t>Market return (nominal)</t>
  </si>
  <si>
    <t>1883-2017</t>
  </si>
  <si>
    <t>1937-2017</t>
  </si>
  <si>
    <t>1958-2017</t>
  </si>
  <si>
    <t>1980-2017</t>
  </si>
  <si>
    <t>1988-2017</t>
  </si>
  <si>
    <t>1883–2017</t>
  </si>
  <si>
    <t>1937–2017</t>
  </si>
  <si>
    <t>1958–2017</t>
  </si>
  <si>
    <t>1980–2017</t>
  </si>
  <si>
    <t>1988–2017</t>
  </si>
  <si>
    <t>2000-2017</t>
  </si>
  <si>
    <t>Table 3‑4</t>
  </si>
  <si>
    <t>Wright CAPM return on equity (per cent)</t>
  </si>
  <si>
    <t>AER equity beta estimate</t>
  </si>
  <si>
    <t>Based on a RFR of:</t>
  </si>
  <si>
    <t>Wright approach MRP's</t>
  </si>
  <si>
    <t>Min</t>
  </si>
  <si>
    <t>Max</t>
  </si>
  <si>
    <t>Arithmetic average (2013 guideline)</t>
  </si>
  <si>
    <t>Geometric average (2013 guideline)</t>
  </si>
  <si>
    <t>Data direct from BHM (2012) - except for 2011-17 figures</t>
  </si>
  <si>
    <t>Stock Accumulation Data from https://au.spindices.com/indices/equity/all-ordinaries</t>
  </si>
  <si>
    <t xml:space="preserve">Bond data interpolated from RBA table F16 https://www.rba.gov.au/statistics/tables/ </t>
  </si>
  <si>
    <t xml:space="preserve">Inflation data from http://www.abs.gov.au/ausstats/abs@.nsf/mf/6401.0 </t>
  </si>
  <si>
    <t>All data pre-2012 from https://epublications.bond.edu.au/cgi/viewcontent.cgi?article=1594&amp;context=business_pubs</t>
  </si>
  <si>
    <t>All imputation credit yield data is available from https://www.ato.gov.au/Rates/Company-tax---imputation--average-franking-credit---rebate-yields/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</si>
</sst>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0.000000"/>
    <numFmt numFmtId="167" formatCode="0.0%"/>
    <numFmt numFmtId="168" formatCode="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76A92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CC99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365F91"/>
      </bottom>
      <diagonal/>
    </border>
    <border>
      <left/>
      <right/>
      <top/>
      <bottom style="medium">
        <color theme="3"/>
      </bottom>
      <diagonal/>
    </border>
  </borders>
  <cellStyleXfs count="60">
    <xf numFmtId="0" fontId="0" fillId="0" borderId="0"/>
    <xf numFmtId="0" fontId="2" fillId="0" borderId="0"/>
    <xf numFmtId="0" fontId="5" fillId="0" borderId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2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6" borderId="13" applyNumberFormat="0" applyAlignment="0" applyProtection="0"/>
    <xf numFmtId="0" fontId="12" fillId="20" borderId="14" applyNumberFormat="0" applyAlignment="0" applyProtection="0"/>
    <xf numFmtId="0" fontId="13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9" fillId="7" borderId="13" applyNumberFormat="0" applyAlignment="0" applyProtection="0"/>
    <xf numFmtId="0" fontId="20" fillId="0" borderId="18" applyNumberFormat="0" applyFill="0" applyAlignment="0" applyProtection="0"/>
    <xf numFmtId="0" fontId="21" fillId="12" borderId="0" applyNumberFormat="0" applyBorder="0" applyAlignment="0" applyProtection="0"/>
    <xf numFmtId="0" fontId="8" fillId="8" borderId="19" applyNumberFormat="0" applyFont="0" applyAlignment="0" applyProtection="0"/>
    <xf numFmtId="0" fontId="22" fillId="6" borderId="20" applyNumberFormat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1" fillId="0" borderId="0" xfId="0" applyFont="1" applyFill="1" applyBorder="1"/>
    <xf numFmtId="165" fontId="0" fillId="0" borderId="0" xfId="0" applyNumberFormat="1" applyBorder="1"/>
    <xf numFmtId="165" fontId="1" fillId="0" borderId="0" xfId="0" applyNumberFormat="1" applyFont="1" applyBorder="1"/>
    <xf numFmtId="0" fontId="0" fillId="0" borderId="0" xfId="0" applyFont="1" applyBorder="1"/>
    <xf numFmtId="0" fontId="0" fillId="0" borderId="0" xfId="0" applyFill="1" applyBorder="1"/>
    <xf numFmtId="164" fontId="3" fillId="0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/>
    <xf numFmtId="0" fontId="1" fillId="0" borderId="0" xfId="0" applyFont="1" applyFill="1"/>
    <xf numFmtId="2" fontId="0" fillId="0" borderId="0" xfId="0" applyNumberFormat="1" applyFont="1" applyFill="1"/>
    <xf numFmtId="2" fontId="0" fillId="0" borderId="0" xfId="0" applyNumberFormat="1" applyFont="1"/>
    <xf numFmtId="2" fontId="1" fillId="0" borderId="0" xfId="0" applyNumberFormat="1" applyFont="1" applyFill="1"/>
    <xf numFmtId="0" fontId="0" fillId="0" borderId="0" xfId="0" applyFont="1"/>
    <xf numFmtId="0" fontId="0" fillId="0" borderId="0" xfId="0" applyAlignment="1">
      <alignment wrapText="1"/>
    </xf>
    <xf numFmtId="166" fontId="3" fillId="0" borderId="0" xfId="2" applyNumberFormat="1" applyFont="1" applyAlignment="1">
      <alignment horizontal="center"/>
    </xf>
    <xf numFmtId="15" fontId="0" fillId="0" borderId="0" xfId="0" applyNumberFormat="1"/>
    <xf numFmtId="165" fontId="0" fillId="5" borderId="2" xfId="0" applyNumberFormat="1" applyFill="1" applyBorder="1"/>
    <xf numFmtId="0" fontId="1" fillId="2" borderId="8" xfId="0" applyFont="1" applyFill="1" applyBorder="1" applyAlignment="1"/>
    <xf numFmtId="0" fontId="1" fillId="2" borderId="8" xfId="0" applyFont="1" applyFill="1" applyBorder="1"/>
    <xf numFmtId="0" fontId="1" fillId="0" borderId="0" xfId="0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165" fontId="1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5" borderId="2" xfId="0" applyFont="1" applyFill="1" applyBorder="1"/>
    <xf numFmtId="0" fontId="0" fillId="0" borderId="0" xfId="0" applyFont="1" applyFill="1"/>
    <xf numFmtId="2" fontId="0" fillId="0" borderId="0" xfId="0" applyNumberFormat="1" applyFont="1" applyFill="1" applyBorder="1"/>
    <xf numFmtId="2" fontId="0" fillId="0" borderId="0" xfId="0" applyNumberFormat="1" applyFont="1" applyBorder="1"/>
    <xf numFmtId="2" fontId="1" fillId="0" borderId="0" xfId="0" applyNumberFormat="1" applyFont="1" applyFill="1" applyBorder="1"/>
    <xf numFmtId="0" fontId="0" fillId="0" borderId="0" xfId="0" applyFont="1" applyFill="1" applyBorder="1"/>
    <xf numFmtId="0" fontId="1" fillId="2" borderId="11" xfId="0" applyFont="1" applyFill="1" applyBorder="1" applyAlignment="1">
      <alignment horizontal="right"/>
    </xf>
    <xf numFmtId="2" fontId="0" fillId="0" borderId="1" xfId="0" applyNumberFormat="1" applyFont="1" applyFill="1" applyBorder="1"/>
    <xf numFmtId="0" fontId="6" fillId="5" borderId="2" xfId="0" applyFont="1" applyFill="1" applyBorder="1" applyAlignment="1">
      <alignment wrapText="1"/>
    </xf>
    <xf numFmtId="165" fontId="0" fillId="5" borderId="2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12" xfId="0" applyFont="1" applyFill="1" applyBorder="1" applyAlignment="1"/>
    <xf numFmtId="2" fontId="0" fillId="0" borderId="3" xfId="0" applyNumberFormat="1" applyFont="1" applyFill="1" applyBorder="1"/>
    <xf numFmtId="2" fontId="0" fillId="0" borderId="10" xfId="0" applyNumberFormat="1" applyFont="1" applyFill="1" applyBorder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 indent="1"/>
    </xf>
    <xf numFmtId="165" fontId="0" fillId="0" borderId="0" xfId="0" applyNumberFormat="1" applyFill="1"/>
    <xf numFmtId="0" fontId="0" fillId="0" borderId="1" xfId="0" applyFill="1" applyBorder="1"/>
    <xf numFmtId="165" fontId="3" fillId="0" borderId="1" xfId="2" applyNumberFormat="1" applyFont="1" applyBorder="1" applyAlignment="1">
      <alignment horizontal="center"/>
    </xf>
    <xf numFmtId="0" fontId="0" fillId="0" borderId="0" xfId="0"/>
    <xf numFmtId="0" fontId="0" fillId="0" borderId="2" xfId="0" applyBorder="1"/>
    <xf numFmtId="167" fontId="0" fillId="0" borderId="0" xfId="4" applyNumberFormat="1" applyFont="1"/>
    <xf numFmtId="0" fontId="0" fillId="5" borderId="2" xfId="0" applyFill="1" applyBorder="1"/>
    <xf numFmtId="2" fontId="0" fillId="0" borderId="2" xfId="0" applyNumberFormat="1" applyBorder="1"/>
    <xf numFmtId="0" fontId="1" fillId="2" borderId="6" xfId="0" applyFont="1" applyFill="1" applyBorder="1" applyAlignment="1">
      <alignment wrapText="1"/>
    </xf>
    <xf numFmtId="2" fontId="0" fillId="0" borderId="22" xfId="0" applyNumberFormat="1" applyFont="1" applyFill="1" applyBorder="1"/>
    <xf numFmtId="0" fontId="30" fillId="0" borderId="0" xfId="0" applyFont="1" applyAlignment="1">
      <alignment vertical="center"/>
    </xf>
    <xf numFmtId="0" fontId="32" fillId="22" borderId="0" xfId="0" applyFont="1" applyFill="1" applyAlignment="1">
      <alignment vertical="center"/>
    </xf>
    <xf numFmtId="0" fontId="32" fillId="22" borderId="0" xfId="0" applyFont="1" applyFill="1" applyAlignment="1">
      <alignment horizontal="right" vertical="center"/>
    </xf>
    <xf numFmtId="0" fontId="33" fillId="22" borderId="0" xfId="0" applyFont="1" applyFill="1" applyAlignment="1">
      <alignment vertical="center" wrapText="1"/>
    </xf>
    <xf numFmtId="0" fontId="33" fillId="22" borderId="0" xfId="0" applyFont="1" applyFill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1" fillId="23" borderId="0" xfId="0" applyFont="1" applyFill="1" applyAlignment="1">
      <alignment vertical="center" wrapText="1"/>
    </xf>
    <xf numFmtId="168" fontId="31" fillId="0" borderId="0" xfId="0" applyNumberFormat="1" applyFont="1" applyAlignment="1">
      <alignment vertical="center"/>
    </xf>
    <xf numFmtId="168" fontId="31" fillId="23" borderId="0" xfId="0" applyNumberFormat="1" applyFont="1" applyFill="1" applyAlignment="1">
      <alignment vertical="center"/>
    </xf>
    <xf numFmtId="168" fontId="31" fillId="0" borderId="0" xfId="0" applyNumberFormat="1" applyFont="1" applyAlignment="1">
      <alignment vertical="center" wrapText="1"/>
    </xf>
    <xf numFmtId="0" fontId="31" fillId="23" borderId="23" xfId="0" applyFont="1" applyFill="1" applyBorder="1" applyAlignment="1">
      <alignment vertical="center" wrapText="1"/>
    </xf>
    <xf numFmtId="168" fontId="31" fillId="23" borderId="23" xfId="0" applyNumberFormat="1" applyFont="1" applyFill="1" applyBorder="1" applyAlignment="1">
      <alignment vertical="center" wrapText="1"/>
    </xf>
    <xf numFmtId="0" fontId="35" fillId="0" borderId="0" xfId="0" applyFont="1"/>
    <xf numFmtId="2" fontId="0" fillId="0" borderId="0" xfId="0" applyNumberFormat="1"/>
    <xf numFmtId="10" fontId="0" fillId="0" borderId="0" xfId="4" applyNumberFormat="1" applyFont="1"/>
    <xf numFmtId="10" fontId="0" fillId="0" borderId="0" xfId="0" applyNumberFormat="1"/>
    <xf numFmtId="0" fontId="31" fillId="0" borderId="24" xfId="0" applyFont="1" applyBorder="1" applyAlignment="1">
      <alignment vertical="center" wrapText="1"/>
    </xf>
    <xf numFmtId="168" fontId="31" fillId="0" borderId="24" xfId="0" applyNumberFormat="1" applyFont="1" applyBorder="1" applyAlignment="1">
      <alignment vertical="center"/>
    </xf>
    <xf numFmtId="168" fontId="0" fillId="0" borderId="0" xfId="0" applyNumberFormat="1"/>
    <xf numFmtId="0" fontId="36" fillId="0" borderId="0" xfId="59" applyAlignment="1">
      <alignment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60">
    <cellStyle name="_x000a_bidires=100_x000d_" xfId="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Hyperlink" xfId="59" builtinId="8"/>
    <cellStyle name="Hyperlink 2" xfId="52"/>
    <cellStyle name="Hyperlink 3" xfId="50"/>
    <cellStyle name="Input 2" xfId="40"/>
    <cellStyle name="Linked Cell 2" xfId="41"/>
    <cellStyle name="Neutral 2" xfId="42"/>
    <cellStyle name="Normal" xfId="0" builtinId="0"/>
    <cellStyle name="Normal 2" xfId="1"/>
    <cellStyle name="Normal 3" xfId="2"/>
    <cellStyle name="Normal 3 2" xfId="51"/>
    <cellStyle name="Normal 4" xfId="5"/>
    <cellStyle name="Normal 5" xfId="53"/>
    <cellStyle name="Normal 6" xfId="55"/>
    <cellStyle name="Normal 7" xfId="57"/>
    <cellStyle name="Note 2" xfId="3"/>
    <cellStyle name="Note 3" xfId="43"/>
    <cellStyle name="Output 2" xfId="44"/>
    <cellStyle name="Percent" xfId="4" builtinId="5"/>
    <cellStyle name="Style 1" xfId="45"/>
    <cellStyle name="Style 1 2" xfId="54"/>
    <cellStyle name="Style 1 3" xfId="56"/>
    <cellStyle name="Style 1 4" xfId="58"/>
    <cellStyle name="Title 2" xfId="46"/>
    <cellStyle name="Total 2" xfId="47"/>
    <cellStyle name="Warning Text 2" xfId="48"/>
    <cellStyle name="Обычный_RTS_select_issues" xfId="49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401.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rba.gov.au/statistics/tables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to.gov.au/Rates/Company-tax---imputation--average-franking-credit---rebate-yields/" TargetMode="External"/><Relationship Id="rId5" Type="http://schemas.openxmlformats.org/officeDocument/2006/relationships/hyperlink" Target="https://epublications.bond.edu.au/cgi/viewcontent.cgi?article=1594&amp;context=business_pubs" TargetMode="External"/><Relationship Id="rId4" Type="http://schemas.openxmlformats.org/officeDocument/2006/relationships/hyperlink" Target="https://au.spindices.com/indices/equity/all-ordinari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58"/>
  <sheetViews>
    <sheetView zoomScaleNormal="100" workbookViewId="0">
      <pane ySplit="2" topLeftCell="A117" activePane="bottomLeft" state="frozen"/>
      <selection pane="bottomLeft" activeCell="G148" sqref="G148"/>
    </sheetView>
  </sheetViews>
  <sheetFormatPr defaultRowHeight="15" x14ac:dyDescent="0.25"/>
  <cols>
    <col min="1" max="1" width="7.7109375" customWidth="1"/>
    <col min="2" max="2" width="24.28515625" customWidth="1"/>
    <col min="3" max="3" width="16.5703125" bestFit="1" customWidth="1"/>
    <col min="4" max="4" width="9.7109375" customWidth="1"/>
    <col min="5" max="5" width="10" customWidth="1"/>
    <col min="6" max="6" width="9.85546875" customWidth="1"/>
    <col min="7" max="7" width="27.28515625" style="6" customWidth="1"/>
    <col min="8" max="8" width="26.5703125" style="4" customWidth="1"/>
    <col min="9" max="9" width="17.140625" customWidth="1"/>
    <col min="10" max="10" width="21.5703125" customWidth="1"/>
    <col min="11" max="11" width="16.85546875" customWidth="1"/>
  </cols>
  <sheetData>
    <row r="1" spans="1:10" x14ac:dyDescent="0.25">
      <c r="A1" s="81" t="s">
        <v>57</v>
      </c>
      <c r="B1" s="81"/>
      <c r="C1" s="81"/>
      <c r="D1" s="81"/>
      <c r="E1" s="81"/>
      <c r="F1" s="82"/>
      <c r="G1" s="83" t="s">
        <v>13</v>
      </c>
      <c r="H1" s="84"/>
      <c r="I1" s="84"/>
      <c r="J1" s="84"/>
    </row>
    <row r="2" spans="1:10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5" t="s">
        <v>8</v>
      </c>
      <c r="H2" s="3" t="s">
        <v>9</v>
      </c>
      <c r="I2" s="2" t="s">
        <v>10</v>
      </c>
      <c r="J2" s="2" t="s">
        <v>7</v>
      </c>
    </row>
    <row r="3" spans="1:10" x14ac:dyDescent="0.25">
      <c r="A3" s="2">
        <v>1883</v>
      </c>
      <c r="B3">
        <v>0.28999999999999998</v>
      </c>
      <c r="C3">
        <v>0.219</v>
      </c>
      <c r="D3">
        <v>5.5E-2</v>
      </c>
      <c r="E3">
        <v>3.7999999999999999E-2</v>
      </c>
      <c r="F3">
        <v>-2.9000000000000001E-2</v>
      </c>
      <c r="G3" s="13"/>
      <c r="H3" s="11">
        <v>0</v>
      </c>
      <c r="J3" s="1">
        <v>0</v>
      </c>
    </row>
    <row r="4" spans="1:10" x14ac:dyDescent="0.25">
      <c r="A4" s="2">
        <v>1884</v>
      </c>
      <c r="B4">
        <v>4.3999999999999997E-2</v>
      </c>
      <c r="C4">
        <v>-1.7000000000000001E-2</v>
      </c>
      <c r="D4">
        <v>4.8000000000000001E-2</v>
      </c>
      <c r="E4">
        <v>3.6999999999999998E-2</v>
      </c>
      <c r="F4">
        <v>-8.7999999999999995E-2</v>
      </c>
      <c r="G4" s="13"/>
      <c r="H4" s="11">
        <v>0</v>
      </c>
      <c r="J4" s="1">
        <v>0</v>
      </c>
    </row>
    <row r="5" spans="1:10" x14ac:dyDescent="0.25">
      <c r="A5" s="2">
        <v>1885</v>
      </c>
      <c r="B5">
        <v>0.113</v>
      </c>
      <c r="C5">
        <v>4.7E-2</v>
      </c>
      <c r="D5">
        <v>4.8000000000000001E-2</v>
      </c>
      <c r="E5">
        <v>3.7999999999999999E-2</v>
      </c>
      <c r="F5">
        <v>9.8000000000000004E-2</v>
      </c>
      <c r="G5" s="13"/>
      <c r="H5" s="11">
        <v>0</v>
      </c>
      <c r="J5" s="1">
        <v>0</v>
      </c>
    </row>
    <row r="6" spans="1:10" x14ac:dyDescent="0.25">
      <c r="A6" s="2">
        <v>1886</v>
      </c>
      <c r="B6">
        <v>2.9000000000000001E-2</v>
      </c>
      <c r="C6">
        <v>-3.5999999999999997E-2</v>
      </c>
      <c r="D6">
        <v>5.8000000000000003E-2</v>
      </c>
      <c r="E6">
        <v>3.7999999999999999E-2</v>
      </c>
      <c r="F6">
        <v>4.3999999999999997E-2</v>
      </c>
      <c r="G6" s="13"/>
      <c r="H6" s="11">
        <v>0</v>
      </c>
      <c r="J6" s="1">
        <v>0</v>
      </c>
    </row>
    <row r="7" spans="1:10" x14ac:dyDescent="0.25">
      <c r="A7" s="2">
        <v>1887</v>
      </c>
      <c r="B7">
        <v>0.28199999999999997</v>
      </c>
      <c r="C7">
        <v>0.20599999999999999</v>
      </c>
      <c r="D7">
        <v>0.04</v>
      </c>
      <c r="E7">
        <v>3.5999999999999997E-2</v>
      </c>
      <c r="F7">
        <v>-0.04</v>
      </c>
      <c r="G7" s="13"/>
      <c r="H7" s="11">
        <v>0</v>
      </c>
      <c r="J7" s="1">
        <v>0</v>
      </c>
    </row>
    <row r="8" spans="1:10" x14ac:dyDescent="0.25">
      <c r="A8" s="2">
        <v>1888</v>
      </c>
      <c r="B8">
        <v>0.26200000000000001</v>
      </c>
      <c r="C8">
        <v>0.19500000000000001</v>
      </c>
      <c r="D8">
        <v>0.05</v>
      </c>
      <c r="E8">
        <v>3.4000000000000002E-2</v>
      </c>
      <c r="F8">
        <v>-2.9000000000000001E-2</v>
      </c>
      <c r="G8" s="13"/>
      <c r="H8" s="11">
        <v>0</v>
      </c>
      <c r="J8" s="1">
        <v>0</v>
      </c>
    </row>
    <row r="9" spans="1:10" x14ac:dyDescent="0.25">
      <c r="A9" s="2">
        <v>1889</v>
      </c>
      <c r="B9">
        <v>-1.0999999999999999E-2</v>
      </c>
      <c r="C9">
        <v>-6.8000000000000005E-2</v>
      </c>
      <c r="D9">
        <v>0.05</v>
      </c>
      <c r="E9">
        <v>3.4000000000000002E-2</v>
      </c>
      <c r="F9">
        <v>0.01</v>
      </c>
      <c r="G9" s="13"/>
      <c r="H9" s="11">
        <v>0</v>
      </c>
      <c r="J9" s="1">
        <v>0</v>
      </c>
    </row>
    <row r="10" spans="1:10" x14ac:dyDescent="0.25">
      <c r="A10" s="2">
        <v>1890</v>
      </c>
      <c r="B10">
        <v>1.4E-2</v>
      </c>
      <c r="C10">
        <v>-4.8000000000000001E-2</v>
      </c>
      <c r="D10">
        <v>4.4999999999999998E-2</v>
      </c>
      <c r="E10">
        <v>3.5000000000000003E-2</v>
      </c>
      <c r="F10">
        <v>8.0000000000000002E-3</v>
      </c>
      <c r="G10" s="13"/>
      <c r="H10" s="11">
        <v>0</v>
      </c>
      <c r="J10" s="1">
        <v>0</v>
      </c>
    </row>
    <row r="11" spans="1:10" x14ac:dyDescent="0.25">
      <c r="A11" s="2">
        <v>1891</v>
      </c>
      <c r="B11">
        <v>-0.104</v>
      </c>
      <c r="C11">
        <v>-0.159</v>
      </c>
      <c r="D11">
        <v>5.2999999999999999E-2</v>
      </c>
      <c r="E11">
        <v>3.7999999999999999E-2</v>
      </c>
      <c r="F11">
        <v>1E-3</v>
      </c>
      <c r="G11" s="13"/>
      <c r="H11" s="11">
        <v>0</v>
      </c>
      <c r="J11" s="1">
        <v>0</v>
      </c>
    </row>
    <row r="12" spans="1:10" x14ac:dyDescent="0.25">
      <c r="A12" s="2">
        <v>1892</v>
      </c>
      <c r="B12">
        <v>6.3E-2</v>
      </c>
      <c r="C12">
        <v>-7.0000000000000001E-3</v>
      </c>
      <c r="D12">
        <v>5.2999999999999999E-2</v>
      </c>
      <c r="E12">
        <v>3.7999999999999999E-2</v>
      </c>
      <c r="F12">
        <v>-0.03</v>
      </c>
      <c r="G12" s="13"/>
      <c r="H12" s="11">
        <v>0</v>
      </c>
      <c r="J12" s="1">
        <v>0</v>
      </c>
    </row>
    <row r="13" spans="1:10" x14ac:dyDescent="0.25">
      <c r="A13" s="2">
        <v>1893</v>
      </c>
      <c r="B13">
        <v>-4.9000000000000002E-2</v>
      </c>
      <c r="C13">
        <v>-0.113</v>
      </c>
      <c r="D13">
        <v>5.3999999999999999E-2</v>
      </c>
      <c r="E13">
        <v>3.7999999999999999E-2</v>
      </c>
      <c r="F13">
        <v>-6.3E-2</v>
      </c>
      <c r="G13" s="13"/>
      <c r="H13" s="11">
        <v>0</v>
      </c>
      <c r="J13" s="1">
        <v>0</v>
      </c>
    </row>
    <row r="14" spans="1:10" x14ac:dyDescent="0.25">
      <c r="A14" s="2">
        <v>1894</v>
      </c>
      <c r="B14">
        <v>0.106</v>
      </c>
      <c r="C14">
        <v>2.9000000000000001E-2</v>
      </c>
      <c r="D14">
        <v>0.03</v>
      </c>
      <c r="E14">
        <v>3.5000000000000003E-2</v>
      </c>
      <c r="F14">
        <v>-5.3999999999999999E-2</v>
      </c>
      <c r="G14" s="13"/>
      <c r="H14" s="11">
        <v>0</v>
      </c>
      <c r="J14" s="1">
        <v>0</v>
      </c>
    </row>
    <row r="15" spans="1:10" x14ac:dyDescent="0.25">
      <c r="A15" s="2">
        <v>1895</v>
      </c>
      <c r="B15">
        <v>0.20100000000000001</v>
      </c>
      <c r="C15">
        <v>0.126</v>
      </c>
      <c r="D15">
        <v>3.9E-2</v>
      </c>
      <c r="E15">
        <v>3.3000000000000002E-2</v>
      </c>
      <c r="F15">
        <v>8.0000000000000002E-3</v>
      </c>
      <c r="G15" s="13"/>
      <c r="H15" s="11">
        <v>0</v>
      </c>
      <c r="J15" s="1">
        <v>0</v>
      </c>
    </row>
    <row r="16" spans="1:10" x14ac:dyDescent="0.25">
      <c r="A16" s="2">
        <v>1896</v>
      </c>
      <c r="B16">
        <v>1.7000000000000001E-2</v>
      </c>
      <c r="C16">
        <v>-3.6999999999999998E-2</v>
      </c>
      <c r="D16">
        <v>3.4000000000000002E-2</v>
      </c>
      <c r="E16">
        <v>3.2000000000000001E-2</v>
      </c>
      <c r="F16">
        <v>1.2E-2</v>
      </c>
      <c r="G16" s="13"/>
      <c r="H16" s="11">
        <v>0</v>
      </c>
      <c r="J16" s="1">
        <v>0</v>
      </c>
    </row>
    <row r="17" spans="1:10" x14ac:dyDescent="0.25">
      <c r="A17" s="2">
        <v>1897</v>
      </c>
      <c r="B17">
        <v>8.5000000000000006E-2</v>
      </c>
      <c r="C17">
        <v>0.03</v>
      </c>
      <c r="D17">
        <v>3.5999999999999997E-2</v>
      </c>
      <c r="E17">
        <v>0.03</v>
      </c>
      <c r="F17">
        <v>4.2000000000000003E-2</v>
      </c>
      <c r="G17" s="13"/>
      <c r="H17" s="11">
        <v>0</v>
      </c>
      <c r="J17" s="1">
        <v>0</v>
      </c>
    </row>
    <row r="18" spans="1:10" x14ac:dyDescent="0.25">
      <c r="A18" s="2">
        <v>1898</v>
      </c>
      <c r="B18">
        <v>0.155</v>
      </c>
      <c r="C18">
        <v>9.7000000000000003E-2</v>
      </c>
      <c r="D18">
        <v>3.5999999999999997E-2</v>
      </c>
      <c r="E18">
        <v>3.3000000000000002E-2</v>
      </c>
      <c r="F18">
        <v>-4.8000000000000001E-2</v>
      </c>
      <c r="G18" s="13"/>
      <c r="H18" s="11">
        <v>0</v>
      </c>
      <c r="J18" s="1">
        <v>0</v>
      </c>
    </row>
    <row r="19" spans="1:10" x14ac:dyDescent="0.25">
      <c r="A19" s="2">
        <v>1899</v>
      </c>
      <c r="B19">
        <v>0.121</v>
      </c>
      <c r="C19">
        <v>6.7000000000000004E-2</v>
      </c>
      <c r="D19">
        <v>3.5999999999999997E-2</v>
      </c>
      <c r="E19">
        <v>3.5000000000000003E-2</v>
      </c>
      <c r="F19">
        <v>3.0000000000000001E-3</v>
      </c>
      <c r="G19" s="13"/>
      <c r="H19" s="11">
        <v>0</v>
      </c>
      <c r="J19" s="1">
        <v>0</v>
      </c>
    </row>
    <row r="20" spans="1:10" x14ac:dyDescent="0.25">
      <c r="A20" s="2">
        <v>1900</v>
      </c>
      <c r="B20">
        <v>0.122</v>
      </c>
      <c r="C20">
        <v>7.0000000000000007E-2</v>
      </c>
      <c r="D20">
        <v>3.5000000000000003E-2</v>
      </c>
      <c r="E20">
        <v>3.3000000000000002E-2</v>
      </c>
      <c r="F20">
        <v>-4.0000000000000001E-3</v>
      </c>
      <c r="G20" s="13"/>
      <c r="H20" s="11">
        <v>0</v>
      </c>
      <c r="J20" s="1">
        <v>0</v>
      </c>
    </row>
    <row r="21" spans="1:10" x14ac:dyDescent="0.25">
      <c r="A21" s="2">
        <v>1901</v>
      </c>
      <c r="B21">
        <v>-3.2000000000000001E-2</v>
      </c>
      <c r="C21">
        <v>-7.9000000000000001E-2</v>
      </c>
      <c r="D21">
        <v>3.5000000000000003E-2</v>
      </c>
      <c r="E21">
        <v>3.3000000000000002E-2</v>
      </c>
      <c r="F21">
        <v>5.0999999999999997E-2</v>
      </c>
      <c r="G21" s="13"/>
      <c r="H21" s="11">
        <v>0</v>
      </c>
      <c r="J21" s="1">
        <v>0</v>
      </c>
    </row>
    <row r="22" spans="1:10" x14ac:dyDescent="0.25">
      <c r="A22" s="2">
        <v>1902</v>
      </c>
      <c r="B22">
        <v>0.156</v>
      </c>
      <c r="C22">
        <v>9.8000000000000004E-2</v>
      </c>
      <c r="D22">
        <v>3.5000000000000003E-2</v>
      </c>
      <c r="E22">
        <v>3.5000000000000003E-2</v>
      </c>
      <c r="F22">
        <v>6.4000000000000001E-2</v>
      </c>
      <c r="G22" s="13"/>
      <c r="H22" s="11">
        <v>0</v>
      </c>
      <c r="J22" s="1">
        <v>0</v>
      </c>
    </row>
    <row r="23" spans="1:10" x14ac:dyDescent="0.25">
      <c r="A23" s="2">
        <v>1903</v>
      </c>
      <c r="B23">
        <v>0.219</v>
      </c>
      <c r="C23">
        <v>0.159</v>
      </c>
      <c r="D23">
        <v>3.5000000000000003E-2</v>
      </c>
      <c r="E23">
        <v>3.5999999999999997E-2</v>
      </c>
      <c r="F23">
        <v>-0.02</v>
      </c>
      <c r="G23" s="13"/>
      <c r="H23" s="11">
        <v>0</v>
      </c>
      <c r="J23" s="1">
        <v>0</v>
      </c>
    </row>
    <row r="24" spans="1:10" x14ac:dyDescent="0.25">
      <c r="A24" s="2">
        <v>1904</v>
      </c>
      <c r="B24">
        <v>7.4999999999999997E-2</v>
      </c>
      <c r="C24">
        <v>2.1999999999999999E-2</v>
      </c>
      <c r="D24">
        <v>3.7999999999999999E-2</v>
      </c>
      <c r="E24">
        <v>3.6999999999999998E-2</v>
      </c>
      <c r="F24">
        <v>-6.0999999999999999E-2</v>
      </c>
      <c r="G24" s="13"/>
      <c r="H24" s="11">
        <v>0</v>
      </c>
      <c r="J24" s="1">
        <v>0</v>
      </c>
    </row>
    <row r="25" spans="1:10" x14ac:dyDescent="0.25">
      <c r="A25" s="2">
        <v>1905</v>
      </c>
      <c r="B25">
        <v>0.14599999999999999</v>
      </c>
      <c r="C25">
        <v>9.5000000000000001E-2</v>
      </c>
      <c r="D25">
        <v>3.7999999999999999E-2</v>
      </c>
      <c r="E25">
        <v>3.5000000000000003E-2</v>
      </c>
      <c r="F25">
        <v>4.2999999999999997E-2</v>
      </c>
      <c r="G25" s="13"/>
      <c r="H25" s="11">
        <v>0</v>
      </c>
      <c r="J25" s="1">
        <v>0</v>
      </c>
    </row>
    <row r="26" spans="1:10" x14ac:dyDescent="0.25">
      <c r="A26" s="2">
        <v>1906</v>
      </c>
      <c r="B26">
        <v>0.10199999999999999</v>
      </c>
      <c r="C26">
        <v>5.8000000000000003E-2</v>
      </c>
      <c r="D26">
        <v>3.5999999999999997E-2</v>
      </c>
      <c r="E26">
        <v>3.5000000000000003E-2</v>
      </c>
      <c r="F26">
        <v>0</v>
      </c>
      <c r="G26" s="13"/>
      <c r="H26" s="11">
        <v>0</v>
      </c>
      <c r="J26" s="1">
        <v>0</v>
      </c>
    </row>
    <row r="27" spans="1:10" x14ac:dyDescent="0.25">
      <c r="A27" s="2">
        <v>1907</v>
      </c>
      <c r="B27">
        <v>8.7999999999999995E-2</v>
      </c>
      <c r="C27">
        <v>4.5999999999999999E-2</v>
      </c>
      <c r="D27">
        <v>3.5999999999999997E-2</v>
      </c>
      <c r="E27">
        <v>3.5000000000000003E-2</v>
      </c>
      <c r="F27">
        <v>0</v>
      </c>
      <c r="G27" s="13"/>
      <c r="H27" s="11">
        <v>0</v>
      </c>
      <c r="J27" s="1">
        <v>0</v>
      </c>
    </row>
    <row r="28" spans="1:10" x14ac:dyDescent="0.25">
      <c r="A28" s="2">
        <v>1908</v>
      </c>
      <c r="B28">
        <v>0.17299999999999999</v>
      </c>
      <c r="C28">
        <v>0.126</v>
      </c>
      <c r="D28">
        <v>3.5999999999999997E-2</v>
      </c>
      <c r="E28">
        <v>3.5000000000000003E-2</v>
      </c>
      <c r="F28">
        <v>6.3E-2</v>
      </c>
      <c r="G28" s="13"/>
      <c r="H28" s="11">
        <v>0</v>
      </c>
      <c r="J28" s="1">
        <v>0</v>
      </c>
    </row>
    <row r="29" spans="1:10" x14ac:dyDescent="0.25">
      <c r="A29" s="2">
        <v>1909</v>
      </c>
      <c r="B29">
        <v>0.13500000000000001</v>
      </c>
      <c r="C29">
        <v>0.09</v>
      </c>
      <c r="D29">
        <v>3.5999999999999997E-2</v>
      </c>
      <c r="E29">
        <v>3.5999999999999997E-2</v>
      </c>
      <c r="F29">
        <v>0</v>
      </c>
      <c r="G29" s="13"/>
      <c r="H29" s="11">
        <v>0</v>
      </c>
      <c r="J29" s="1">
        <v>0</v>
      </c>
    </row>
    <row r="30" spans="1:10" x14ac:dyDescent="0.25">
      <c r="A30" s="2">
        <v>1910</v>
      </c>
      <c r="B30">
        <v>6.7000000000000004E-2</v>
      </c>
      <c r="C30">
        <v>2.5000000000000001E-2</v>
      </c>
      <c r="D30">
        <v>3.5999999999999997E-2</v>
      </c>
      <c r="E30">
        <v>3.7999999999999999E-2</v>
      </c>
      <c r="F30">
        <v>0.02</v>
      </c>
      <c r="G30" s="13"/>
      <c r="H30" s="11">
        <v>0</v>
      </c>
      <c r="J30" s="1">
        <v>0</v>
      </c>
    </row>
    <row r="31" spans="1:10" x14ac:dyDescent="0.25">
      <c r="A31" s="2">
        <v>1911</v>
      </c>
      <c r="B31">
        <v>0.107</v>
      </c>
      <c r="C31">
        <v>6.2E-2</v>
      </c>
      <c r="D31">
        <v>3.5999999999999997E-2</v>
      </c>
      <c r="E31">
        <v>3.7999999999999999E-2</v>
      </c>
      <c r="F31">
        <v>1.9E-2</v>
      </c>
      <c r="G31" s="13"/>
      <c r="H31" s="11">
        <v>0</v>
      </c>
      <c r="J31" s="1">
        <v>0</v>
      </c>
    </row>
    <row r="32" spans="1:10" x14ac:dyDescent="0.25">
      <c r="A32" s="2">
        <v>1912</v>
      </c>
      <c r="B32">
        <v>8.5999999999999993E-2</v>
      </c>
      <c r="C32">
        <v>3.5999999999999997E-2</v>
      </c>
      <c r="D32">
        <v>3.5999999999999997E-2</v>
      </c>
      <c r="E32">
        <v>3.9E-2</v>
      </c>
      <c r="F32">
        <v>0.113</v>
      </c>
      <c r="G32" s="13"/>
      <c r="H32" s="11">
        <v>0</v>
      </c>
      <c r="J32" s="1">
        <v>0</v>
      </c>
    </row>
    <row r="33" spans="1:10" x14ac:dyDescent="0.25">
      <c r="A33" s="2">
        <v>1913</v>
      </c>
      <c r="B33">
        <v>8.8999999999999996E-2</v>
      </c>
      <c r="C33">
        <v>3.7999999999999999E-2</v>
      </c>
      <c r="D33">
        <v>3.5999999999999997E-2</v>
      </c>
      <c r="E33">
        <v>4.2999999999999997E-2</v>
      </c>
      <c r="F33">
        <v>0</v>
      </c>
      <c r="G33" s="13"/>
      <c r="H33" s="11">
        <v>0</v>
      </c>
      <c r="J33" s="1">
        <v>0</v>
      </c>
    </row>
    <row r="34" spans="1:10" x14ac:dyDescent="0.25">
      <c r="A34" s="2">
        <v>1914</v>
      </c>
      <c r="B34">
        <v>0.114</v>
      </c>
      <c r="C34">
        <v>5.8999999999999997E-2</v>
      </c>
      <c r="D34">
        <v>3.5999999999999997E-2</v>
      </c>
      <c r="E34">
        <v>4.2999999999999997E-2</v>
      </c>
      <c r="F34">
        <v>3.4000000000000002E-2</v>
      </c>
      <c r="G34" s="13"/>
      <c r="H34" s="11">
        <v>0</v>
      </c>
      <c r="J34" s="1">
        <v>0</v>
      </c>
    </row>
    <row r="35" spans="1:10" x14ac:dyDescent="0.25">
      <c r="A35" s="2">
        <v>1915</v>
      </c>
      <c r="B35">
        <v>-3.5000000000000003E-2</v>
      </c>
      <c r="C35">
        <v>-8.3000000000000004E-2</v>
      </c>
      <c r="D35">
        <v>3.5999999999999997E-2</v>
      </c>
      <c r="E35">
        <v>4.5999999999999999E-2</v>
      </c>
      <c r="F35">
        <v>0.14799999999999999</v>
      </c>
      <c r="G35" s="13"/>
      <c r="H35" s="11">
        <v>0</v>
      </c>
      <c r="J35" s="1">
        <v>0</v>
      </c>
    </row>
    <row r="36" spans="1:10" x14ac:dyDescent="0.25">
      <c r="A36" s="2">
        <v>1916</v>
      </c>
      <c r="B36">
        <v>-3.4000000000000002E-2</v>
      </c>
      <c r="C36">
        <v>-8.4000000000000005E-2</v>
      </c>
      <c r="D36">
        <v>3.5999999999999997E-2</v>
      </c>
      <c r="E36">
        <v>4.9000000000000002E-2</v>
      </c>
      <c r="F36">
        <v>1.4E-2</v>
      </c>
      <c r="G36" s="13"/>
      <c r="H36" s="11">
        <v>0</v>
      </c>
      <c r="J36" s="1">
        <v>0</v>
      </c>
    </row>
    <row r="37" spans="1:10" x14ac:dyDescent="0.25">
      <c r="A37" s="2">
        <v>1917</v>
      </c>
      <c r="B37">
        <v>0.155</v>
      </c>
      <c r="C37">
        <v>9.5000000000000001E-2</v>
      </c>
      <c r="D37">
        <v>3.5999999999999997E-2</v>
      </c>
      <c r="E37">
        <v>4.7E-2</v>
      </c>
      <c r="F37">
        <v>5.6000000000000001E-2</v>
      </c>
      <c r="G37" s="13"/>
      <c r="H37" s="11">
        <v>0</v>
      </c>
      <c r="J37" s="1">
        <v>0</v>
      </c>
    </row>
    <row r="38" spans="1:10" x14ac:dyDescent="0.25">
      <c r="A38" s="2">
        <v>1918</v>
      </c>
      <c r="B38">
        <v>7.4999999999999997E-2</v>
      </c>
      <c r="C38">
        <v>1.9E-2</v>
      </c>
      <c r="D38">
        <v>3.5999999999999997E-2</v>
      </c>
      <c r="E38">
        <v>0.05</v>
      </c>
      <c r="F38">
        <v>6.7000000000000004E-2</v>
      </c>
      <c r="G38" s="13"/>
      <c r="H38" s="11">
        <v>0</v>
      </c>
      <c r="J38" s="1">
        <v>0</v>
      </c>
    </row>
    <row r="39" spans="1:10" x14ac:dyDescent="0.25">
      <c r="A39" s="2">
        <v>1919</v>
      </c>
      <c r="B39">
        <v>0.187</v>
      </c>
      <c r="C39">
        <v>0.126</v>
      </c>
      <c r="D39">
        <v>3.5999999999999997E-2</v>
      </c>
      <c r="E39">
        <v>5.3999999999999999E-2</v>
      </c>
      <c r="F39">
        <v>0.13800000000000001</v>
      </c>
      <c r="G39" s="13"/>
      <c r="H39" s="11">
        <v>0</v>
      </c>
      <c r="J39" s="1">
        <v>0</v>
      </c>
    </row>
    <row r="40" spans="1:10" x14ac:dyDescent="0.25">
      <c r="A40" s="2">
        <v>1920</v>
      </c>
      <c r="B40">
        <v>8.1000000000000003E-2</v>
      </c>
      <c r="C40">
        <v>2.5000000000000001E-2</v>
      </c>
      <c r="D40">
        <v>4.4999999999999998E-2</v>
      </c>
      <c r="E40">
        <v>6.7000000000000004E-2</v>
      </c>
      <c r="F40">
        <v>0.13200000000000001</v>
      </c>
      <c r="G40" s="13"/>
      <c r="H40" s="11">
        <v>0</v>
      </c>
      <c r="J40" s="1">
        <v>0</v>
      </c>
    </row>
    <row r="41" spans="1:10" x14ac:dyDescent="0.25">
      <c r="A41" s="2">
        <v>1921</v>
      </c>
      <c r="B41">
        <v>0.19900000000000001</v>
      </c>
      <c r="C41">
        <v>0.126</v>
      </c>
      <c r="D41">
        <v>4.4999999999999998E-2</v>
      </c>
      <c r="E41">
        <v>5.8999999999999997E-2</v>
      </c>
      <c r="F41">
        <v>-0.126</v>
      </c>
      <c r="G41" s="13"/>
      <c r="H41" s="11">
        <v>0</v>
      </c>
      <c r="J41" s="1">
        <v>0</v>
      </c>
    </row>
    <row r="42" spans="1:10" x14ac:dyDescent="0.25">
      <c r="A42" s="2">
        <v>1922</v>
      </c>
      <c r="B42">
        <v>0.21299999999999999</v>
      </c>
      <c r="C42">
        <v>0.14799999999999999</v>
      </c>
      <c r="D42">
        <v>4.4999999999999998E-2</v>
      </c>
      <c r="E42">
        <v>5.7000000000000002E-2</v>
      </c>
      <c r="F42">
        <v>-3.3000000000000002E-2</v>
      </c>
      <c r="G42" s="13"/>
      <c r="H42" s="11">
        <v>0</v>
      </c>
      <c r="J42" s="1">
        <v>0</v>
      </c>
    </row>
    <row r="43" spans="1:10" x14ac:dyDescent="0.25">
      <c r="A43" s="2">
        <v>1923</v>
      </c>
      <c r="B43">
        <v>0.16200000000000001</v>
      </c>
      <c r="C43">
        <v>0.10199999999999999</v>
      </c>
      <c r="D43">
        <v>4.4999999999999998E-2</v>
      </c>
      <c r="E43">
        <v>5.8999999999999997E-2</v>
      </c>
      <c r="F43">
        <v>2.3E-2</v>
      </c>
      <c r="G43" s="13"/>
      <c r="H43" s="11">
        <v>0</v>
      </c>
      <c r="J43" s="1">
        <v>0</v>
      </c>
    </row>
    <row r="44" spans="1:10" x14ac:dyDescent="0.25">
      <c r="A44" s="2">
        <v>1924</v>
      </c>
      <c r="B44">
        <v>0.13700000000000001</v>
      </c>
      <c r="C44">
        <v>7.5999999999999998E-2</v>
      </c>
      <c r="D44">
        <v>4.9000000000000002E-2</v>
      </c>
      <c r="E44">
        <v>5.3999999999999999E-2</v>
      </c>
      <c r="F44">
        <v>-1.0999999999999999E-2</v>
      </c>
      <c r="G44" s="13"/>
      <c r="H44" s="11">
        <v>0</v>
      </c>
      <c r="J44" s="1">
        <v>0</v>
      </c>
    </row>
    <row r="45" spans="1:10" x14ac:dyDescent="0.25">
      <c r="A45" s="2">
        <v>1925</v>
      </c>
      <c r="B45">
        <v>0.17699999999999999</v>
      </c>
      <c r="C45">
        <v>0.114</v>
      </c>
      <c r="D45">
        <v>4.9000000000000002E-2</v>
      </c>
      <c r="E45">
        <v>5.1999999999999998E-2</v>
      </c>
      <c r="F45">
        <v>0</v>
      </c>
      <c r="G45" s="13"/>
      <c r="H45" s="11">
        <v>0</v>
      </c>
      <c r="J45" s="1">
        <v>0</v>
      </c>
    </row>
    <row r="46" spans="1:10" x14ac:dyDescent="0.25">
      <c r="A46" s="2">
        <v>1926</v>
      </c>
      <c r="B46">
        <v>0.14099999999999999</v>
      </c>
      <c r="C46">
        <v>8.2000000000000003E-2</v>
      </c>
      <c r="D46">
        <v>4.9000000000000002E-2</v>
      </c>
      <c r="E46">
        <v>5.2999999999999999E-2</v>
      </c>
      <c r="F46">
        <v>2.3E-2</v>
      </c>
      <c r="G46" s="13"/>
      <c r="H46" s="11">
        <v>0</v>
      </c>
      <c r="J46" s="1">
        <v>0</v>
      </c>
    </row>
    <row r="47" spans="1:10" x14ac:dyDescent="0.25">
      <c r="A47" s="2">
        <v>1927</v>
      </c>
      <c r="B47">
        <v>0.124</v>
      </c>
      <c r="C47">
        <v>6.5000000000000002E-2</v>
      </c>
      <c r="D47">
        <v>5.2999999999999999E-2</v>
      </c>
      <c r="E47">
        <v>5.3999999999999999E-2</v>
      </c>
      <c r="F47">
        <v>-1.0999999999999999E-2</v>
      </c>
      <c r="G47" s="13"/>
      <c r="H47" s="11">
        <v>0</v>
      </c>
      <c r="J47" s="1">
        <v>0</v>
      </c>
    </row>
    <row r="48" spans="1:10" x14ac:dyDescent="0.25">
      <c r="A48" s="2">
        <v>1928</v>
      </c>
      <c r="B48">
        <v>0.17699999999999999</v>
      </c>
      <c r="C48">
        <v>0.115</v>
      </c>
      <c r="D48">
        <v>5.2999999999999999E-2</v>
      </c>
      <c r="E48">
        <v>5.2999999999999999E-2</v>
      </c>
      <c r="F48">
        <v>0</v>
      </c>
      <c r="G48" s="13"/>
      <c r="H48" s="11">
        <v>0</v>
      </c>
      <c r="J48" s="1">
        <v>0</v>
      </c>
    </row>
    <row r="49" spans="1:10" x14ac:dyDescent="0.25">
      <c r="A49" s="2">
        <v>1929</v>
      </c>
      <c r="B49">
        <v>-5.2999999999999999E-2</v>
      </c>
      <c r="C49">
        <v>-0.10100000000000001</v>
      </c>
      <c r="D49">
        <v>5.2999999999999999E-2</v>
      </c>
      <c r="E49">
        <v>5.6000000000000001E-2</v>
      </c>
      <c r="F49">
        <v>2.1999999999999999E-2</v>
      </c>
      <c r="G49" s="13"/>
      <c r="H49" s="11">
        <v>0</v>
      </c>
      <c r="J49" s="1">
        <v>0</v>
      </c>
    </row>
    <row r="50" spans="1:10" x14ac:dyDescent="0.25">
      <c r="A50" s="2">
        <v>1930</v>
      </c>
      <c r="B50">
        <v>-0.29599999999999999</v>
      </c>
      <c r="C50">
        <v>-0.33900000000000002</v>
      </c>
      <c r="D50">
        <v>5.8000000000000003E-2</v>
      </c>
      <c r="E50">
        <v>6.5000000000000002E-2</v>
      </c>
      <c r="F50">
        <v>-4.3999999999999997E-2</v>
      </c>
      <c r="G50" s="13"/>
      <c r="H50" s="11">
        <v>0</v>
      </c>
      <c r="J50" s="1">
        <v>0</v>
      </c>
    </row>
    <row r="51" spans="1:10" x14ac:dyDescent="0.25">
      <c r="A51" s="2">
        <v>1931</v>
      </c>
      <c r="B51">
        <v>0.17699999999999999</v>
      </c>
      <c r="C51">
        <v>0.113</v>
      </c>
      <c r="D51">
        <v>4.4999999999999998E-2</v>
      </c>
      <c r="E51">
        <v>4.7E-2</v>
      </c>
      <c r="F51">
        <v>-0.10299999999999999</v>
      </c>
      <c r="G51" s="13"/>
      <c r="H51" s="11">
        <v>0</v>
      </c>
      <c r="J51" s="1">
        <v>0</v>
      </c>
    </row>
    <row r="52" spans="1:10" x14ac:dyDescent="0.25">
      <c r="A52" s="2">
        <v>1932</v>
      </c>
      <c r="B52">
        <v>0.248</v>
      </c>
      <c r="C52">
        <v>0.19900000000000001</v>
      </c>
      <c r="D52">
        <v>3.9E-2</v>
      </c>
      <c r="E52">
        <v>3.9E-2</v>
      </c>
      <c r="F52">
        <v>-5.0999999999999997E-2</v>
      </c>
      <c r="G52" s="13"/>
      <c r="H52" s="11">
        <v>0</v>
      </c>
      <c r="J52" s="1">
        <v>0</v>
      </c>
    </row>
    <row r="53" spans="1:10" x14ac:dyDescent="0.25">
      <c r="A53" s="2">
        <v>1933</v>
      </c>
      <c r="B53">
        <v>0.25600000000000001</v>
      </c>
      <c r="C53">
        <v>0.21099999999999999</v>
      </c>
      <c r="D53">
        <v>3.7999999999999999E-2</v>
      </c>
      <c r="E53">
        <v>3.5999999999999997E-2</v>
      </c>
      <c r="F53">
        <v>-4.1000000000000002E-2</v>
      </c>
      <c r="G53" s="13"/>
      <c r="H53" s="11">
        <v>0</v>
      </c>
      <c r="J53" s="1">
        <v>0</v>
      </c>
    </row>
    <row r="54" spans="1:10" x14ac:dyDescent="0.25">
      <c r="A54" s="2">
        <v>1934</v>
      </c>
      <c r="B54">
        <v>0.23200000000000001</v>
      </c>
      <c r="C54">
        <v>0.191</v>
      </c>
      <c r="D54">
        <v>2.5999999999999999E-2</v>
      </c>
      <c r="E54">
        <v>3.3000000000000002E-2</v>
      </c>
      <c r="F54">
        <v>2.8000000000000001E-2</v>
      </c>
      <c r="G54" s="13"/>
      <c r="H54" s="11">
        <v>0</v>
      </c>
      <c r="J54" s="1">
        <v>0</v>
      </c>
    </row>
    <row r="55" spans="1:10" x14ac:dyDescent="0.25">
      <c r="A55" s="2">
        <v>1935</v>
      </c>
      <c r="B55">
        <v>0.10100000000000001</v>
      </c>
      <c r="C55">
        <v>6.2E-2</v>
      </c>
      <c r="D55">
        <v>2.5999999999999999E-2</v>
      </c>
      <c r="E55">
        <v>3.6999999999999998E-2</v>
      </c>
      <c r="F55">
        <v>1.4E-2</v>
      </c>
      <c r="G55" s="13"/>
      <c r="H55" s="11">
        <v>0</v>
      </c>
      <c r="J55" s="1">
        <v>0</v>
      </c>
    </row>
    <row r="56" spans="1:10" x14ac:dyDescent="0.25">
      <c r="A56" s="2">
        <v>1936</v>
      </c>
      <c r="B56">
        <v>0.19800000000000001</v>
      </c>
      <c r="C56">
        <v>0.154</v>
      </c>
      <c r="D56">
        <v>3.5000000000000003E-2</v>
      </c>
      <c r="E56">
        <v>0.04</v>
      </c>
      <c r="F56">
        <v>1.4E-2</v>
      </c>
      <c r="G56" s="13"/>
      <c r="H56" s="11">
        <v>0</v>
      </c>
      <c r="J56" s="1">
        <v>0</v>
      </c>
    </row>
    <row r="57" spans="1:10" x14ac:dyDescent="0.25">
      <c r="A57" s="2">
        <v>1937</v>
      </c>
      <c r="B57">
        <v>2.4E-2</v>
      </c>
      <c r="C57">
        <v>-1.7000000000000001E-2</v>
      </c>
      <c r="D57">
        <v>3.2000000000000001E-2</v>
      </c>
      <c r="E57">
        <v>3.6999999999999998E-2</v>
      </c>
      <c r="F57">
        <v>0.04</v>
      </c>
      <c r="G57" s="13"/>
      <c r="H57" s="11">
        <v>0</v>
      </c>
      <c r="J57" s="1">
        <v>0</v>
      </c>
    </row>
    <row r="58" spans="1:10" x14ac:dyDescent="0.25">
      <c r="A58" s="2">
        <v>1938</v>
      </c>
      <c r="B58">
        <v>-5.0000000000000001E-3</v>
      </c>
      <c r="C58">
        <v>-5.0999999999999997E-2</v>
      </c>
      <c r="D58">
        <v>3.7999999999999999E-2</v>
      </c>
      <c r="E58">
        <v>3.9E-2</v>
      </c>
      <c r="F58">
        <v>2.5999999999999999E-2</v>
      </c>
      <c r="G58" s="13"/>
      <c r="H58" s="11">
        <v>0</v>
      </c>
      <c r="J58" s="1">
        <v>0</v>
      </c>
    </row>
    <row r="59" spans="1:10" x14ac:dyDescent="0.25">
      <c r="A59" s="2">
        <v>1939</v>
      </c>
      <c r="B59">
        <v>5.2999999999999999E-2</v>
      </c>
      <c r="C59">
        <v>2E-3</v>
      </c>
      <c r="D59">
        <v>3.6999999999999998E-2</v>
      </c>
      <c r="E59">
        <v>3.7999999999999999E-2</v>
      </c>
      <c r="F59">
        <v>2.5000000000000001E-2</v>
      </c>
      <c r="G59" s="13"/>
      <c r="H59" s="11">
        <v>0</v>
      </c>
      <c r="J59" s="1">
        <v>0</v>
      </c>
    </row>
    <row r="60" spans="1:10" x14ac:dyDescent="0.25">
      <c r="A60" s="2">
        <v>1940</v>
      </c>
      <c r="B60">
        <v>3.5000000000000003E-2</v>
      </c>
      <c r="C60">
        <v>-1.7000000000000001E-2</v>
      </c>
      <c r="D60">
        <v>2.9000000000000001E-2</v>
      </c>
      <c r="E60">
        <v>3.1E-2</v>
      </c>
      <c r="F60">
        <v>3.6999999999999998E-2</v>
      </c>
      <c r="G60" s="13"/>
      <c r="H60" s="11">
        <v>0</v>
      </c>
      <c r="J60" s="1">
        <v>0</v>
      </c>
    </row>
    <row r="61" spans="1:10" x14ac:dyDescent="0.25">
      <c r="A61" s="2">
        <v>1941</v>
      </c>
      <c r="B61">
        <v>-5.5E-2</v>
      </c>
      <c r="C61">
        <v>-0.10100000000000001</v>
      </c>
      <c r="D61">
        <v>2.5000000000000001E-2</v>
      </c>
      <c r="E61">
        <v>3.3000000000000002E-2</v>
      </c>
      <c r="F61">
        <v>4.7E-2</v>
      </c>
      <c r="G61" s="13"/>
      <c r="H61" s="11">
        <v>0</v>
      </c>
      <c r="J61" s="1">
        <v>0</v>
      </c>
    </row>
    <row r="62" spans="1:10" x14ac:dyDescent="0.25">
      <c r="A62" s="2">
        <v>1942</v>
      </c>
      <c r="B62">
        <v>0.184</v>
      </c>
      <c r="C62">
        <v>0.124</v>
      </c>
      <c r="D62">
        <v>2.5000000000000001E-2</v>
      </c>
      <c r="E62">
        <v>3.2000000000000001E-2</v>
      </c>
      <c r="F62">
        <v>0.09</v>
      </c>
      <c r="G62" s="13"/>
      <c r="H62" s="11">
        <v>0</v>
      </c>
      <c r="J62" s="1">
        <v>0</v>
      </c>
    </row>
    <row r="63" spans="1:10" x14ac:dyDescent="0.25">
      <c r="A63" s="2">
        <v>1943</v>
      </c>
      <c r="B63">
        <v>8.8999999999999996E-2</v>
      </c>
      <c r="C63">
        <v>4.4999999999999998E-2</v>
      </c>
      <c r="D63">
        <v>2.5000000000000001E-2</v>
      </c>
      <c r="E63">
        <v>3.2000000000000001E-2</v>
      </c>
      <c r="F63">
        <v>4.1000000000000002E-2</v>
      </c>
      <c r="G63" s="13"/>
      <c r="H63" s="11">
        <v>0</v>
      </c>
      <c r="J63" s="1">
        <v>0</v>
      </c>
    </row>
    <row r="64" spans="1:10" x14ac:dyDescent="0.25">
      <c r="A64" s="2">
        <v>1944</v>
      </c>
      <c r="B64">
        <v>0.08</v>
      </c>
      <c r="C64">
        <v>3.5999999999999997E-2</v>
      </c>
      <c r="D64">
        <v>2.5000000000000001E-2</v>
      </c>
      <c r="E64">
        <v>3.2000000000000001E-2</v>
      </c>
      <c r="F64">
        <v>-0.01</v>
      </c>
      <c r="G64" s="13"/>
      <c r="H64" s="11">
        <v>0</v>
      </c>
      <c r="J64" s="1">
        <v>0</v>
      </c>
    </row>
    <row r="65" spans="1:10" x14ac:dyDescent="0.25">
      <c r="A65" s="2">
        <v>1945</v>
      </c>
      <c r="B65">
        <v>0.14099999999999999</v>
      </c>
      <c r="C65">
        <v>9.6000000000000002E-2</v>
      </c>
      <c r="D65">
        <v>2.5000000000000001E-2</v>
      </c>
      <c r="E65">
        <v>3.3000000000000002E-2</v>
      </c>
      <c r="F65">
        <v>0</v>
      </c>
      <c r="G65" s="13"/>
      <c r="H65" s="11">
        <v>0</v>
      </c>
      <c r="J65" s="1">
        <v>0</v>
      </c>
    </row>
    <row r="66" spans="1:10" x14ac:dyDescent="0.25">
      <c r="A66" s="2">
        <v>1946</v>
      </c>
      <c r="B66">
        <v>0.13300000000000001</v>
      </c>
      <c r="C66">
        <v>9.1999999999999998E-2</v>
      </c>
      <c r="D66">
        <v>0.02</v>
      </c>
      <c r="E66">
        <v>3.2000000000000001E-2</v>
      </c>
      <c r="F66">
        <v>0.02</v>
      </c>
      <c r="G66" s="13"/>
      <c r="H66" s="11">
        <v>0</v>
      </c>
      <c r="J66" s="1">
        <v>0</v>
      </c>
    </row>
    <row r="67" spans="1:10" x14ac:dyDescent="0.25">
      <c r="A67" s="2">
        <v>1947</v>
      </c>
      <c r="B67">
        <v>0.16600000000000001</v>
      </c>
      <c r="C67">
        <v>0.127</v>
      </c>
      <c r="D67">
        <v>2.5000000000000001E-2</v>
      </c>
      <c r="E67">
        <v>3.2000000000000001E-2</v>
      </c>
      <c r="F67">
        <v>3.9E-2</v>
      </c>
      <c r="G67" s="13"/>
      <c r="H67" s="11">
        <v>0</v>
      </c>
      <c r="J67" s="1">
        <v>0</v>
      </c>
    </row>
    <row r="68" spans="1:10" x14ac:dyDescent="0.25">
      <c r="A68" s="2">
        <v>1948</v>
      </c>
      <c r="B68">
        <v>2.4E-2</v>
      </c>
      <c r="C68">
        <v>-1.0999999999999999E-2</v>
      </c>
      <c r="D68">
        <v>2.3E-2</v>
      </c>
      <c r="E68">
        <v>3.1E-2</v>
      </c>
      <c r="F68">
        <v>0.104</v>
      </c>
      <c r="G68" s="13"/>
      <c r="H68" s="11">
        <v>0</v>
      </c>
      <c r="J68" s="1">
        <v>0</v>
      </c>
    </row>
    <row r="69" spans="1:10" x14ac:dyDescent="0.25">
      <c r="A69" s="2">
        <v>1949</v>
      </c>
      <c r="B69">
        <v>8.1000000000000003E-2</v>
      </c>
      <c r="C69">
        <v>0.04</v>
      </c>
      <c r="D69">
        <v>0.02</v>
      </c>
      <c r="E69">
        <v>3.1E-2</v>
      </c>
      <c r="F69">
        <v>8.7999999999999995E-2</v>
      </c>
      <c r="G69" s="13"/>
      <c r="H69" s="11">
        <v>0</v>
      </c>
      <c r="J69" s="1">
        <v>0</v>
      </c>
    </row>
    <row r="70" spans="1:10" x14ac:dyDescent="0.25">
      <c r="A70" s="2">
        <v>1950</v>
      </c>
      <c r="B70">
        <v>0.314</v>
      </c>
      <c r="C70">
        <v>0.26700000000000002</v>
      </c>
      <c r="D70">
        <v>0.02</v>
      </c>
      <c r="E70">
        <v>3.2000000000000001E-2</v>
      </c>
      <c r="F70">
        <v>0.108</v>
      </c>
      <c r="G70" s="13"/>
      <c r="H70" s="11">
        <v>0</v>
      </c>
      <c r="J70" s="1">
        <v>0</v>
      </c>
    </row>
    <row r="71" spans="1:10" x14ac:dyDescent="0.25">
      <c r="A71" s="2">
        <v>1951</v>
      </c>
      <c r="B71">
        <v>-4.5999999999999999E-2</v>
      </c>
      <c r="C71">
        <v>-8.3000000000000004E-2</v>
      </c>
      <c r="D71">
        <v>0.02</v>
      </c>
      <c r="E71">
        <v>3.7999999999999999E-2</v>
      </c>
      <c r="F71">
        <v>0.25600000000000001</v>
      </c>
      <c r="G71" s="13"/>
      <c r="H71" s="11">
        <v>0</v>
      </c>
      <c r="J71" s="1">
        <v>0</v>
      </c>
    </row>
    <row r="72" spans="1:10" x14ac:dyDescent="0.25">
      <c r="A72" s="2">
        <v>1952</v>
      </c>
      <c r="B72">
        <v>-0.13300000000000001</v>
      </c>
      <c r="C72">
        <v>-0.17499999999999999</v>
      </c>
      <c r="D72">
        <v>3.2000000000000001E-2</v>
      </c>
      <c r="E72">
        <v>4.4999999999999998E-2</v>
      </c>
      <c r="F72">
        <v>9.7000000000000003E-2</v>
      </c>
      <c r="G72" s="13"/>
      <c r="H72" s="11">
        <v>0</v>
      </c>
      <c r="J72" s="1">
        <v>0</v>
      </c>
    </row>
    <row r="73" spans="1:10" x14ac:dyDescent="0.25">
      <c r="A73" s="2">
        <v>1953</v>
      </c>
      <c r="B73">
        <v>0.13</v>
      </c>
      <c r="C73">
        <v>7.6999999999999999E-2</v>
      </c>
      <c r="D73">
        <v>0.03</v>
      </c>
      <c r="E73">
        <v>4.3999999999999997E-2</v>
      </c>
      <c r="F73">
        <v>1.7999999999999999E-2</v>
      </c>
      <c r="G73" s="13"/>
      <c r="H73" s="11">
        <v>0</v>
      </c>
      <c r="J73" s="1">
        <v>0</v>
      </c>
    </row>
    <row r="74" spans="1:10" x14ac:dyDescent="0.25">
      <c r="A74" s="2">
        <v>1954</v>
      </c>
      <c r="B74">
        <v>0.186</v>
      </c>
      <c r="C74">
        <v>0.13100000000000001</v>
      </c>
      <c r="D74">
        <v>3.5000000000000003E-2</v>
      </c>
      <c r="E74">
        <v>4.4999999999999998E-2</v>
      </c>
      <c r="F74">
        <v>8.9999999999999993E-3</v>
      </c>
      <c r="G74" s="13"/>
      <c r="H74" s="11">
        <v>0</v>
      </c>
      <c r="J74" s="1">
        <v>0</v>
      </c>
    </row>
    <row r="75" spans="1:10" x14ac:dyDescent="0.25">
      <c r="A75" s="2">
        <v>1955</v>
      </c>
      <c r="B75">
        <v>0.10299999999999999</v>
      </c>
      <c r="C75">
        <v>4.7E-2</v>
      </c>
      <c r="D75">
        <v>4.2000000000000003E-2</v>
      </c>
      <c r="E75">
        <v>4.4999999999999998E-2</v>
      </c>
      <c r="F75">
        <v>3.4000000000000002E-2</v>
      </c>
      <c r="G75" s="13"/>
      <c r="H75" s="11">
        <v>0</v>
      </c>
      <c r="J75" s="1">
        <v>0</v>
      </c>
    </row>
    <row r="76" spans="1:10" x14ac:dyDescent="0.25">
      <c r="A76" s="2">
        <v>1956</v>
      </c>
      <c r="B76">
        <v>7.6999999999999999E-2</v>
      </c>
      <c r="C76">
        <v>1.7000000000000001E-2</v>
      </c>
      <c r="D76">
        <v>4.7E-2</v>
      </c>
      <c r="E76">
        <v>5.0999999999999997E-2</v>
      </c>
      <c r="F76">
        <v>6.7000000000000004E-2</v>
      </c>
      <c r="G76" s="13"/>
      <c r="H76" s="11">
        <v>0</v>
      </c>
      <c r="J76" s="1">
        <v>0</v>
      </c>
    </row>
    <row r="77" spans="1:10" x14ac:dyDescent="0.25">
      <c r="A77" s="2">
        <v>1957</v>
      </c>
      <c r="B77">
        <v>0.16700000000000001</v>
      </c>
      <c r="C77">
        <v>0.105</v>
      </c>
      <c r="D77">
        <v>4.3999999999999997E-2</v>
      </c>
      <c r="E77">
        <v>0.05</v>
      </c>
      <c r="F77">
        <v>8.0000000000000002E-3</v>
      </c>
      <c r="G77" s="13"/>
      <c r="H77" s="11">
        <v>0</v>
      </c>
      <c r="J77" s="1">
        <v>0</v>
      </c>
    </row>
    <row r="78" spans="1:10" x14ac:dyDescent="0.25">
      <c r="A78" s="2">
        <v>1958</v>
      </c>
      <c r="B78">
        <v>0.189</v>
      </c>
      <c r="C78">
        <v>0.129</v>
      </c>
      <c r="D78">
        <v>4.3999999999999997E-2</v>
      </c>
      <c r="E78">
        <v>4.9000000000000002E-2</v>
      </c>
      <c r="F78">
        <v>1.6E-2</v>
      </c>
      <c r="G78" s="13"/>
      <c r="H78" s="11">
        <v>0</v>
      </c>
      <c r="J78" s="1">
        <v>0</v>
      </c>
    </row>
    <row r="79" spans="1:10" x14ac:dyDescent="0.25">
      <c r="A79" s="2">
        <v>1959</v>
      </c>
      <c r="B79">
        <v>0.443</v>
      </c>
      <c r="C79">
        <v>0.38100000000000001</v>
      </c>
      <c r="D79">
        <v>4.1000000000000002E-2</v>
      </c>
      <c r="E79">
        <v>4.8000000000000001E-2</v>
      </c>
      <c r="F79">
        <v>2.3E-2</v>
      </c>
      <c r="G79" s="13"/>
      <c r="H79" s="11">
        <v>0</v>
      </c>
      <c r="J79" s="1">
        <v>0</v>
      </c>
    </row>
    <row r="80" spans="1:10" x14ac:dyDescent="0.25">
      <c r="A80" s="2">
        <v>1960</v>
      </c>
      <c r="B80">
        <v>-6.2E-2</v>
      </c>
      <c r="C80">
        <v>-9.9000000000000005E-2</v>
      </c>
      <c r="D80">
        <v>3.4000000000000002E-2</v>
      </c>
      <c r="E80">
        <v>5.2999999999999999E-2</v>
      </c>
      <c r="F80">
        <v>4.4999999999999998E-2</v>
      </c>
      <c r="G80" s="13"/>
      <c r="H80" s="11">
        <v>0</v>
      </c>
      <c r="J80" s="1">
        <v>0</v>
      </c>
    </row>
    <row r="81" spans="1:10" x14ac:dyDescent="0.25">
      <c r="A81" s="2">
        <v>1961</v>
      </c>
      <c r="B81">
        <v>0.11600000000000001</v>
      </c>
      <c r="C81">
        <v>6.6000000000000003E-2</v>
      </c>
      <c r="D81">
        <v>4.1000000000000002E-2</v>
      </c>
      <c r="E81">
        <v>4.9000000000000002E-2</v>
      </c>
      <c r="F81">
        <v>7.0000000000000001E-3</v>
      </c>
      <c r="G81" s="13"/>
      <c r="H81" s="11">
        <v>0</v>
      </c>
      <c r="J81" s="1">
        <v>0</v>
      </c>
    </row>
    <row r="82" spans="1:10" x14ac:dyDescent="0.25">
      <c r="A82" s="2">
        <v>1962</v>
      </c>
      <c r="B82">
        <v>4.2000000000000003E-2</v>
      </c>
      <c r="C82">
        <v>-1E-3</v>
      </c>
      <c r="D82">
        <v>3.7999999999999999E-2</v>
      </c>
      <c r="E82">
        <v>4.7E-2</v>
      </c>
      <c r="F82">
        <v>0</v>
      </c>
      <c r="G82" s="13"/>
      <c r="H82" s="11">
        <v>0</v>
      </c>
      <c r="J82" s="1">
        <v>0</v>
      </c>
    </row>
    <row r="83" spans="1:10" x14ac:dyDescent="0.25">
      <c r="A83" s="2">
        <v>1963</v>
      </c>
      <c r="B83">
        <v>0.26600000000000001</v>
      </c>
      <c r="C83">
        <v>0.216</v>
      </c>
      <c r="D83">
        <v>3.5000000000000003E-2</v>
      </c>
      <c r="E83">
        <v>4.2999999999999997E-2</v>
      </c>
      <c r="F83">
        <v>7.0000000000000001E-3</v>
      </c>
      <c r="G83" s="13"/>
      <c r="H83" s="11">
        <v>0</v>
      </c>
      <c r="J83" s="1">
        <v>0</v>
      </c>
    </row>
    <row r="84" spans="1:10" x14ac:dyDescent="0.25">
      <c r="A84" s="2">
        <v>1964</v>
      </c>
      <c r="B84">
        <v>4.3999999999999997E-2</v>
      </c>
      <c r="C84">
        <v>5.0000000000000001E-3</v>
      </c>
      <c r="D84">
        <v>3.5999999999999997E-2</v>
      </c>
      <c r="E84">
        <v>4.8000000000000001E-2</v>
      </c>
      <c r="F84">
        <v>3.5000000000000003E-2</v>
      </c>
      <c r="G84" s="13"/>
      <c r="H84" s="11">
        <v>0</v>
      </c>
      <c r="J84" s="1">
        <v>0</v>
      </c>
    </row>
    <row r="85" spans="1:10" x14ac:dyDescent="0.25">
      <c r="A85" s="2">
        <v>1965</v>
      </c>
      <c r="B85">
        <v>-8.2000000000000003E-2</v>
      </c>
      <c r="C85">
        <v>-0.121</v>
      </c>
      <c r="D85">
        <v>4.1000000000000002E-2</v>
      </c>
      <c r="E85">
        <v>5.1999999999999998E-2</v>
      </c>
      <c r="F85">
        <v>4.1000000000000002E-2</v>
      </c>
      <c r="G85" s="13"/>
      <c r="H85" s="11">
        <v>0</v>
      </c>
      <c r="J85" s="1">
        <v>0</v>
      </c>
    </row>
    <row r="86" spans="1:10" x14ac:dyDescent="0.25">
      <c r="A86" s="2">
        <v>1966</v>
      </c>
      <c r="B86">
        <v>6.7000000000000004E-2</v>
      </c>
      <c r="C86">
        <v>2.1000000000000001E-2</v>
      </c>
      <c r="D86">
        <v>4.5999999999999999E-2</v>
      </c>
      <c r="E86">
        <v>0.05</v>
      </c>
      <c r="F86">
        <v>2.5999999999999999E-2</v>
      </c>
      <c r="G86" s="13"/>
      <c r="H86" s="11">
        <v>0</v>
      </c>
      <c r="J86" s="1">
        <v>0</v>
      </c>
    </row>
    <row r="87" spans="1:10" x14ac:dyDescent="0.25">
      <c r="A87" s="2">
        <v>1967</v>
      </c>
      <c r="B87">
        <v>0.42499999999999999</v>
      </c>
      <c r="C87">
        <v>0.36899999999999999</v>
      </c>
      <c r="D87">
        <v>4.2999999999999997E-2</v>
      </c>
      <c r="E87">
        <v>5.0999999999999997E-2</v>
      </c>
      <c r="F87">
        <v>3.2000000000000001E-2</v>
      </c>
      <c r="G87" s="13"/>
      <c r="H87" s="11">
        <v>0</v>
      </c>
      <c r="J87" s="1">
        <v>0</v>
      </c>
    </row>
    <row r="88" spans="1:10" x14ac:dyDescent="0.25">
      <c r="A88" s="2">
        <v>1968</v>
      </c>
      <c r="B88">
        <v>0.34799999999999998</v>
      </c>
      <c r="C88">
        <v>0.307</v>
      </c>
      <c r="D88">
        <v>4.4999999999999998E-2</v>
      </c>
      <c r="E88">
        <v>4.9000000000000002E-2</v>
      </c>
      <c r="F88">
        <v>2.5000000000000001E-2</v>
      </c>
      <c r="G88" s="13"/>
      <c r="H88" s="11">
        <v>0</v>
      </c>
      <c r="J88" s="1">
        <v>0</v>
      </c>
    </row>
    <row r="89" spans="1:10" x14ac:dyDescent="0.25">
      <c r="A89" s="2">
        <v>1969</v>
      </c>
      <c r="B89">
        <v>0.10100000000000001</v>
      </c>
      <c r="C89">
        <v>6.9000000000000006E-2</v>
      </c>
      <c r="D89">
        <v>4.7E-2</v>
      </c>
      <c r="E89">
        <v>5.6000000000000001E-2</v>
      </c>
      <c r="F89">
        <v>0.03</v>
      </c>
      <c r="G89" s="13"/>
      <c r="H89" s="11">
        <v>0</v>
      </c>
      <c r="J89" s="1">
        <v>0</v>
      </c>
    </row>
    <row r="90" spans="1:10" x14ac:dyDescent="0.25">
      <c r="A90" s="2">
        <v>1970</v>
      </c>
      <c r="B90">
        <v>-0.13700000000000001</v>
      </c>
      <c r="C90">
        <v>-0.16700000000000001</v>
      </c>
      <c r="D90">
        <v>5.2999999999999999E-2</v>
      </c>
      <c r="E90">
        <v>6.4000000000000001E-2</v>
      </c>
      <c r="F90">
        <v>4.7E-2</v>
      </c>
      <c r="G90" s="13"/>
      <c r="H90" s="11">
        <v>0</v>
      </c>
      <c r="J90" s="1">
        <v>0</v>
      </c>
    </row>
    <row r="91" spans="1:10" x14ac:dyDescent="0.25">
      <c r="A91" s="2">
        <v>1971</v>
      </c>
      <c r="B91">
        <v>-6.0999999999999999E-2</v>
      </c>
      <c r="C91">
        <v>-9.8000000000000004E-2</v>
      </c>
      <c r="D91">
        <v>5.6000000000000001E-2</v>
      </c>
      <c r="E91">
        <v>5.7000000000000002E-2</v>
      </c>
      <c r="F91">
        <v>7.2999999999999995E-2</v>
      </c>
      <c r="G91" s="13"/>
      <c r="H91" s="11">
        <v>0</v>
      </c>
      <c r="J91" s="1">
        <v>0</v>
      </c>
    </row>
    <row r="92" spans="1:10" x14ac:dyDescent="0.25">
      <c r="A92" s="2">
        <v>1972</v>
      </c>
      <c r="B92">
        <v>0.36399999999999999</v>
      </c>
      <c r="C92">
        <v>0.318</v>
      </c>
      <c r="D92">
        <v>4.5999999999999999E-2</v>
      </c>
      <c r="E92">
        <v>5.2999999999999999E-2</v>
      </c>
      <c r="F92">
        <v>4.7E-2</v>
      </c>
      <c r="G92" s="13"/>
      <c r="H92" s="11">
        <v>0</v>
      </c>
      <c r="J92" s="1">
        <v>0</v>
      </c>
    </row>
    <row r="93" spans="1:10" x14ac:dyDescent="0.25">
      <c r="A93" s="2">
        <v>1973</v>
      </c>
      <c r="B93">
        <v>-0.25800000000000001</v>
      </c>
      <c r="C93">
        <v>-0.28699999999999998</v>
      </c>
      <c r="D93">
        <v>5.0999999999999997E-2</v>
      </c>
      <c r="E93">
        <v>8.1000000000000003E-2</v>
      </c>
      <c r="F93">
        <v>0.129</v>
      </c>
      <c r="G93" s="13"/>
      <c r="H93" s="11">
        <v>0</v>
      </c>
      <c r="J93" s="1">
        <v>0</v>
      </c>
    </row>
    <row r="94" spans="1:10" x14ac:dyDescent="0.25">
      <c r="A94" s="2">
        <v>1974</v>
      </c>
      <c r="B94">
        <v>-0.26200000000000001</v>
      </c>
      <c r="C94">
        <v>-0.309</v>
      </c>
      <c r="D94">
        <v>9.4E-2</v>
      </c>
      <c r="E94">
        <v>9.1999999999999998E-2</v>
      </c>
      <c r="F94">
        <v>0.16300000000000001</v>
      </c>
      <c r="G94" s="13"/>
      <c r="H94" s="11">
        <v>0</v>
      </c>
      <c r="J94" s="1">
        <v>0</v>
      </c>
    </row>
    <row r="95" spans="1:10" x14ac:dyDescent="0.25">
      <c r="A95" s="2">
        <v>1975</v>
      </c>
      <c r="B95">
        <v>0.54600000000000004</v>
      </c>
      <c r="C95">
        <v>0.45400000000000001</v>
      </c>
      <c r="D95">
        <v>7.9000000000000001E-2</v>
      </c>
      <c r="E95">
        <v>0.1</v>
      </c>
      <c r="F95">
        <v>0.14399999999999999</v>
      </c>
      <c r="G95" s="13"/>
      <c r="H95" s="11">
        <v>0</v>
      </c>
      <c r="J95" s="1">
        <v>0</v>
      </c>
    </row>
    <row r="96" spans="1:10" x14ac:dyDescent="0.25">
      <c r="A96" s="2">
        <v>1976</v>
      </c>
      <c r="B96">
        <v>3.5999999999999997E-2</v>
      </c>
      <c r="C96">
        <v>-0.02</v>
      </c>
      <c r="D96">
        <v>7.4999999999999997E-2</v>
      </c>
      <c r="E96">
        <v>0.104</v>
      </c>
      <c r="F96">
        <v>0.14199999999999999</v>
      </c>
      <c r="G96" s="13"/>
      <c r="H96" s="11">
        <v>0</v>
      </c>
      <c r="J96" s="1">
        <v>0</v>
      </c>
    </row>
    <row r="97" spans="1:11" x14ac:dyDescent="0.25">
      <c r="A97" s="2">
        <v>1977</v>
      </c>
      <c r="B97">
        <v>0.13200000000000001</v>
      </c>
      <c r="C97">
        <v>6.6000000000000003E-2</v>
      </c>
      <c r="D97">
        <v>8.8999999999999996E-2</v>
      </c>
      <c r="E97">
        <v>9.5000000000000001E-2</v>
      </c>
      <c r="F97">
        <v>9.2999999999999999E-2</v>
      </c>
      <c r="G97" s="13"/>
      <c r="H97" s="11">
        <v>0</v>
      </c>
      <c r="J97" s="1">
        <v>0</v>
      </c>
    </row>
    <row r="98" spans="1:11" x14ac:dyDescent="0.25">
      <c r="A98" s="2">
        <v>1978</v>
      </c>
      <c r="B98">
        <v>0.24299999999999999</v>
      </c>
      <c r="C98">
        <v>0.17599999999999999</v>
      </c>
      <c r="D98">
        <v>8.5999999999999993E-2</v>
      </c>
      <c r="E98">
        <v>8.7999999999999995E-2</v>
      </c>
      <c r="F98">
        <v>7.6999999999999999E-2</v>
      </c>
      <c r="G98" s="13"/>
      <c r="H98" s="11">
        <v>0</v>
      </c>
      <c r="J98" s="1">
        <v>0</v>
      </c>
    </row>
    <row r="99" spans="1:11" x14ac:dyDescent="0.25">
      <c r="A99" s="2">
        <v>1979</v>
      </c>
      <c r="B99">
        <v>0.39</v>
      </c>
      <c r="C99">
        <v>0.32</v>
      </c>
      <c r="D99">
        <v>0.09</v>
      </c>
      <c r="E99">
        <v>0.10100000000000001</v>
      </c>
      <c r="F99">
        <v>0.10100000000000001</v>
      </c>
      <c r="G99" s="13"/>
      <c r="H99" s="11">
        <v>0</v>
      </c>
      <c r="J99" s="1">
        <v>0</v>
      </c>
    </row>
    <row r="100" spans="1:11" x14ac:dyDescent="0.25">
      <c r="A100" s="2">
        <v>1980</v>
      </c>
      <c r="B100">
        <v>0.52300000000000002</v>
      </c>
      <c r="C100">
        <v>0.45800000000000002</v>
      </c>
      <c r="D100">
        <v>0.107</v>
      </c>
      <c r="E100">
        <v>0.126</v>
      </c>
      <c r="F100">
        <v>9.1999999999999998E-2</v>
      </c>
      <c r="G100" s="13"/>
      <c r="H100" s="11">
        <v>0</v>
      </c>
      <c r="J100" s="1">
        <v>0</v>
      </c>
    </row>
    <row r="101" spans="1:11" x14ac:dyDescent="0.25">
      <c r="A101" s="2">
        <v>1981</v>
      </c>
      <c r="B101">
        <v>-0.108</v>
      </c>
      <c r="C101">
        <v>-0.14399999999999999</v>
      </c>
      <c r="D101">
        <v>0.13600000000000001</v>
      </c>
      <c r="E101">
        <v>0.15</v>
      </c>
      <c r="F101">
        <v>0.113</v>
      </c>
      <c r="G101" s="13"/>
      <c r="H101" s="11">
        <v>0</v>
      </c>
      <c r="J101" s="1">
        <v>0</v>
      </c>
    </row>
    <row r="102" spans="1:11" x14ac:dyDescent="0.25">
      <c r="A102" s="2">
        <v>1982</v>
      </c>
      <c r="B102">
        <v>-0.153</v>
      </c>
      <c r="C102">
        <v>-0.19700000000000001</v>
      </c>
      <c r="D102">
        <v>0.156</v>
      </c>
      <c r="E102">
        <v>0.14000000000000001</v>
      </c>
      <c r="F102">
        <v>0.11</v>
      </c>
      <c r="G102" s="13"/>
      <c r="H102" s="11">
        <v>0</v>
      </c>
      <c r="J102" s="1">
        <v>0</v>
      </c>
    </row>
    <row r="103" spans="1:11" x14ac:dyDescent="0.25">
      <c r="A103" s="2">
        <v>1983</v>
      </c>
      <c r="B103">
        <v>0.63700000000000001</v>
      </c>
      <c r="C103">
        <v>0.56599999999999995</v>
      </c>
      <c r="D103">
        <v>0.11700000000000001</v>
      </c>
      <c r="E103">
        <v>0.13500000000000001</v>
      </c>
      <c r="F103">
        <v>8.5999999999999993E-2</v>
      </c>
      <c r="G103" s="13"/>
      <c r="H103" s="11">
        <v>0</v>
      </c>
      <c r="J103" s="1">
        <v>0</v>
      </c>
    </row>
    <row r="104" spans="1:11" x14ac:dyDescent="0.25">
      <c r="A104" s="2">
        <v>1984</v>
      </c>
      <c r="B104">
        <v>5.0000000000000001E-3</v>
      </c>
      <c r="C104">
        <v>-3.6999999999999998E-2</v>
      </c>
      <c r="D104">
        <v>0.111</v>
      </c>
      <c r="E104">
        <v>0.13400000000000001</v>
      </c>
      <c r="F104">
        <v>2.5999999999999999E-2</v>
      </c>
      <c r="G104" s="13"/>
      <c r="H104" s="11">
        <v>0</v>
      </c>
      <c r="J104" s="1">
        <v>0</v>
      </c>
    </row>
    <row r="105" spans="1:11" x14ac:dyDescent="0.25">
      <c r="A105" s="2">
        <v>1985</v>
      </c>
      <c r="B105">
        <v>0.42099999999999999</v>
      </c>
      <c r="C105">
        <v>0.36399999999999999</v>
      </c>
      <c r="D105">
        <v>0.15</v>
      </c>
      <c r="E105">
        <v>0.14899999999999999</v>
      </c>
      <c r="F105">
        <v>8.2000000000000003E-2</v>
      </c>
      <c r="G105" s="13"/>
      <c r="H105" s="11">
        <v>0</v>
      </c>
      <c r="J105" s="1">
        <v>0</v>
      </c>
    </row>
    <row r="106" spans="1:11" x14ac:dyDescent="0.25">
      <c r="A106" s="2">
        <v>1986</v>
      </c>
      <c r="B106">
        <v>0.51100000000000001</v>
      </c>
      <c r="C106">
        <v>0.45700000000000002</v>
      </c>
      <c r="D106">
        <v>0.17100000000000001</v>
      </c>
      <c r="E106">
        <v>0.13400000000000001</v>
      </c>
      <c r="F106">
        <v>9.8000000000000004E-2</v>
      </c>
      <c r="G106" s="13"/>
      <c r="H106" s="11">
        <v>0</v>
      </c>
      <c r="J106" s="1">
        <v>0</v>
      </c>
    </row>
    <row r="107" spans="1:11" x14ac:dyDescent="0.25">
      <c r="A107" s="2">
        <v>1987</v>
      </c>
      <c r="B107">
        <v>-9.6000000000000002E-2</v>
      </c>
      <c r="C107">
        <v>-0.121</v>
      </c>
      <c r="D107">
        <v>0.14099999999999999</v>
      </c>
      <c r="E107">
        <v>0.129</v>
      </c>
      <c r="F107">
        <v>7.0999999999999994E-2</v>
      </c>
      <c r="G107" s="53"/>
      <c r="H107" s="11">
        <v>0</v>
      </c>
      <c r="I107" s="11"/>
      <c r="J107" s="1">
        <v>0</v>
      </c>
      <c r="K107" s="22">
        <v>1.1435486749196649E-2</v>
      </c>
    </row>
    <row r="108" spans="1:11" x14ac:dyDescent="0.25">
      <c r="A108" s="2">
        <v>1988</v>
      </c>
      <c r="B108">
        <v>0.21099999999999999</v>
      </c>
      <c r="C108">
        <v>0.161</v>
      </c>
      <c r="D108">
        <v>0.11700000000000001</v>
      </c>
      <c r="E108">
        <v>0.13</v>
      </c>
      <c r="F108">
        <v>7.5999999999999998E-2</v>
      </c>
      <c r="G108" s="53"/>
      <c r="H108" s="11">
        <v>0.75</v>
      </c>
      <c r="I108">
        <v>0.49</v>
      </c>
      <c r="J108" s="1">
        <v>3.6029411764705872E-2</v>
      </c>
      <c r="K108" s="22">
        <v>3.2144331975252224E-2</v>
      </c>
    </row>
    <row r="109" spans="1:11" x14ac:dyDescent="0.25">
      <c r="A109" s="2">
        <v>1989</v>
      </c>
      <c r="B109">
        <v>0.17899999999999999</v>
      </c>
      <c r="C109">
        <v>0.113</v>
      </c>
      <c r="D109">
        <v>0.17299999999999999</v>
      </c>
      <c r="E109">
        <v>0.129</v>
      </c>
      <c r="F109">
        <v>7.8E-2</v>
      </c>
      <c r="G109" s="53"/>
      <c r="H109" s="11">
        <v>0.75</v>
      </c>
      <c r="I109">
        <v>0.39</v>
      </c>
      <c r="J109" s="1">
        <v>3.1647540983606552E-2</v>
      </c>
      <c r="K109" s="22">
        <v>3.4106108918286498E-2</v>
      </c>
    </row>
    <row r="110" spans="1:11" x14ac:dyDescent="0.25">
      <c r="A110" s="2">
        <v>1990</v>
      </c>
      <c r="B110">
        <v>-0.153</v>
      </c>
      <c r="C110">
        <v>-0.20100000000000001</v>
      </c>
      <c r="D110">
        <v>0.159</v>
      </c>
      <c r="E110">
        <v>0.121</v>
      </c>
      <c r="F110">
        <v>6.9000000000000006E-2</v>
      </c>
      <c r="G110" s="53"/>
      <c r="H110" s="11">
        <v>0.75</v>
      </c>
      <c r="I110">
        <v>0.39</v>
      </c>
      <c r="J110" s="1">
        <v>2.3016393442622959E-2</v>
      </c>
      <c r="K110" s="22">
        <v>2.8403006651208026E-2</v>
      </c>
    </row>
    <row r="111" spans="1:11" x14ac:dyDescent="0.25">
      <c r="A111" s="2">
        <v>1991</v>
      </c>
      <c r="B111">
        <v>0.27500000000000002</v>
      </c>
      <c r="C111">
        <v>0.222</v>
      </c>
      <c r="D111">
        <v>0.111</v>
      </c>
      <c r="E111">
        <v>9.4E-2</v>
      </c>
      <c r="F111">
        <v>1.4999999999999999E-2</v>
      </c>
      <c r="G111" s="53"/>
      <c r="H111" s="11">
        <v>0.75</v>
      </c>
      <c r="I111">
        <v>0.39</v>
      </c>
      <c r="J111" s="1">
        <v>2.541393442622952E-2</v>
      </c>
      <c r="K111" s="22">
        <v>1.9216248592291305E-2</v>
      </c>
    </row>
    <row r="112" spans="1:11" x14ac:dyDescent="0.25">
      <c r="A112" s="2">
        <v>1992</v>
      </c>
      <c r="B112">
        <v>-2.1999999999999999E-2</v>
      </c>
      <c r="C112">
        <v>-0.06</v>
      </c>
      <c r="D112">
        <v>6.8000000000000005E-2</v>
      </c>
      <c r="E112">
        <v>8.8999999999999996E-2</v>
      </c>
      <c r="F112">
        <v>3.0000000000000001E-3</v>
      </c>
      <c r="G112" s="53"/>
      <c r="H112" s="11">
        <v>0.75</v>
      </c>
      <c r="I112">
        <v>0.39</v>
      </c>
      <c r="J112" s="1">
        <v>1.8221311475409837E-2</v>
      </c>
      <c r="K112" s="22">
        <v>1.8918362951025582E-2</v>
      </c>
    </row>
    <row r="113" spans="1:11" x14ac:dyDescent="0.25">
      <c r="A113" s="2">
        <v>1993</v>
      </c>
      <c r="B113">
        <v>0.442</v>
      </c>
      <c r="C113">
        <v>0.39100000000000001</v>
      </c>
      <c r="D113">
        <v>5.2999999999999999E-2</v>
      </c>
      <c r="E113">
        <v>6.7000000000000004E-2</v>
      </c>
      <c r="F113">
        <v>1.9E-2</v>
      </c>
      <c r="G113" s="53"/>
      <c r="H113" s="11">
        <v>0.75</v>
      </c>
      <c r="I113">
        <v>0.33</v>
      </c>
      <c r="J113" s="1">
        <v>1.8839552238805971E-2</v>
      </c>
      <c r="K113" s="22">
        <v>1.5326976706390669E-2</v>
      </c>
    </row>
    <row r="114" spans="1:11" x14ac:dyDescent="0.25">
      <c r="A114" s="2">
        <v>1994</v>
      </c>
      <c r="B114">
        <v>-5.8000000000000003E-2</v>
      </c>
      <c r="C114">
        <v>-9.1999999999999998E-2</v>
      </c>
      <c r="D114">
        <v>5.3999999999999999E-2</v>
      </c>
      <c r="E114">
        <v>0.1</v>
      </c>
      <c r="F114">
        <v>2.5000000000000001E-2</v>
      </c>
      <c r="G114" s="53"/>
      <c r="H114" s="11">
        <v>0.75</v>
      </c>
      <c r="I114">
        <v>0.33</v>
      </c>
      <c r="J114" s="1">
        <v>1.2559701492537313E-2</v>
      </c>
      <c r="K114" s="22">
        <v>1.3544522547859856E-2</v>
      </c>
    </row>
    <row r="115" spans="1:11" x14ac:dyDescent="0.25">
      <c r="A115" s="2">
        <v>1995</v>
      </c>
      <c r="B115">
        <v>0.215</v>
      </c>
      <c r="C115">
        <v>0.16500000000000001</v>
      </c>
      <c r="D115">
        <v>0.08</v>
      </c>
      <c r="E115">
        <v>8.2000000000000003E-2</v>
      </c>
      <c r="F115">
        <v>5.0999999999999997E-2</v>
      </c>
      <c r="G115" s="53"/>
      <c r="H115" s="11">
        <v>0.75</v>
      </c>
      <c r="I115">
        <v>0.36</v>
      </c>
      <c r="J115" s="1">
        <v>2.1093749999999994E-2</v>
      </c>
      <c r="K115" s="22">
        <v>1.6941092251304486E-2</v>
      </c>
    </row>
    <row r="116" spans="1:11" x14ac:dyDescent="0.25">
      <c r="A116" s="2">
        <v>1996</v>
      </c>
      <c r="B116">
        <v>0.11700000000000001</v>
      </c>
      <c r="C116">
        <v>7.1999999999999995E-2</v>
      </c>
      <c r="D116">
        <v>7.3999999999999996E-2</v>
      </c>
      <c r="E116">
        <v>7.3999999999999996E-2</v>
      </c>
      <c r="F116">
        <v>1.4999999999999999E-2</v>
      </c>
      <c r="G116" s="53"/>
      <c r="H116" s="11">
        <v>0.75</v>
      </c>
      <c r="I116">
        <v>0.36</v>
      </c>
      <c r="J116" s="1">
        <v>1.8984375000000005E-2</v>
      </c>
      <c r="K116" s="22">
        <v>1.7095284390480994E-2</v>
      </c>
    </row>
    <row r="117" spans="1:11" x14ac:dyDescent="0.25">
      <c r="A117" s="2">
        <v>1997</v>
      </c>
      <c r="B117">
        <v>0.124</v>
      </c>
      <c r="C117">
        <v>7.9000000000000001E-2</v>
      </c>
      <c r="D117">
        <v>5.5E-2</v>
      </c>
      <c r="E117">
        <v>6.0999999999999999E-2</v>
      </c>
      <c r="F117">
        <v>-2E-3</v>
      </c>
      <c r="G117" s="53"/>
      <c r="H117" s="11">
        <v>0.75</v>
      </c>
      <c r="I117">
        <v>0.36</v>
      </c>
      <c r="J117" s="1">
        <v>1.8984375000000001E-2</v>
      </c>
      <c r="K117" s="22">
        <v>1.6335817408069001E-2</v>
      </c>
    </row>
    <row r="118" spans="1:11" x14ac:dyDescent="0.25">
      <c r="A118" s="2">
        <v>1998</v>
      </c>
      <c r="B118">
        <v>0.11899999999999999</v>
      </c>
      <c r="C118">
        <v>7.6999999999999999E-2</v>
      </c>
      <c r="D118">
        <v>0.05</v>
      </c>
      <c r="E118">
        <v>0.05</v>
      </c>
      <c r="F118">
        <v>1.6E-2</v>
      </c>
      <c r="G118" s="12">
        <v>1.41E-2</v>
      </c>
      <c r="H118" s="14"/>
      <c r="J118" s="1">
        <v>1.41E-2</v>
      </c>
    </row>
    <row r="119" spans="1:11" x14ac:dyDescent="0.25">
      <c r="A119" s="2">
        <v>1999</v>
      </c>
      <c r="B119">
        <v>0.17599999999999999</v>
      </c>
      <c r="C119">
        <v>0.13500000000000001</v>
      </c>
      <c r="D119">
        <v>4.8000000000000001E-2</v>
      </c>
      <c r="E119">
        <v>7.0000000000000007E-2</v>
      </c>
      <c r="F119">
        <v>1.7999999999999999E-2</v>
      </c>
      <c r="G119" s="12">
        <v>1.3100000000000001E-2</v>
      </c>
      <c r="H119" s="14"/>
      <c r="J119" s="1">
        <v>1.3100000000000001E-2</v>
      </c>
    </row>
    <row r="120" spans="1:11" x14ac:dyDescent="0.25">
      <c r="A120" s="2">
        <v>2000</v>
      </c>
      <c r="B120">
        <v>6.5000000000000002E-2</v>
      </c>
      <c r="C120">
        <v>2.9000000000000001E-2</v>
      </c>
      <c r="D120">
        <v>5.8999999999999997E-2</v>
      </c>
      <c r="E120">
        <v>5.5E-2</v>
      </c>
      <c r="F120">
        <v>5.8000000000000003E-2</v>
      </c>
      <c r="G120" s="12">
        <v>1.35E-2</v>
      </c>
      <c r="H120" s="14"/>
      <c r="J120" s="1">
        <v>1.35E-2</v>
      </c>
    </row>
    <row r="121" spans="1:11" x14ac:dyDescent="0.25">
      <c r="A121" s="2">
        <v>2001</v>
      </c>
      <c r="B121">
        <v>6.0999999999999999E-2</v>
      </c>
      <c r="C121">
        <v>2.5999999999999999E-2</v>
      </c>
      <c r="D121">
        <v>5.0999999999999997E-2</v>
      </c>
      <c r="E121">
        <v>0.06</v>
      </c>
      <c r="F121">
        <v>3.1E-2</v>
      </c>
      <c r="G121" s="12">
        <v>1.29E-2</v>
      </c>
      <c r="H121" s="14"/>
      <c r="J121" s="1">
        <v>1.29E-2</v>
      </c>
    </row>
    <row r="122" spans="1:11" x14ac:dyDescent="0.25">
      <c r="A122" s="2">
        <v>2002</v>
      </c>
      <c r="B122">
        <v>-6.2E-2</v>
      </c>
      <c r="C122">
        <v>-9.6000000000000002E-2</v>
      </c>
      <c r="D122">
        <v>4.7E-2</v>
      </c>
      <c r="E122">
        <v>5.1999999999999998E-2</v>
      </c>
      <c r="F122">
        <v>0.03</v>
      </c>
      <c r="G122" s="12">
        <v>1.1900000000000001E-2</v>
      </c>
      <c r="H122" s="14"/>
      <c r="J122" s="1">
        <v>1.1900000000000001E-2</v>
      </c>
    </row>
    <row r="123" spans="1:11" x14ac:dyDescent="0.25">
      <c r="A123" s="2">
        <v>2003</v>
      </c>
      <c r="B123">
        <v>0.13400000000000001</v>
      </c>
      <c r="C123">
        <v>8.6999999999999994E-2</v>
      </c>
      <c r="D123">
        <v>4.9000000000000002E-2</v>
      </c>
      <c r="E123">
        <v>5.6000000000000001E-2</v>
      </c>
      <c r="F123">
        <v>2.4E-2</v>
      </c>
      <c r="G123" s="12">
        <v>1.8100000000000002E-2</v>
      </c>
      <c r="H123" s="14"/>
      <c r="J123" s="1">
        <v>1.8100000000000002E-2</v>
      </c>
    </row>
    <row r="124" spans="1:11" x14ac:dyDescent="0.25">
      <c r="A124" s="2">
        <v>2004</v>
      </c>
      <c r="B124">
        <v>0.27800000000000002</v>
      </c>
      <c r="C124">
        <v>0.22800000000000001</v>
      </c>
      <c r="D124">
        <v>5.6000000000000001E-2</v>
      </c>
      <c r="E124">
        <v>5.2999999999999999E-2</v>
      </c>
      <c r="F124">
        <v>2.5999999999999999E-2</v>
      </c>
      <c r="G124" s="12">
        <v>1.2999999999999999E-2</v>
      </c>
      <c r="H124" s="14"/>
      <c r="J124" s="1">
        <v>1.2999999999999999E-2</v>
      </c>
    </row>
    <row r="125" spans="1:11" x14ac:dyDescent="0.25">
      <c r="A125" s="2">
        <v>2005</v>
      </c>
      <c r="B125">
        <v>0.20599999999999999</v>
      </c>
      <c r="C125">
        <v>0.157</v>
      </c>
      <c r="D125">
        <v>5.8000000000000003E-2</v>
      </c>
      <c r="E125">
        <v>5.1999999999999998E-2</v>
      </c>
      <c r="F125">
        <v>2.8000000000000001E-2</v>
      </c>
      <c r="G125" s="12">
        <v>1.34E-2</v>
      </c>
      <c r="H125" s="14"/>
      <c r="J125" s="1">
        <v>1.34E-2</v>
      </c>
    </row>
    <row r="126" spans="1:11" x14ac:dyDescent="0.25">
      <c r="A126" s="2">
        <v>2006</v>
      </c>
      <c r="B126">
        <v>0.249</v>
      </c>
      <c r="C126">
        <v>0.19800000000000001</v>
      </c>
      <c r="D126">
        <v>0.06</v>
      </c>
      <c r="E126">
        <v>5.8999999999999997E-2</v>
      </c>
      <c r="F126">
        <v>3.3000000000000002E-2</v>
      </c>
      <c r="G126" s="12">
        <v>1.32E-2</v>
      </c>
      <c r="H126" s="14"/>
      <c r="J126" s="1">
        <v>1.32E-2</v>
      </c>
    </row>
    <row r="127" spans="1:11" x14ac:dyDescent="0.25">
      <c r="A127" s="2">
        <v>2007</v>
      </c>
      <c r="B127">
        <v>0.223</v>
      </c>
      <c r="C127">
        <v>0.17899999999999999</v>
      </c>
      <c r="D127">
        <v>6.7000000000000004E-2</v>
      </c>
      <c r="E127">
        <v>6.3E-2</v>
      </c>
      <c r="F127">
        <v>0.03</v>
      </c>
      <c r="G127" s="12">
        <v>1.0800000000000001E-2</v>
      </c>
      <c r="H127" s="14"/>
      <c r="J127" s="1">
        <v>1.0800000000000001E-2</v>
      </c>
    </row>
    <row r="128" spans="1:11" x14ac:dyDescent="0.25">
      <c r="A128" s="2">
        <v>2008</v>
      </c>
      <c r="B128">
        <v>-0.433</v>
      </c>
      <c r="C128">
        <v>-0.45800000000000002</v>
      </c>
      <c r="D128">
        <v>7.6999999999999999E-2</v>
      </c>
      <c r="E128">
        <v>0.04</v>
      </c>
      <c r="F128">
        <v>3.6999999999999998E-2</v>
      </c>
      <c r="G128" s="12">
        <v>1.4E-2</v>
      </c>
      <c r="H128" s="14"/>
      <c r="J128" s="1">
        <v>1.4E-2</v>
      </c>
    </row>
    <row r="129" spans="1:10" x14ac:dyDescent="0.25">
      <c r="A129" s="2">
        <v>2009</v>
      </c>
      <c r="B129">
        <v>0.40400000000000003</v>
      </c>
      <c r="C129">
        <v>0.34100000000000003</v>
      </c>
      <c r="D129">
        <v>3.3000000000000002E-2</v>
      </c>
      <c r="E129">
        <v>5.7000000000000002E-2</v>
      </c>
      <c r="F129">
        <v>2.1000000000000001E-2</v>
      </c>
      <c r="G129" s="12">
        <v>1.3100000000000001E-2</v>
      </c>
      <c r="H129" s="14"/>
      <c r="J129" s="1">
        <v>1.3100000000000001E-2</v>
      </c>
    </row>
    <row r="130" spans="1:10" x14ac:dyDescent="0.25">
      <c r="A130" s="2">
        <v>2010</v>
      </c>
      <c r="B130">
        <v>6.4000000000000001E-2</v>
      </c>
      <c r="C130">
        <v>2.1999999999999999E-2</v>
      </c>
      <c r="D130">
        <v>4.3999999999999997E-2</v>
      </c>
      <c r="E130">
        <v>5.5E-2</v>
      </c>
      <c r="F130">
        <v>2.7E-2</v>
      </c>
      <c r="G130" s="12">
        <v>1.21E-2</v>
      </c>
      <c r="H130" s="14"/>
      <c r="J130" s="1">
        <v>1.21E-2</v>
      </c>
    </row>
    <row r="131" spans="1:10" x14ac:dyDescent="0.25">
      <c r="A131" s="2">
        <v>2011</v>
      </c>
      <c r="B131">
        <v>-8.5000000000000006E-2</v>
      </c>
      <c r="C131">
        <v>-0.124</v>
      </c>
      <c r="E131">
        <v>3.6999999999999998E-2</v>
      </c>
      <c r="F131">
        <v>0.03</v>
      </c>
      <c r="G131" s="12">
        <v>1.37E-2</v>
      </c>
      <c r="H131" s="14"/>
      <c r="J131" s="1">
        <v>1.37E-2</v>
      </c>
    </row>
    <row r="132" spans="1:10" x14ac:dyDescent="0.25">
      <c r="A132" s="16">
        <v>2012</v>
      </c>
      <c r="B132" s="15">
        <v>0.13800000000000001</v>
      </c>
      <c r="C132" s="15">
        <v>0.111</v>
      </c>
      <c r="D132" s="15"/>
      <c r="E132" s="51">
        <v>3.2481964285714288E-2</v>
      </c>
      <c r="F132" s="15">
        <v>2.2000000000000002E-2</v>
      </c>
      <c r="G132" s="52">
        <v>1.52E-2</v>
      </c>
      <c r="J132" s="1">
        <v>1.52E-2</v>
      </c>
    </row>
    <row r="133" spans="1:10" x14ac:dyDescent="0.25">
      <c r="A133" s="16">
        <v>2013</v>
      </c>
      <c r="B133" s="15">
        <v>0.18099999999999999</v>
      </c>
      <c r="C133" s="15">
        <v>0.104</v>
      </c>
      <c r="D133" s="15"/>
      <c r="E133" s="51">
        <v>4.1948087431693988E-2</v>
      </c>
      <c r="F133" s="15">
        <v>2.7000000000000003E-2</v>
      </c>
      <c r="G133" s="52">
        <v>1.43E-2</v>
      </c>
      <c r="J133" s="1">
        <v>1.43E-2</v>
      </c>
    </row>
    <row r="134" spans="1:10" x14ac:dyDescent="0.25">
      <c r="A134" s="16">
        <v>2014</v>
      </c>
      <c r="B134" s="15">
        <v>5.8000000000000003E-2</v>
      </c>
      <c r="C134" s="15">
        <v>2.7E-2</v>
      </c>
      <c r="D134" s="15"/>
      <c r="E134" s="51">
        <v>2.7871917808219179E-2</v>
      </c>
      <c r="F134" s="15">
        <v>1.7000000000000001E-2</v>
      </c>
      <c r="G134" s="52">
        <v>1.43E-2</v>
      </c>
      <c r="I134" s="54"/>
      <c r="J134" s="1">
        <v>1.43E-2</v>
      </c>
    </row>
    <row r="135" spans="1:10" x14ac:dyDescent="0.25">
      <c r="A135" s="16">
        <v>2015</v>
      </c>
      <c r="B135" s="15">
        <v>2.7E-2</v>
      </c>
      <c r="C135" s="15">
        <v>-6.4000000000000001E-2</v>
      </c>
      <c r="D135" s="15"/>
      <c r="E135" s="51">
        <v>2.8602328767123288E-2</v>
      </c>
      <c r="F135" s="15">
        <v>1.7000000000000001E-2</v>
      </c>
      <c r="G135" s="52">
        <v>1.4999999999999999E-2</v>
      </c>
      <c r="I135" s="54"/>
      <c r="J135" s="1">
        <v>1.4999999999999999E-2</v>
      </c>
    </row>
    <row r="136" spans="1:10" x14ac:dyDescent="0.25">
      <c r="A136" s="16">
        <v>2016</v>
      </c>
      <c r="B136" s="15">
        <v>0.13</v>
      </c>
      <c r="C136" s="15">
        <v>8.3000000000000004E-2</v>
      </c>
      <c r="D136" s="15"/>
      <c r="E136" s="51">
        <v>2.7431232876712328E-2</v>
      </c>
      <c r="F136" s="15">
        <v>1.4999999999999999E-2</v>
      </c>
      <c r="G136" s="52">
        <v>1.37E-2</v>
      </c>
      <c r="I136" s="54"/>
      <c r="J136" s="1">
        <v>1.37E-2</v>
      </c>
    </row>
    <row r="137" spans="1:10" x14ac:dyDescent="0.25">
      <c r="A137" s="16">
        <v>2017</v>
      </c>
      <c r="B137" s="15">
        <v>0.13600000000000001</v>
      </c>
      <c r="C137" s="15">
        <v>8.8999999999999996E-2</v>
      </c>
      <c r="D137" s="15"/>
      <c r="E137" s="51">
        <v>2.6373076923076923E-2</v>
      </c>
      <c r="F137" s="15">
        <v>1.9E-2</v>
      </c>
      <c r="G137" s="52">
        <v>1.37E-2</v>
      </c>
      <c r="I137" s="54"/>
      <c r="J137" s="1">
        <v>1.37E-2</v>
      </c>
    </row>
    <row r="138" spans="1:10" x14ac:dyDescent="0.25">
      <c r="B138" s="23"/>
      <c r="C138" s="1"/>
      <c r="D138" s="1"/>
    </row>
    <row r="139" spans="1:10" x14ac:dyDescent="0.25">
      <c r="B139" s="23"/>
      <c r="C139" s="1"/>
      <c r="D139" s="1"/>
    </row>
    <row r="140" spans="1:10" x14ac:dyDescent="0.25">
      <c r="B140" s="80" t="s">
        <v>58</v>
      </c>
      <c r="C140" s="1"/>
      <c r="D140" s="1"/>
    </row>
    <row r="141" spans="1:10" x14ac:dyDescent="0.25">
      <c r="B141" s="80" t="s">
        <v>60</v>
      </c>
      <c r="C141" s="1"/>
      <c r="D141" s="1"/>
    </row>
    <row r="142" spans="1:10" x14ac:dyDescent="0.25">
      <c r="B142" s="80" t="s">
        <v>59</v>
      </c>
      <c r="C142" s="1"/>
      <c r="D142" s="1"/>
    </row>
    <row r="143" spans="1:10" x14ac:dyDescent="0.25">
      <c r="B143" s="80" t="s">
        <v>61</v>
      </c>
    </row>
    <row r="144" spans="1:10" x14ac:dyDescent="0.25">
      <c r="B144" s="80" t="s">
        <v>62</v>
      </c>
    </row>
    <row r="152" spans="1:6" x14ac:dyDescent="0.25">
      <c r="A152" s="7"/>
      <c r="B152" s="4"/>
      <c r="C152" s="4"/>
      <c r="D152" s="4"/>
      <c r="E152" s="4"/>
      <c r="F152" s="4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9"/>
      <c r="C154" s="9"/>
      <c r="D154" s="9"/>
      <c r="E154" s="9"/>
      <c r="F154" s="9"/>
    </row>
    <row r="155" spans="1:6" x14ac:dyDescent="0.25">
      <c r="A155" s="10"/>
      <c r="B155" s="8"/>
      <c r="C155" s="8"/>
      <c r="D155" s="8"/>
      <c r="E155" s="8"/>
      <c r="F155" s="8"/>
    </row>
    <row r="156" spans="1:6" x14ac:dyDescent="0.25">
      <c r="A156" s="3"/>
      <c r="B156" s="9"/>
      <c r="C156" s="9"/>
      <c r="D156" s="9"/>
      <c r="E156" s="9"/>
      <c r="F156" s="9"/>
    </row>
    <row r="157" spans="1:6" x14ac:dyDescent="0.25">
      <c r="A157" s="10"/>
      <c r="B157" s="8"/>
      <c r="C157" s="8"/>
      <c r="D157" s="8"/>
      <c r="E157" s="8"/>
      <c r="F157" s="8"/>
    </row>
    <row r="158" spans="1:6" x14ac:dyDescent="0.25">
      <c r="F158" s="4"/>
    </row>
  </sheetData>
  <customSheetViews>
    <customSheetView guid="{2E9D4B95-D3A5-4B88-BEE5-1085751D117B}">
      <pane ySplit="2" topLeftCell="A102" activePane="bottomLeft" state="frozen"/>
      <selection pane="bottomLeft" activeCell="D138" sqref="D138"/>
      <pageMargins left="0.7" right="0.7" top="0.75" bottom="0.75" header="0.3" footer="0.3"/>
      <pageSetup paperSize="9" scale="93" orientation="portrait" r:id="rId1"/>
    </customSheetView>
  </customSheetViews>
  <mergeCells count="2">
    <mergeCell ref="A1:F1"/>
    <mergeCell ref="G1:J1"/>
  </mergeCells>
  <hyperlinks>
    <hyperlink ref="B142" r:id="rId2" display="https://www.rba.gov.au/statistics/tables/"/>
    <hyperlink ref="B141" r:id="rId3" display="http://www.abs.gov.au/ausstats/abs@.nsf/mf/6401.0"/>
    <hyperlink ref="B140" r:id="rId4" display="https://au.spindices.com/indices/equity/all-ordinaries"/>
    <hyperlink ref="B143" r:id="rId5" display="https://epublications.bond.edu.au/cgi/viewcontent.cgi?article=1594&amp;context=business_pubs"/>
    <hyperlink ref="B144" r:id="rId6" display="https://www.ato.gov.au/Rates/Company-tax---imputation--average-franking-credit---rebate-yields/"/>
  </hyperlinks>
  <pageMargins left="0.7" right="0.7" top="0.75" bottom="0.75" header="0.3" footer="0.3"/>
  <pageSetup paperSize="9" scale="93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68"/>
  <sheetViews>
    <sheetView zoomScale="70" zoomScaleNormal="70" workbookViewId="0">
      <pane xSplit="1" ySplit="2" topLeftCell="B98" activePane="bottomRight" state="frozen"/>
      <selection pane="topRight" activeCell="B1" sqref="B1"/>
      <selection pane="bottomLeft" activeCell="A3" sqref="A3"/>
      <selection pane="bottomRight" activeCell="L134" sqref="L134"/>
    </sheetView>
  </sheetViews>
  <sheetFormatPr defaultRowHeight="15" x14ac:dyDescent="0.25"/>
  <cols>
    <col min="1" max="1" width="10.28515625" customWidth="1"/>
    <col min="2" max="2" width="12.7109375" customWidth="1"/>
    <col min="3" max="3" width="12" customWidth="1"/>
    <col min="4" max="4" width="14" style="15" customWidth="1"/>
    <col min="5" max="6" width="12.28515625" style="16" customWidth="1"/>
    <col min="7" max="7" width="12.5703125" style="16" customWidth="1"/>
    <col min="8" max="8" width="12.85546875" style="15" customWidth="1"/>
    <col min="9" max="9" width="11.42578125" style="16" customWidth="1"/>
    <col min="10" max="10" width="13.140625" style="16" customWidth="1"/>
    <col min="11" max="11" width="17.140625" customWidth="1"/>
    <col min="12" max="12" width="15.140625" customWidth="1"/>
    <col min="13" max="13" width="17" customWidth="1"/>
    <col min="15" max="15" width="21.5703125" bestFit="1" customWidth="1"/>
    <col min="16" max="16" width="15.28515625" customWidth="1"/>
    <col min="17" max="17" width="17.42578125" bestFit="1" customWidth="1"/>
    <col min="18" max="18" width="13.5703125" bestFit="1" customWidth="1"/>
    <col min="19" max="19" width="22.42578125" bestFit="1" customWidth="1"/>
    <col min="23" max="23" width="13.5703125" bestFit="1" customWidth="1"/>
  </cols>
  <sheetData>
    <row r="1" spans="1:19" ht="15.75" customHeight="1" thickBot="1" x14ac:dyDescent="0.3">
      <c r="A1" s="88" t="s">
        <v>12</v>
      </c>
      <c r="B1" s="89"/>
      <c r="C1" s="90"/>
      <c r="D1" s="50"/>
      <c r="E1" s="25">
        <v>0</v>
      </c>
      <c r="F1" s="25"/>
      <c r="G1" s="25"/>
      <c r="H1" s="38"/>
      <c r="I1" s="26">
        <v>0.6</v>
      </c>
      <c r="J1" s="26"/>
      <c r="K1" s="44"/>
    </row>
    <row r="2" spans="1:19" ht="45" x14ac:dyDescent="0.25">
      <c r="A2" s="47" t="s">
        <v>0</v>
      </c>
      <c r="B2" s="47" t="str">
        <f>'Consolidated underlying data'!E2</f>
        <v xml:space="preserve"> Bonds</v>
      </c>
      <c r="C2" s="47" t="str">
        <f>'Consolidated underlying data'!F2</f>
        <v xml:space="preserve"> Inflation</v>
      </c>
      <c r="D2" s="48" t="s">
        <v>11</v>
      </c>
      <c r="E2" s="27" t="s">
        <v>6</v>
      </c>
      <c r="F2" s="27" t="s">
        <v>15</v>
      </c>
      <c r="G2" s="27" t="s">
        <v>24</v>
      </c>
      <c r="H2" s="48" t="s">
        <v>11</v>
      </c>
      <c r="I2" s="27" t="s">
        <v>6</v>
      </c>
      <c r="J2" s="27" t="s">
        <v>14</v>
      </c>
      <c r="K2" s="49" t="s">
        <v>24</v>
      </c>
      <c r="L2" s="54"/>
      <c r="M2" s="54"/>
      <c r="N2" s="54"/>
      <c r="O2" s="54"/>
      <c r="P2" s="54"/>
    </row>
    <row r="3" spans="1:19" x14ac:dyDescent="0.25">
      <c r="A3" s="2">
        <v>1883</v>
      </c>
      <c r="B3" s="20">
        <f>'Consolidated underlying data'!E3</f>
        <v>3.7999999999999999E-2</v>
      </c>
      <c r="C3" s="18">
        <f>'Consolidated underlying data'!F3</f>
        <v>-2.9000000000000001E-2</v>
      </c>
      <c r="D3" s="39">
        <f>'Consolidated underlying data'!B3</f>
        <v>0.28999999999999998</v>
      </c>
      <c r="E3" s="19">
        <f>(1+D3)/(1+C3)-1</f>
        <v>0.32852729145211135</v>
      </c>
      <c r="F3" s="19">
        <f>1+E3</f>
        <v>1.3285272914521113</v>
      </c>
      <c r="G3" s="17">
        <f>(D3-B3)+1</f>
        <v>1.252</v>
      </c>
      <c r="H3" s="39">
        <f>('Consolidated underlying data'!B3+'Consolidated underlying data'!J3*$I$1)</f>
        <v>0.28999999999999998</v>
      </c>
      <c r="I3" s="19">
        <f t="shared" ref="I3:I34" si="0">(1+H3)/(1+C3)-1</f>
        <v>0.32852729145211135</v>
      </c>
      <c r="J3" s="19">
        <f>I3+1</f>
        <v>1.3285272914521113</v>
      </c>
      <c r="K3" s="45">
        <f>(H3-B3)+1</f>
        <v>1.252</v>
      </c>
      <c r="L3" s="54"/>
      <c r="M3" s="54"/>
      <c r="N3" s="54"/>
      <c r="O3" s="54"/>
      <c r="P3" s="54"/>
      <c r="Q3" s="54"/>
      <c r="S3" s="75"/>
    </row>
    <row r="4" spans="1:19" x14ac:dyDescent="0.25">
      <c r="A4" s="2">
        <v>1884</v>
      </c>
      <c r="B4" s="20">
        <f>'Consolidated underlying data'!E4</f>
        <v>3.6999999999999998E-2</v>
      </c>
      <c r="C4" s="18">
        <f>'Consolidated underlying data'!F4</f>
        <v>-8.7999999999999995E-2</v>
      </c>
      <c r="D4" s="39">
        <f>'Consolidated underlying data'!B4</f>
        <v>4.3999999999999997E-2</v>
      </c>
      <c r="E4" s="19">
        <f t="shared" ref="E4:E67" si="1">(1+D4)/(1+C4)-1</f>
        <v>0.14473684210526305</v>
      </c>
      <c r="F4" s="19">
        <f t="shared" ref="F4:F67" si="2">1+E4</f>
        <v>1.1447368421052631</v>
      </c>
      <c r="G4" s="17">
        <f t="shared" ref="G4:G67" si="3">(D4-B4)+1</f>
        <v>1.0069999999999999</v>
      </c>
      <c r="H4" s="39">
        <f>('Consolidated underlying data'!B4+'Consolidated underlying data'!J4*$I$1)</f>
        <v>4.3999999999999997E-2</v>
      </c>
      <c r="I4" s="19">
        <f t="shared" si="0"/>
        <v>0.14473684210526305</v>
      </c>
      <c r="J4" s="19">
        <f t="shared" ref="J4:J67" si="4">I4+1</f>
        <v>1.1447368421052631</v>
      </c>
      <c r="K4" s="45">
        <f t="shared" ref="K4:K67" si="5">(H4-B4)+1</f>
        <v>1.0069999999999999</v>
      </c>
      <c r="L4" s="54"/>
      <c r="M4" s="54"/>
      <c r="N4" s="54"/>
      <c r="O4" s="54"/>
      <c r="P4" s="54"/>
      <c r="Q4" s="54"/>
      <c r="S4" s="75"/>
    </row>
    <row r="5" spans="1:19" x14ac:dyDescent="0.25">
      <c r="A5" s="2">
        <v>1885</v>
      </c>
      <c r="B5" s="20">
        <f>'Consolidated underlying data'!E5</f>
        <v>3.7999999999999999E-2</v>
      </c>
      <c r="C5" s="18">
        <f>'Consolidated underlying data'!F5</f>
        <v>9.8000000000000004E-2</v>
      </c>
      <c r="D5" s="39">
        <f>'Consolidated underlying data'!B5</f>
        <v>0.113</v>
      </c>
      <c r="E5" s="19">
        <f t="shared" si="1"/>
        <v>1.3661202185792254E-2</v>
      </c>
      <c r="F5" s="19">
        <f t="shared" si="2"/>
        <v>1.0136612021857923</v>
      </c>
      <c r="G5" s="17">
        <f t="shared" si="3"/>
        <v>1.075</v>
      </c>
      <c r="H5" s="39">
        <f>('Consolidated underlying data'!B5+'Consolidated underlying data'!J5*$I$1)</f>
        <v>0.113</v>
      </c>
      <c r="I5" s="19">
        <f t="shared" si="0"/>
        <v>1.3661202185792254E-2</v>
      </c>
      <c r="J5" s="19">
        <f t="shared" si="4"/>
        <v>1.0136612021857923</v>
      </c>
      <c r="K5" s="45">
        <f t="shared" si="5"/>
        <v>1.075</v>
      </c>
      <c r="L5" s="54"/>
      <c r="M5" s="54"/>
      <c r="N5" s="54"/>
      <c r="O5" s="54"/>
      <c r="P5" s="54"/>
      <c r="Q5" s="54"/>
      <c r="S5" s="56"/>
    </row>
    <row r="6" spans="1:19" x14ac:dyDescent="0.25">
      <c r="A6" s="2">
        <v>1886</v>
      </c>
      <c r="B6" s="20">
        <f>'Consolidated underlying data'!E6</f>
        <v>3.7999999999999999E-2</v>
      </c>
      <c r="C6" s="18">
        <f>'Consolidated underlying data'!F6</f>
        <v>4.3999999999999997E-2</v>
      </c>
      <c r="D6" s="39">
        <f>'Consolidated underlying data'!B6</f>
        <v>2.9000000000000001E-2</v>
      </c>
      <c r="E6" s="19">
        <f t="shared" si="1"/>
        <v>-1.4367816091954144E-2</v>
      </c>
      <c r="F6" s="19">
        <f t="shared" si="2"/>
        <v>0.98563218390804586</v>
      </c>
      <c r="G6" s="17">
        <f t="shared" si="3"/>
        <v>0.99099999999999999</v>
      </c>
      <c r="H6" s="39">
        <f>('Consolidated underlying data'!B6+'Consolidated underlying data'!J6*$I$1)</f>
        <v>2.9000000000000001E-2</v>
      </c>
      <c r="I6" s="19">
        <f t="shared" si="0"/>
        <v>-1.4367816091954144E-2</v>
      </c>
      <c r="J6" s="19">
        <f t="shared" si="4"/>
        <v>0.98563218390804586</v>
      </c>
      <c r="K6" s="45">
        <f t="shared" si="5"/>
        <v>0.99099999999999999</v>
      </c>
      <c r="L6" s="54"/>
      <c r="M6" s="54"/>
      <c r="N6" s="54"/>
      <c r="O6" s="54"/>
      <c r="P6" s="54"/>
      <c r="Q6" s="54"/>
      <c r="S6" s="56"/>
    </row>
    <row r="7" spans="1:19" x14ac:dyDescent="0.25">
      <c r="A7" s="2">
        <v>1887</v>
      </c>
      <c r="B7" s="20">
        <f>'Consolidated underlying data'!E7</f>
        <v>3.5999999999999997E-2</v>
      </c>
      <c r="C7" s="18">
        <f>'Consolidated underlying data'!F7</f>
        <v>-0.04</v>
      </c>
      <c r="D7" s="39">
        <f>'Consolidated underlying data'!B7</f>
        <v>0.28199999999999997</v>
      </c>
      <c r="E7" s="19">
        <f t="shared" si="1"/>
        <v>0.3354166666666667</v>
      </c>
      <c r="F7" s="19">
        <f t="shared" si="2"/>
        <v>1.3354166666666667</v>
      </c>
      <c r="G7" s="17">
        <f t="shared" si="3"/>
        <v>1.246</v>
      </c>
      <c r="H7" s="39">
        <f>('Consolidated underlying data'!B7+'Consolidated underlying data'!J7*$I$1)</f>
        <v>0.28199999999999997</v>
      </c>
      <c r="I7" s="19">
        <f t="shared" si="0"/>
        <v>0.3354166666666667</v>
      </c>
      <c r="J7" s="19">
        <f t="shared" si="4"/>
        <v>1.3354166666666667</v>
      </c>
      <c r="K7" s="45">
        <f t="shared" si="5"/>
        <v>1.246</v>
      </c>
      <c r="L7" s="54"/>
      <c r="M7" s="54"/>
      <c r="N7" s="54"/>
      <c r="O7" s="54"/>
      <c r="P7" s="54"/>
      <c r="Q7" s="75"/>
      <c r="R7" s="75"/>
      <c r="S7" s="56"/>
    </row>
    <row r="8" spans="1:19" x14ac:dyDescent="0.25">
      <c r="A8" s="2">
        <v>1888</v>
      </c>
      <c r="B8" s="20">
        <f>'Consolidated underlying data'!E8</f>
        <v>3.4000000000000002E-2</v>
      </c>
      <c r="C8" s="18">
        <f>'Consolidated underlying data'!F8</f>
        <v>-2.9000000000000001E-2</v>
      </c>
      <c r="D8" s="39">
        <f>'Consolidated underlying data'!B8</f>
        <v>0.26200000000000001</v>
      </c>
      <c r="E8" s="19">
        <f t="shared" si="1"/>
        <v>0.29969104016477854</v>
      </c>
      <c r="F8" s="19">
        <f t="shared" si="2"/>
        <v>1.2996910401647785</v>
      </c>
      <c r="G8" s="17">
        <f t="shared" si="3"/>
        <v>1.228</v>
      </c>
      <c r="H8" s="39">
        <f>('Consolidated underlying data'!B8+'Consolidated underlying data'!J8*$I$1)</f>
        <v>0.26200000000000001</v>
      </c>
      <c r="I8" s="19">
        <f t="shared" si="0"/>
        <v>0.29969104016477854</v>
      </c>
      <c r="J8" s="19">
        <f t="shared" si="4"/>
        <v>1.2996910401647785</v>
      </c>
      <c r="K8" s="45">
        <f t="shared" si="5"/>
        <v>1.228</v>
      </c>
      <c r="L8" s="54"/>
      <c r="M8" s="54"/>
      <c r="N8" s="54"/>
      <c r="O8" s="54"/>
      <c r="P8" s="54"/>
      <c r="Q8" s="54"/>
      <c r="R8" s="54"/>
      <c r="S8" s="56"/>
    </row>
    <row r="9" spans="1:19" x14ac:dyDescent="0.25">
      <c r="A9" s="2">
        <v>1889</v>
      </c>
      <c r="B9" s="20">
        <f>'Consolidated underlying data'!E9</f>
        <v>3.4000000000000002E-2</v>
      </c>
      <c r="C9" s="18">
        <f>'Consolidated underlying data'!F9</f>
        <v>0.01</v>
      </c>
      <c r="D9" s="39">
        <f>'Consolidated underlying data'!B9</f>
        <v>-1.0999999999999999E-2</v>
      </c>
      <c r="E9" s="19">
        <f t="shared" si="1"/>
        <v>-2.0792079207920811E-2</v>
      </c>
      <c r="F9" s="19">
        <f t="shared" si="2"/>
        <v>0.97920792079207919</v>
      </c>
      <c r="G9" s="17">
        <f t="shared" si="3"/>
        <v>0.95499999999999996</v>
      </c>
      <c r="H9" s="39">
        <f>('Consolidated underlying data'!B9+'Consolidated underlying data'!J9*$I$1)</f>
        <v>-1.0999999999999999E-2</v>
      </c>
      <c r="I9" s="19">
        <f t="shared" si="0"/>
        <v>-2.0792079207920811E-2</v>
      </c>
      <c r="J9" s="19">
        <f t="shared" si="4"/>
        <v>0.97920792079207919</v>
      </c>
      <c r="K9" s="45">
        <f t="shared" si="5"/>
        <v>0.95499999999999996</v>
      </c>
      <c r="L9" s="54"/>
      <c r="M9" s="54"/>
      <c r="N9" s="54"/>
      <c r="O9" s="54"/>
      <c r="P9" s="54"/>
      <c r="Q9" s="54"/>
      <c r="R9" s="54"/>
      <c r="S9" s="56"/>
    </row>
    <row r="10" spans="1:19" x14ac:dyDescent="0.25">
      <c r="A10" s="2">
        <v>1890</v>
      </c>
      <c r="B10" s="20">
        <f>'Consolidated underlying data'!E10</f>
        <v>3.5000000000000003E-2</v>
      </c>
      <c r="C10" s="18">
        <f>'Consolidated underlying data'!F10</f>
        <v>8.0000000000000002E-3</v>
      </c>
      <c r="D10" s="39">
        <f>'Consolidated underlying data'!B10</f>
        <v>1.4E-2</v>
      </c>
      <c r="E10" s="19">
        <f t="shared" si="1"/>
        <v>5.9523809523809312E-3</v>
      </c>
      <c r="F10" s="19">
        <f t="shared" si="2"/>
        <v>1.0059523809523809</v>
      </c>
      <c r="G10" s="17">
        <f t="shared" si="3"/>
        <v>0.97899999999999998</v>
      </c>
      <c r="H10" s="39">
        <f>('Consolidated underlying data'!B10+'Consolidated underlying data'!J10*$I$1)</f>
        <v>1.4E-2</v>
      </c>
      <c r="I10" s="19">
        <f t="shared" si="0"/>
        <v>5.9523809523809312E-3</v>
      </c>
      <c r="J10" s="19">
        <f t="shared" si="4"/>
        <v>1.0059523809523809</v>
      </c>
      <c r="K10" s="45">
        <f t="shared" si="5"/>
        <v>0.97899999999999998</v>
      </c>
      <c r="L10" s="54"/>
      <c r="M10" s="54"/>
      <c r="N10" s="54"/>
      <c r="O10" s="54"/>
      <c r="P10" s="54"/>
      <c r="Q10" s="54"/>
      <c r="R10" s="54"/>
      <c r="S10" s="56"/>
    </row>
    <row r="11" spans="1:19" x14ac:dyDescent="0.25">
      <c r="A11" s="2">
        <v>1891</v>
      </c>
      <c r="B11" s="20">
        <f>'Consolidated underlying data'!E11</f>
        <v>3.7999999999999999E-2</v>
      </c>
      <c r="C11" s="18">
        <f>'Consolidated underlying data'!F11</f>
        <v>1E-3</v>
      </c>
      <c r="D11" s="39">
        <f>'Consolidated underlying data'!B11</f>
        <v>-0.104</v>
      </c>
      <c r="E11" s="19">
        <f t="shared" si="1"/>
        <v>-0.10489510489510478</v>
      </c>
      <c r="F11" s="19">
        <f t="shared" si="2"/>
        <v>0.89510489510489522</v>
      </c>
      <c r="G11" s="17">
        <f t="shared" si="3"/>
        <v>0.85799999999999998</v>
      </c>
      <c r="H11" s="39">
        <f>('Consolidated underlying data'!B11+'Consolidated underlying data'!J11*$I$1)</f>
        <v>-0.104</v>
      </c>
      <c r="I11" s="19">
        <f t="shared" si="0"/>
        <v>-0.10489510489510478</v>
      </c>
      <c r="J11" s="19">
        <f t="shared" si="4"/>
        <v>0.89510489510489522</v>
      </c>
      <c r="K11" s="45">
        <f t="shared" si="5"/>
        <v>0.85799999999999998</v>
      </c>
      <c r="L11" s="54"/>
      <c r="M11" s="54"/>
      <c r="N11" s="54"/>
      <c r="O11" s="54"/>
      <c r="P11" s="54"/>
      <c r="Q11" s="54"/>
      <c r="R11" s="54"/>
      <c r="S11" s="56"/>
    </row>
    <row r="12" spans="1:19" x14ac:dyDescent="0.25">
      <c r="A12" s="2">
        <v>1892</v>
      </c>
      <c r="B12" s="20">
        <f>'Consolidated underlying data'!E12</f>
        <v>3.7999999999999999E-2</v>
      </c>
      <c r="C12" s="18">
        <f>'Consolidated underlying data'!F12</f>
        <v>-0.03</v>
      </c>
      <c r="D12" s="39">
        <f>'Consolidated underlying data'!B12</f>
        <v>6.3E-2</v>
      </c>
      <c r="E12" s="19">
        <f t="shared" si="1"/>
        <v>9.5876288659793696E-2</v>
      </c>
      <c r="F12" s="19">
        <f t="shared" si="2"/>
        <v>1.0958762886597937</v>
      </c>
      <c r="G12" s="17">
        <f t="shared" si="3"/>
        <v>1.0249999999999999</v>
      </c>
      <c r="H12" s="39">
        <f>('Consolidated underlying data'!B12+'Consolidated underlying data'!J12*$I$1)</f>
        <v>6.3E-2</v>
      </c>
      <c r="I12" s="19">
        <f t="shared" si="0"/>
        <v>9.5876288659793696E-2</v>
      </c>
      <c r="J12" s="19">
        <f t="shared" si="4"/>
        <v>1.0958762886597937</v>
      </c>
      <c r="K12" s="45">
        <f t="shared" si="5"/>
        <v>1.0249999999999999</v>
      </c>
      <c r="L12" s="54"/>
      <c r="M12" s="54"/>
      <c r="N12" s="54"/>
      <c r="O12" s="54"/>
      <c r="P12" s="54"/>
      <c r="Q12" s="75"/>
      <c r="R12" s="75"/>
      <c r="S12" s="56"/>
    </row>
    <row r="13" spans="1:19" x14ac:dyDescent="0.25">
      <c r="A13" s="2">
        <v>1893</v>
      </c>
      <c r="B13" s="20">
        <f>'Consolidated underlying data'!E13</f>
        <v>3.7999999999999999E-2</v>
      </c>
      <c r="C13" s="18">
        <f>'Consolidated underlying data'!F13</f>
        <v>-6.3E-2</v>
      </c>
      <c r="D13" s="39">
        <f>'Consolidated underlying data'!B13</f>
        <v>-4.9000000000000002E-2</v>
      </c>
      <c r="E13" s="19">
        <f t="shared" si="1"/>
        <v>1.4941302027748016E-2</v>
      </c>
      <c r="F13" s="19">
        <f t="shared" si="2"/>
        <v>1.014941302027748</v>
      </c>
      <c r="G13" s="17">
        <f t="shared" si="3"/>
        <v>0.91300000000000003</v>
      </c>
      <c r="H13" s="39">
        <f>('Consolidated underlying data'!B13+'Consolidated underlying data'!J13*$I$1)</f>
        <v>-4.9000000000000002E-2</v>
      </c>
      <c r="I13" s="19">
        <f t="shared" si="0"/>
        <v>1.4941302027748016E-2</v>
      </c>
      <c r="J13" s="19">
        <f t="shared" si="4"/>
        <v>1.014941302027748</v>
      </c>
      <c r="K13" s="45">
        <f t="shared" si="5"/>
        <v>0.91300000000000003</v>
      </c>
      <c r="L13" s="54"/>
      <c r="M13" s="54"/>
      <c r="N13" s="54"/>
      <c r="O13" s="54"/>
      <c r="P13" s="54"/>
      <c r="Q13" s="54"/>
      <c r="R13" s="54"/>
      <c r="S13" s="56"/>
    </row>
    <row r="14" spans="1:19" x14ac:dyDescent="0.25">
      <c r="A14" s="2">
        <v>1894</v>
      </c>
      <c r="B14" s="20">
        <f>'Consolidated underlying data'!E14</f>
        <v>3.5000000000000003E-2</v>
      </c>
      <c r="C14" s="18">
        <f>'Consolidated underlying data'!F14</f>
        <v>-5.3999999999999999E-2</v>
      </c>
      <c r="D14" s="39">
        <f>'Consolidated underlying data'!B14</f>
        <v>0.106</v>
      </c>
      <c r="E14" s="19">
        <f t="shared" si="1"/>
        <v>0.16913319238900648</v>
      </c>
      <c r="F14" s="19">
        <f t="shared" si="2"/>
        <v>1.1691331923890065</v>
      </c>
      <c r="G14" s="17">
        <f t="shared" si="3"/>
        <v>1.071</v>
      </c>
      <c r="H14" s="39">
        <f>('Consolidated underlying data'!B14+'Consolidated underlying data'!J14*$I$1)</f>
        <v>0.106</v>
      </c>
      <c r="I14" s="19">
        <f t="shared" si="0"/>
        <v>0.16913319238900648</v>
      </c>
      <c r="J14" s="19">
        <f t="shared" si="4"/>
        <v>1.1691331923890065</v>
      </c>
      <c r="K14" s="45">
        <f t="shared" si="5"/>
        <v>1.071</v>
      </c>
      <c r="L14" s="54"/>
      <c r="M14" s="54"/>
      <c r="N14" s="54"/>
      <c r="O14" s="54"/>
      <c r="P14" s="54"/>
      <c r="Q14" s="54"/>
      <c r="R14" s="54"/>
      <c r="S14" s="56"/>
    </row>
    <row r="15" spans="1:19" x14ac:dyDescent="0.25">
      <c r="A15" s="2">
        <v>1895</v>
      </c>
      <c r="B15" s="20">
        <f>'Consolidated underlying data'!E15</f>
        <v>3.3000000000000002E-2</v>
      </c>
      <c r="C15" s="18">
        <f>'Consolidated underlying data'!F15</f>
        <v>8.0000000000000002E-3</v>
      </c>
      <c r="D15" s="39">
        <f>'Consolidated underlying data'!B15</f>
        <v>0.20100000000000001</v>
      </c>
      <c r="E15" s="19">
        <f>(1+D15)/(1+C15)-1</f>
        <v>0.19146825396825395</v>
      </c>
      <c r="F15" s="19">
        <f t="shared" si="2"/>
        <v>1.191468253968254</v>
      </c>
      <c r="G15" s="17">
        <f t="shared" si="3"/>
        <v>1.1679999999999999</v>
      </c>
      <c r="H15" s="39">
        <f>('Consolidated underlying data'!B15+'Consolidated underlying data'!J15*$I$1)</f>
        <v>0.20100000000000001</v>
      </c>
      <c r="I15" s="19">
        <f t="shared" si="0"/>
        <v>0.19146825396825395</v>
      </c>
      <c r="J15" s="19">
        <f t="shared" si="4"/>
        <v>1.191468253968254</v>
      </c>
      <c r="K15" s="45">
        <f t="shared" si="5"/>
        <v>1.1679999999999999</v>
      </c>
      <c r="L15" s="54"/>
      <c r="M15" s="54"/>
      <c r="N15" s="54"/>
      <c r="O15" s="54"/>
      <c r="P15" s="54"/>
      <c r="Q15" s="54"/>
      <c r="R15" s="54"/>
      <c r="S15" s="56"/>
    </row>
    <row r="16" spans="1:19" x14ac:dyDescent="0.25">
      <c r="A16" s="2">
        <v>1896</v>
      </c>
      <c r="B16" s="20">
        <f>'Consolidated underlying data'!E16</f>
        <v>3.2000000000000001E-2</v>
      </c>
      <c r="C16" s="18">
        <f>'Consolidated underlying data'!F16</f>
        <v>1.2E-2</v>
      </c>
      <c r="D16" s="39">
        <f>'Consolidated underlying data'!B16</f>
        <v>1.7000000000000001E-2</v>
      </c>
      <c r="E16" s="19">
        <f t="shared" si="1"/>
        <v>4.9407114624504533E-3</v>
      </c>
      <c r="F16" s="19">
        <f t="shared" si="2"/>
        <v>1.0049407114624505</v>
      </c>
      <c r="G16" s="17">
        <f t="shared" si="3"/>
        <v>0.98499999999999999</v>
      </c>
      <c r="H16" s="39">
        <f>('Consolidated underlying data'!B16+'Consolidated underlying data'!J16*$I$1)</f>
        <v>1.7000000000000001E-2</v>
      </c>
      <c r="I16" s="19">
        <f t="shared" si="0"/>
        <v>4.9407114624504533E-3</v>
      </c>
      <c r="J16" s="19">
        <f t="shared" si="4"/>
        <v>1.0049407114624505</v>
      </c>
      <c r="K16" s="45">
        <f t="shared" si="5"/>
        <v>0.98499999999999999</v>
      </c>
      <c r="L16" s="54"/>
      <c r="M16" s="54"/>
      <c r="N16" s="54"/>
      <c r="O16" s="54"/>
      <c r="P16" s="54"/>
      <c r="Q16" s="54"/>
      <c r="R16" s="54"/>
      <c r="S16" s="56"/>
    </row>
    <row r="17" spans="1:19" x14ac:dyDescent="0.25">
      <c r="A17" s="2">
        <v>1897</v>
      </c>
      <c r="B17" s="20">
        <f>'Consolidated underlying data'!E17</f>
        <v>0.03</v>
      </c>
      <c r="C17" s="18">
        <f>'Consolidated underlying data'!F17</f>
        <v>4.2000000000000003E-2</v>
      </c>
      <c r="D17" s="39">
        <f>'Consolidated underlying data'!B17</f>
        <v>8.5000000000000006E-2</v>
      </c>
      <c r="E17" s="19">
        <f t="shared" si="1"/>
        <v>4.1266794625719694E-2</v>
      </c>
      <c r="F17" s="19">
        <f t="shared" si="2"/>
        <v>1.0412667946257197</v>
      </c>
      <c r="G17" s="17">
        <f t="shared" si="3"/>
        <v>1.0549999999999999</v>
      </c>
      <c r="H17" s="39">
        <f>('Consolidated underlying data'!B17+'Consolidated underlying data'!J17*$I$1)</f>
        <v>8.5000000000000006E-2</v>
      </c>
      <c r="I17" s="19">
        <f t="shared" si="0"/>
        <v>4.1266794625719694E-2</v>
      </c>
      <c r="J17" s="19">
        <f t="shared" si="4"/>
        <v>1.0412667946257197</v>
      </c>
      <c r="K17" s="45">
        <f t="shared" si="5"/>
        <v>1.0549999999999999</v>
      </c>
      <c r="L17" s="54"/>
      <c r="M17" s="54"/>
      <c r="N17" s="54"/>
      <c r="O17" s="54"/>
      <c r="P17" s="54"/>
      <c r="Q17" s="75"/>
      <c r="R17" s="75"/>
      <c r="S17" s="56"/>
    </row>
    <row r="18" spans="1:19" x14ac:dyDescent="0.25">
      <c r="A18" s="2">
        <v>1898</v>
      </c>
      <c r="B18" s="20">
        <f>'Consolidated underlying data'!E18</f>
        <v>3.3000000000000002E-2</v>
      </c>
      <c r="C18" s="18">
        <f>'Consolidated underlying data'!F18</f>
        <v>-4.8000000000000001E-2</v>
      </c>
      <c r="D18" s="39">
        <f>'Consolidated underlying data'!B18</f>
        <v>0.155</v>
      </c>
      <c r="E18" s="19">
        <f t="shared" si="1"/>
        <v>0.21323529411764719</v>
      </c>
      <c r="F18" s="19">
        <f t="shared" si="2"/>
        <v>1.2132352941176472</v>
      </c>
      <c r="G18" s="17">
        <f t="shared" si="3"/>
        <v>1.1219999999999999</v>
      </c>
      <c r="H18" s="39">
        <f>('Consolidated underlying data'!B18+'Consolidated underlying data'!J18*$I$1)</f>
        <v>0.155</v>
      </c>
      <c r="I18" s="19">
        <f t="shared" si="0"/>
        <v>0.21323529411764719</v>
      </c>
      <c r="J18" s="19">
        <f t="shared" si="4"/>
        <v>1.2132352941176472</v>
      </c>
      <c r="K18" s="45">
        <f t="shared" si="5"/>
        <v>1.1219999999999999</v>
      </c>
      <c r="L18" s="54"/>
      <c r="M18" s="54"/>
      <c r="N18" s="54"/>
      <c r="O18" s="54"/>
      <c r="P18" s="54"/>
      <c r="Q18" s="54"/>
      <c r="R18" s="54"/>
      <c r="S18" s="56"/>
    </row>
    <row r="19" spans="1:19" x14ac:dyDescent="0.25">
      <c r="A19" s="2">
        <v>1899</v>
      </c>
      <c r="B19" s="20">
        <f>'Consolidated underlying data'!E19</f>
        <v>3.5000000000000003E-2</v>
      </c>
      <c r="C19" s="18">
        <f>'Consolidated underlying data'!F19</f>
        <v>3.0000000000000001E-3</v>
      </c>
      <c r="D19" s="39">
        <f>'Consolidated underlying data'!B19</f>
        <v>0.121</v>
      </c>
      <c r="E19" s="19">
        <f t="shared" si="1"/>
        <v>0.11764705882352944</v>
      </c>
      <c r="F19" s="19">
        <f t="shared" si="2"/>
        <v>1.1176470588235294</v>
      </c>
      <c r="G19" s="17">
        <f t="shared" si="3"/>
        <v>1.0860000000000001</v>
      </c>
      <c r="H19" s="39">
        <f>('Consolidated underlying data'!B19+'Consolidated underlying data'!J19*$I$1)</f>
        <v>0.121</v>
      </c>
      <c r="I19" s="19">
        <f t="shared" si="0"/>
        <v>0.11764705882352944</v>
      </c>
      <c r="J19" s="19">
        <f t="shared" si="4"/>
        <v>1.1176470588235294</v>
      </c>
      <c r="K19" s="45">
        <f t="shared" si="5"/>
        <v>1.0860000000000001</v>
      </c>
      <c r="L19" s="54"/>
      <c r="M19" s="54"/>
      <c r="N19" s="54"/>
      <c r="O19" s="54"/>
      <c r="P19" s="54"/>
      <c r="Q19" s="54"/>
      <c r="R19" s="54"/>
      <c r="S19" s="56"/>
    </row>
    <row r="20" spans="1:19" x14ac:dyDescent="0.25">
      <c r="A20" s="2">
        <v>1900</v>
      </c>
      <c r="B20" s="20">
        <f>'Consolidated underlying data'!E20</f>
        <v>3.3000000000000002E-2</v>
      </c>
      <c r="C20" s="18">
        <f>'Consolidated underlying data'!F20</f>
        <v>-4.0000000000000001E-3</v>
      </c>
      <c r="D20" s="39">
        <f>'Consolidated underlying data'!B20</f>
        <v>0.122</v>
      </c>
      <c r="E20" s="19">
        <f t="shared" si="1"/>
        <v>0.12650602409638534</v>
      </c>
      <c r="F20" s="19">
        <f t="shared" si="2"/>
        <v>1.1265060240963853</v>
      </c>
      <c r="G20" s="17">
        <f t="shared" si="3"/>
        <v>1.089</v>
      </c>
      <c r="H20" s="39">
        <f>('Consolidated underlying data'!B20+'Consolidated underlying data'!J20*$I$1)</f>
        <v>0.122</v>
      </c>
      <c r="I20" s="19">
        <f t="shared" si="0"/>
        <v>0.12650602409638534</v>
      </c>
      <c r="J20" s="19">
        <f t="shared" si="4"/>
        <v>1.1265060240963853</v>
      </c>
      <c r="K20" s="45">
        <f t="shared" si="5"/>
        <v>1.089</v>
      </c>
      <c r="L20" s="54"/>
      <c r="M20" s="54"/>
      <c r="N20" s="54"/>
      <c r="O20" s="54"/>
      <c r="P20" s="54"/>
      <c r="Q20" s="54"/>
      <c r="R20" s="54"/>
      <c r="S20" s="56"/>
    </row>
    <row r="21" spans="1:19" x14ac:dyDescent="0.25">
      <c r="A21" s="2">
        <v>1901</v>
      </c>
      <c r="B21" s="20">
        <f>'Consolidated underlying data'!E21</f>
        <v>3.3000000000000002E-2</v>
      </c>
      <c r="C21" s="18">
        <f>'Consolidated underlying data'!F21</f>
        <v>5.0999999999999997E-2</v>
      </c>
      <c r="D21" s="39">
        <f>'Consolidated underlying data'!B21</f>
        <v>-3.2000000000000001E-2</v>
      </c>
      <c r="E21" s="19">
        <f t="shared" si="1"/>
        <v>-7.8972407231208352E-2</v>
      </c>
      <c r="F21" s="19">
        <f t="shared" si="2"/>
        <v>0.92102759276879165</v>
      </c>
      <c r="G21" s="17">
        <f t="shared" si="3"/>
        <v>0.93500000000000005</v>
      </c>
      <c r="H21" s="39">
        <f>('Consolidated underlying data'!B21+'Consolidated underlying data'!J21*$I$1)</f>
        <v>-3.2000000000000001E-2</v>
      </c>
      <c r="I21" s="19">
        <f t="shared" si="0"/>
        <v>-7.8972407231208352E-2</v>
      </c>
      <c r="J21" s="19">
        <f t="shared" si="4"/>
        <v>0.92102759276879165</v>
      </c>
      <c r="K21" s="45">
        <f t="shared" si="5"/>
        <v>0.93500000000000005</v>
      </c>
      <c r="L21" s="54"/>
      <c r="M21" s="54"/>
      <c r="N21" s="54"/>
      <c r="O21" s="54"/>
      <c r="P21" s="54"/>
      <c r="Q21" s="54"/>
      <c r="R21" s="54"/>
      <c r="S21" s="56"/>
    </row>
    <row r="22" spans="1:19" x14ac:dyDescent="0.25">
      <c r="A22" s="2">
        <v>1902</v>
      </c>
      <c r="B22" s="20">
        <f>'Consolidated underlying data'!E22</f>
        <v>3.5000000000000003E-2</v>
      </c>
      <c r="C22" s="18">
        <f>'Consolidated underlying data'!F22</f>
        <v>6.4000000000000001E-2</v>
      </c>
      <c r="D22" s="39">
        <f>'Consolidated underlying data'!B22</f>
        <v>0.156</v>
      </c>
      <c r="E22" s="19">
        <f t="shared" si="1"/>
        <v>8.6466165413533691E-2</v>
      </c>
      <c r="F22" s="19">
        <f t="shared" si="2"/>
        <v>1.0864661654135337</v>
      </c>
      <c r="G22" s="17">
        <f t="shared" si="3"/>
        <v>1.121</v>
      </c>
      <c r="H22" s="39">
        <f>('Consolidated underlying data'!B22+'Consolidated underlying data'!J22*$I$1)</f>
        <v>0.156</v>
      </c>
      <c r="I22" s="19">
        <f t="shared" si="0"/>
        <v>8.6466165413533691E-2</v>
      </c>
      <c r="J22" s="19">
        <f t="shared" si="4"/>
        <v>1.0864661654135337</v>
      </c>
      <c r="K22" s="45">
        <f t="shared" si="5"/>
        <v>1.121</v>
      </c>
      <c r="L22" s="54"/>
      <c r="M22" s="54"/>
      <c r="N22" s="54"/>
      <c r="O22" s="54"/>
      <c r="P22" s="54"/>
      <c r="Q22" s="75"/>
      <c r="R22" s="75"/>
      <c r="S22" s="56"/>
    </row>
    <row r="23" spans="1:19" x14ac:dyDescent="0.25">
      <c r="A23" s="2">
        <v>1903</v>
      </c>
      <c r="B23" s="20">
        <f>'Consolidated underlying data'!E23</f>
        <v>3.5999999999999997E-2</v>
      </c>
      <c r="C23" s="18">
        <f>'Consolidated underlying data'!F23</f>
        <v>-0.02</v>
      </c>
      <c r="D23" s="39">
        <f>'Consolidated underlying data'!B23</f>
        <v>0.219</v>
      </c>
      <c r="E23" s="19">
        <f t="shared" si="1"/>
        <v>0.24387755102040831</v>
      </c>
      <c r="F23" s="19">
        <f t="shared" si="2"/>
        <v>1.2438775510204083</v>
      </c>
      <c r="G23" s="17">
        <f t="shared" si="3"/>
        <v>1.1830000000000001</v>
      </c>
      <c r="H23" s="39">
        <f>('Consolidated underlying data'!B23+'Consolidated underlying data'!J23*$I$1)</f>
        <v>0.219</v>
      </c>
      <c r="I23" s="19">
        <f t="shared" si="0"/>
        <v>0.24387755102040831</v>
      </c>
      <c r="J23" s="19">
        <f t="shared" si="4"/>
        <v>1.2438775510204083</v>
      </c>
      <c r="K23" s="45">
        <f t="shared" si="5"/>
        <v>1.1830000000000001</v>
      </c>
      <c r="L23" s="54"/>
      <c r="M23" s="54"/>
      <c r="N23" s="54"/>
      <c r="O23" s="54"/>
      <c r="P23" s="54"/>
      <c r="Q23" s="54"/>
      <c r="R23" s="54"/>
      <c r="S23" s="56"/>
    </row>
    <row r="24" spans="1:19" x14ac:dyDescent="0.25">
      <c r="A24" s="2">
        <v>1904</v>
      </c>
      <c r="B24" s="20">
        <f>'Consolidated underlying data'!E24</f>
        <v>3.6999999999999998E-2</v>
      </c>
      <c r="C24" s="18">
        <f>'Consolidated underlying data'!F24</f>
        <v>-6.0999999999999999E-2</v>
      </c>
      <c r="D24" s="39">
        <f>'Consolidated underlying data'!B24</f>
        <v>7.4999999999999997E-2</v>
      </c>
      <c r="E24" s="19">
        <f t="shared" si="1"/>
        <v>0.1448349307774226</v>
      </c>
      <c r="F24" s="19">
        <f t="shared" si="2"/>
        <v>1.1448349307774226</v>
      </c>
      <c r="G24" s="17">
        <f t="shared" si="3"/>
        <v>1.038</v>
      </c>
      <c r="H24" s="39">
        <f>('Consolidated underlying data'!B24+'Consolidated underlying data'!J24*$I$1)</f>
        <v>7.4999999999999997E-2</v>
      </c>
      <c r="I24" s="19">
        <f t="shared" si="0"/>
        <v>0.1448349307774226</v>
      </c>
      <c r="J24" s="19">
        <f t="shared" si="4"/>
        <v>1.1448349307774226</v>
      </c>
      <c r="K24" s="45">
        <f t="shared" si="5"/>
        <v>1.038</v>
      </c>
      <c r="L24" s="54"/>
      <c r="M24" s="54"/>
      <c r="N24" s="54"/>
      <c r="O24" s="54"/>
      <c r="P24" s="54"/>
      <c r="Q24" s="54"/>
      <c r="R24" s="54"/>
      <c r="S24" s="56"/>
    </row>
    <row r="25" spans="1:19" x14ac:dyDescent="0.25">
      <c r="A25" s="2">
        <v>1905</v>
      </c>
      <c r="B25" s="20">
        <f>'Consolidated underlying data'!E25</f>
        <v>3.5000000000000003E-2</v>
      </c>
      <c r="C25" s="18">
        <f>'Consolidated underlying data'!F25</f>
        <v>4.2999999999999997E-2</v>
      </c>
      <c r="D25" s="39">
        <f>'Consolidated underlying data'!B25</f>
        <v>0.14599999999999999</v>
      </c>
      <c r="E25" s="19">
        <f t="shared" si="1"/>
        <v>9.8753595397890637E-2</v>
      </c>
      <c r="F25" s="19">
        <f t="shared" si="2"/>
        <v>1.0987535953978906</v>
      </c>
      <c r="G25" s="17">
        <f t="shared" si="3"/>
        <v>1.111</v>
      </c>
      <c r="H25" s="39">
        <f>('Consolidated underlying data'!B25+'Consolidated underlying data'!J25*$I$1)</f>
        <v>0.14599999999999999</v>
      </c>
      <c r="I25" s="19">
        <f t="shared" si="0"/>
        <v>9.8753595397890637E-2</v>
      </c>
      <c r="J25" s="19">
        <f t="shared" si="4"/>
        <v>1.0987535953978906</v>
      </c>
      <c r="K25" s="45">
        <f t="shared" si="5"/>
        <v>1.111</v>
      </c>
      <c r="L25" s="54"/>
      <c r="M25" s="54"/>
      <c r="N25" s="54"/>
      <c r="O25" s="54"/>
      <c r="P25" s="54"/>
      <c r="Q25" s="54"/>
      <c r="R25" s="54"/>
      <c r="S25" s="56"/>
    </row>
    <row r="26" spans="1:19" x14ac:dyDescent="0.25">
      <c r="A26" s="2">
        <v>1906</v>
      </c>
      <c r="B26" s="20">
        <f>'Consolidated underlying data'!E26</f>
        <v>3.5000000000000003E-2</v>
      </c>
      <c r="C26" s="18">
        <f>'Consolidated underlying data'!F26</f>
        <v>0</v>
      </c>
      <c r="D26" s="39">
        <f>'Consolidated underlying data'!B26</f>
        <v>0.10199999999999999</v>
      </c>
      <c r="E26" s="19">
        <f t="shared" si="1"/>
        <v>0.10200000000000009</v>
      </c>
      <c r="F26" s="19">
        <f t="shared" si="2"/>
        <v>1.1020000000000001</v>
      </c>
      <c r="G26" s="17">
        <f t="shared" si="3"/>
        <v>1.0669999999999999</v>
      </c>
      <c r="H26" s="39">
        <f>('Consolidated underlying data'!B26+'Consolidated underlying data'!J26*$I$1)</f>
        <v>0.10199999999999999</v>
      </c>
      <c r="I26" s="19">
        <f t="shared" si="0"/>
        <v>0.10200000000000009</v>
      </c>
      <c r="J26" s="19">
        <f t="shared" si="4"/>
        <v>1.1020000000000001</v>
      </c>
      <c r="K26" s="45">
        <f t="shared" si="5"/>
        <v>1.0669999999999999</v>
      </c>
      <c r="L26" s="54"/>
      <c r="M26" s="54"/>
      <c r="N26" s="54"/>
      <c r="O26" s="54"/>
      <c r="P26" s="54"/>
      <c r="Q26" s="54"/>
      <c r="R26" s="54"/>
      <c r="S26" s="56"/>
    </row>
    <row r="27" spans="1:19" x14ac:dyDescent="0.25">
      <c r="A27" s="2">
        <v>1907</v>
      </c>
      <c r="B27" s="20">
        <f>'Consolidated underlying data'!E27</f>
        <v>3.5000000000000003E-2</v>
      </c>
      <c r="C27" s="18">
        <f>'Consolidated underlying data'!F27</f>
        <v>0</v>
      </c>
      <c r="D27" s="39">
        <f>'Consolidated underlying data'!B27</f>
        <v>8.7999999999999995E-2</v>
      </c>
      <c r="E27" s="19">
        <f t="shared" si="1"/>
        <v>8.8000000000000078E-2</v>
      </c>
      <c r="F27" s="19">
        <f t="shared" si="2"/>
        <v>1.0880000000000001</v>
      </c>
      <c r="G27" s="17">
        <f t="shared" si="3"/>
        <v>1.0529999999999999</v>
      </c>
      <c r="H27" s="39">
        <f>('Consolidated underlying data'!B27+'Consolidated underlying data'!J27*$I$1)</f>
        <v>8.7999999999999995E-2</v>
      </c>
      <c r="I27" s="19">
        <f t="shared" si="0"/>
        <v>8.8000000000000078E-2</v>
      </c>
      <c r="J27" s="19">
        <f t="shared" si="4"/>
        <v>1.0880000000000001</v>
      </c>
      <c r="K27" s="45">
        <f t="shared" si="5"/>
        <v>1.0529999999999999</v>
      </c>
      <c r="L27" s="54"/>
      <c r="M27" s="54"/>
      <c r="N27" s="54"/>
      <c r="O27" s="54"/>
      <c r="P27" s="54"/>
      <c r="Q27" s="75"/>
      <c r="R27" s="75"/>
      <c r="S27" s="56"/>
    </row>
    <row r="28" spans="1:19" x14ac:dyDescent="0.25">
      <c r="A28" s="2">
        <v>1908</v>
      </c>
      <c r="B28" s="20">
        <f>'Consolidated underlying data'!E28</f>
        <v>3.5000000000000003E-2</v>
      </c>
      <c r="C28" s="18">
        <f>'Consolidated underlying data'!F28</f>
        <v>6.3E-2</v>
      </c>
      <c r="D28" s="39">
        <f>'Consolidated underlying data'!B28</f>
        <v>0.17299999999999999</v>
      </c>
      <c r="E28" s="19">
        <f t="shared" si="1"/>
        <v>0.10348071495766709</v>
      </c>
      <c r="F28" s="19">
        <f t="shared" si="2"/>
        <v>1.1034807149576671</v>
      </c>
      <c r="G28" s="17">
        <f t="shared" si="3"/>
        <v>1.1379999999999999</v>
      </c>
      <c r="H28" s="39">
        <f>('Consolidated underlying data'!B28+'Consolidated underlying data'!J28*$I$1)</f>
        <v>0.17299999999999999</v>
      </c>
      <c r="I28" s="19">
        <f t="shared" si="0"/>
        <v>0.10348071495766709</v>
      </c>
      <c r="J28" s="19">
        <f t="shared" si="4"/>
        <v>1.1034807149576671</v>
      </c>
      <c r="K28" s="45">
        <f t="shared" si="5"/>
        <v>1.1379999999999999</v>
      </c>
      <c r="L28" s="54"/>
      <c r="M28" s="54"/>
      <c r="N28" s="54"/>
      <c r="O28" s="54"/>
      <c r="P28" s="54"/>
      <c r="Q28" s="54"/>
      <c r="R28" s="54"/>
      <c r="S28" s="56"/>
    </row>
    <row r="29" spans="1:19" x14ac:dyDescent="0.25">
      <c r="A29" s="2">
        <v>1909</v>
      </c>
      <c r="B29" s="20">
        <f>'Consolidated underlying data'!E29</f>
        <v>3.5999999999999997E-2</v>
      </c>
      <c r="C29" s="18">
        <f>'Consolidated underlying data'!F29</f>
        <v>0</v>
      </c>
      <c r="D29" s="39">
        <f>'Consolidated underlying data'!B29</f>
        <v>0.13500000000000001</v>
      </c>
      <c r="E29" s="19">
        <f t="shared" si="1"/>
        <v>0.13500000000000001</v>
      </c>
      <c r="F29" s="19">
        <f t="shared" si="2"/>
        <v>1.135</v>
      </c>
      <c r="G29" s="17">
        <f t="shared" si="3"/>
        <v>1.099</v>
      </c>
      <c r="H29" s="39">
        <f>('Consolidated underlying data'!B29+'Consolidated underlying data'!J29*$I$1)</f>
        <v>0.13500000000000001</v>
      </c>
      <c r="I29" s="19">
        <f t="shared" si="0"/>
        <v>0.13500000000000001</v>
      </c>
      <c r="J29" s="19">
        <f t="shared" si="4"/>
        <v>1.135</v>
      </c>
      <c r="K29" s="45">
        <f t="shared" si="5"/>
        <v>1.099</v>
      </c>
      <c r="L29" s="54"/>
      <c r="M29" s="54"/>
      <c r="N29" s="54"/>
      <c r="O29" s="54"/>
      <c r="P29" s="54"/>
      <c r="Q29" s="54"/>
      <c r="R29" s="54"/>
      <c r="S29" s="56"/>
    </row>
    <row r="30" spans="1:19" x14ac:dyDescent="0.25">
      <c r="A30" s="2">
        <v>1910</v>
      </c>
      <c r="B30" s="20">
        <f>'Consolidated underlying data'!E30</f>
        <v>3.7999999999999999E-2</v>
      </c>
      <c r="C30" s="18">
        <f>'Consolidated underlying data'!F30</f>
        <v>0.02</v>
      </c>
      <c r="D30" s="39">
        <f>'Consolidated underlying data'!B30</f>
        <v>6.7000000000000004E-2</v>
      </c>
      <c r="E30" s="19">
        <f t="shared" si="1"/>
        <v>4.6078431372548856E-2</v>
      </c>
      <c r="F30" s="19">
        <f t="shared" si="2"/>
        <v>1.0460784313725489</v>
      </c>
      <c r="G30" s="17">
        <f t="shared" si="3"/>
        <v>1.0289999999999999</v>
      </c>
      <c r="H30" s="39">
        <f>('Consolidated underlying data'!B30+'Consolidated underlying data'!J30*$I$1)</f>
        <v>6.7000000000000004E-2</v>
      </c>
      <c r="I30" s="19">
        <f t="shared" si="0"/>
        <v>4.6078431372548856E-2</v>
      </c>
      <c r="J30" s="19">
        <f t="shared" si="4"/>
        <v>1.0460784313725489</v>
      </c>
      <c r="K30" s="45">
        <f t="shared" si="5"/>
        <v>1.0289999999999999</v>
      </c>
      <c r="L30" s="54"/>
      <c r="M30" s="54"/>
      <c r="N30" s="54"/>
      <c r="O30" s="54"/>
      <c r="P30" s="54"/>
      <c r="Q30" s="54"/>
      <c r="R30" s="54"/>
      <c r="S30" s="56"/>
    </row>
    <row r="31" spans="1:19" x14ac:dyDescent="0.25">
      <c r="A31" s="2">
        <v>1911</v>
      </c>
      <c r="B31" s="20">
        <f>'Consolidated underlying data'!E31</f>
        <v>3.7999999999999999E-2</v>
      </c>
      <c r="C31" s="18">
        <f>'Consolidated underlying data'!F31</f>
        <v>1.9E-2</v>
      </c>
      <c r="D31" s="39">
        <f>'Consolidated underlying data'!B31</f>
        <v>0.107</v>
      </c>
      <c r="E31" s="19">
        <f t="shared" si="1"/>
        <v>8.6359175662414245E-2</v>
      </c>
      <c r="F31" s="19">
        <f t="shared" si="2"/>
        <v>1.0863591756624142</v>
      </c>
      <c r="G31" s="17">
        <f t="shared" si="3"/>
        <v>1.069</v>
      </c>
      <c r="H31" s="39">
        <f>('Consolidated underlying data'!B31+'Consolidated underlying data'!J31*$I$1)</f>
        <v>0.107</v>
      </c>
      <c r="I31" s="19">
        <f t="shared" si="0"/>
        <v>8.6359175662414245E-2</v>
      </c>
      <c r="J31" s="19">
        <f t="shared" si="4"/>
        <v>1.0863591756624142</v>
      </c>
      <c r="K31" s="45">
        <f t="shared" si="5"/>
        <v>1.069</v>
      </c>
      <c r="L31" s="54"/>
      <c r="M31" s="54"/>
      <c r="N31" s="54"/>
      <c r="O31" s="54"/>
      <c r="P31" s="54"/>
      <c r="Q31" s="54"/>
      <c r="R31" s="54"/>
      <c r="S31" s="56"/>
    </row>
    <row r="32" spans="1:19" x14ac:dyDescent="0.25">
      <c r="A32" s="2">
        <v>1912</v>
      </c>
      <c r="B32" s="20">
        <f>'Consolidated underlying data'!E32</f>
        <v>3.9E-2</v>
      </c>
      <c r="C32" s="18">
        <f>'Consolidated underlying data'!F32</f>
        <v>0.113</v>
      </c>
      <c r="D32" s="39">
        <f>'Consolidated underlying data'!B32</f>
        <v>8.5999999999999993E-2</v>
      </c>
      <c r="E32" s="19">
        <f t="shared" si="1"/>
        <v>-2.4258760107816579E-2</v>
      </c>
      <c r="F32" s="19">
        <f t="shared" si="2"/>
        <v>0.97574123989218342</v>
      </c>
      <c r="G32" s="17">
        <f t="shared" si="3"/>
        <v>1.0469999999999999</v>
      </c>
      <c r="H32" s="39">
        <f>('Consolidated underlying data'!B32+'Consolidated underlying data'!J32*$I$1)</f>
        <v>8.5999999999999993E-2</v>
      </c>
      <c r="I32" s="19">
        <f t="shared" si="0"/>
        <v>-2.4258760107816579E-2</v>
      </c>
      <c r="J32" s="19">
        <f t="shared" si="4"/>
        <v>0.97574123989218342</v>
      </c>
      <c r="K32" s="45">
        <f t="shared" si="5"/>
        <v>1.0469999999999999</v>
      </c>
      <c r="L32" s="54"/>
      <c r="M32" s="54"/>
      <c r="N32" s="54"/>
      <c r="O32" s="54"/>
      <c r="P32" s="54"/>
      <c r="Q32" s="75"/>
      <c r="R32" s="75"/>
      <c r="S32" s="56"/>
    </row>
    <row r="33" spans="1:19" x14ac:dyDescent="0.25">
      <c r="A33" s="2">
        <v>1913</v>
      </c>
      <c r="B33" s="20">
        <f>'Consolidated underlying data'!E33</f>
        <v>4.2999999999999997E-2</v>
      </c>
      <c r="C33" s="18">
        <f>'Consolidated underlying data'!F33</f>
        <v>0</v>
      </c>
      <c r="D33" s="39">
        <f>'Consolidated underlying data'!B33</f>
        <v>8.8999999999999996E-2</v>
      </c>
      <c r="E33" s="19">
        <f t="shared" si="1"/>
        <v>8.8999999999999968E-2</v>
      </c>
      <c r="F33" s="19">
        <f t="shared" si="2"/>
        <v>1.089</v>
      </c>
      <c r="G33" s="17">
        <f t="shared" si="3"/>
        <v>1.046</v>
      </c>
      <c r="H33" s="39">
        <f>('Consolidated underlying data'!B33+'Consolidated underlying data'!J33*$I$1)</f>
        <v>8.8999999999999996E-2</v>
      </c>
      <c r="I33" s="19">
        <f t="shared" si="0"/>
        <v>8.8999999999999968E-2</v>
      </c>
      <c r="J33" s="19">
        <f t="shared" si="4"/>
        <v>1.089</v>
      </c>
      <c r="K33" s="45">
        <f t="shared" si="5"/>
        <v>1.046</v>
      </c>
      <c r="L33" s="54"/>
      <c r="M33" s="54"/>
      <c r="N33" s="54"/>
      <c r="O33" s="54"/>
      <c r="P33" s="54"/>
      <c r="Q33" s="54"/>
      <c r="R33" s="54"/>
      <c r="S33" s="56"/>
    </row>
    <row r="34" spans="1:19" x14ac:dyDescent="0.25">
      <c r="A34" s="2">
        <v>1914</v>
      </c>
      <c r="B34" s="20">
        <f>'Consolidated underlying data'!E34</f>
        <v>4.2999999999999997E-2</v>
      </c>
      <c r="C34" s="18">
        <f>'Consolidated underlying data'!F34</f>
        <v>3.4000000000000002E-2</v>
      </c>
      <c r="D34" s="39">
        <f>'Consolidated underlying data'!B34</f>
        <v>0.114</v>
      </c>
      <c r="E34" s="19">
        <f t="shared" si="1"/>
        <v>7.7369439071566903E-2</v>
      </c>
      <c r="F34" s="19">
        <f t="shared" si="2"/>
        <v>1.0773694390715669</v>
      </c>
      <c r="G34" s="17">
        <f t="shared" si="3"/>
        <v>1.071</v>
      </c>
      <c r="H34" s="39">
        <f>('Consolidated underlying data'!B34+'Consolidated underlying data'!J34*$I$1)</f>
        <v>0.114</v>
      </c>
      <c r="I34" s="19">
        <f t="shared" si="0"/>
        <v>7.7369439071566903E-2</v>
      </c>
      <c r="J34" s="19">
        <f t="shared" si="4"/>
        <v>1.0773694390715669</v>
      </c>
      <c r="K34" s="45">
        <f t="shared" si="5"/>
        <v>1.071</v>
      </c>
      <c r="L34" s="54"/>
      <c r="M34" s="54"/>
      <c r="N34" s="54"/>
      <c r="O34" s="54"/>
      <c r="P34" s="54"/>
      <c r="Q34" s="54"/>
      <c r="R34" s="54"/>
      <c r="S34" s="56"/>
    </row>
    <row r="35" spans="1:19" x14ac:dyDescent="0.25">
      <c r="A35" s="2">
        <v>1915</v>
      </c>
      <c r="B35" s="20">
        <f>'Consolidated underlying data'!E35</f>
        <v>4.5999999999999999E-2</v>
      </c>
      <c r="C35" s="18">
        <f>'Consolidated underlying data'!F35</f>
        <v>0.14799999999999999</v>
      </c>
      <c r="D35" s="39">
        <f>'Consolidated underlying data'!B35</f>
        <v>-3.5000000000000003E-2</v>
      </c>
      <c r="E35" s="19">
        <f t="shared" si="1"/>
        <v>-0.15940766550522645</v>
      </c>
      <c r="F35" s="19">
        <f t="shared" si="2"/>
        <v>0.84059233449477355</v>
      </c>
      <c r="G35" s="17">
        <f t="shared" si="3"/>
        <v>0.91900000000000004</v>
      </c>
      <c r="H35" s="39">
        <f>('Consolidated underlying data'!B35+'Consolidated underlying data'!J35*$I$1)</f>
        <v>-3.5000000000000003E-2</v>
      </c>
      <c r="I35" s="19">
        <f t="shared" ref="I35:I66" si="6">(1+H35)/(1+C35)-1</f>
        <v>-0.15940766550522645</v>
      </c>
      <c r="J35" s="19">
        <f t="shared" si="4"/>
        <v>0.84059233449477355</v>
      </c>
      <c r="K35" s="45">
        <f t="shared" si="5"/>
        <v>0.91900000000000004</v>
      </c>
      <c r="L35" s="54"/>
      <c r="M35" s="54"/>
      <c r="N35" s="54"/>
      <c r="O35" s="54"/>
      <c r="P35" s="54"/>
      <c r="Q35" s="54"/>
      <c r="R35" s="54"/>
      <c r="S35" s="56"/>
    </row>
    <row r="36" spans="1:19" x14ac:dyDescent="0.25">
      <c r="A36" s="2">
        <v>1916</v>
      </c>
      <c r="B36" s="20">
        <f>'Consolidated underlying data'!E36</f>
        <v>4.9000000000000002E-2</v>
      </c>
      <c r="C36" s="18">
        <f>'Consolidated underlying data'!F36</f>
        <v>1.4E-2</v>
      </c>
      <c r="D36" s="39">
        <f>'Consolidated underlying data'!B36</f>
        <v>-3.4000000000000002E-2</v>
      </c>
      <c r="E36" s="19">
        <f t="shared" si="1"/>
        <v>-4.7337278106508895E-2</v>
      </c>
      <c r="F36" s="19">
        <f t="shared" si="2"/>
        <v>0.9526627218934911</v>
      </c>
      <c r="G36" s="17">
        <f t="shared" si="3"/>
        <v>0.91700000000000004</v>
      </c>
      <c r="H36" s="39">
        <f>('Consolidated underlying data'!B36+'Consolidated underlying data'!J36*$I$1)</f>
        <v>-3.4000000000000002E-2</v>
      </c>
      <c r="I36" s="19">
        <f t="shared" si="6"/>
        <v>-4.7337278106508895E-2</v>
      </c>
      <c r="J36" s="19">
        <f t="shared" si="4"/>
        <v>0.9526627218934911</v>
      </c>
      <c r="K36" s="45">
        <f t="shared" si="5"/>
        <v>0.91700000000000004</v>
      </c>
      <c r="L36" s="54"/>
      <c r="M36" s="54"/>
      <c r="N36" s="54"/>
      <c r="O36" s="54"/>
      <c r="P36" s="54"/>
      <c r="Q36" s="54"/>
      <c r="R36" s="54"/>
      <c r="S36" s="56"/>
    </row>
    <row r="37" spans="1:19" x14ac:dyDescent="0.25">
      <c r="A37" s="2">
        <v>1917</v>
      </c>
      <c r="B37" s="20">
        <f>'Consolidated underlying data'!E37</f>
        <v>4.7E-2</v>
      </c>
      <c r="C37" s="18">
        <f>'Consolidated underlying data'!F37</f>
        <v>5.6000000000000001E-2</v>
      </c>
      <c r="D37" s="39">
        <f>'Consolidated underlying data'!B37</f>
        <v>0.155</v>
      </c>
      <c r="E37" s="19">
        <f t="shared" si="1"/>
        <v>9.375E-2</v>
      </c>
      <c r="F37" s="19">
        <f t="shared" si="2"/>
        <v>1.09375</v>
      </c>
      <c r="G37" s="17">
        <f t="shared" si="3"/>
        <v>1.1080000000000001</v>
      </c>
      <c r="H37" s="39">
        <f>('Consolidated underlying data'!B37+'Consolidated underlying data'!J37*$I$1)</f>
        <v>0.155</v>
      </c>
      <c r="I37" s="19">
        <f t="shared" si="6"/>
        <v>9.375E-2</v>
      </c>
      <c r="J37" s="19">
        <f t="shared" si="4"/>
        <v>1.09375</v>
      </c>
      <c r="K37" s="45">
        <f t="shared" si="5"/>
        <v>1.1080000000000001</v>
      </c>
      <c r="L37" s="54"/>
      <c r="M37" s="54"/>
      <c r="N37" s="54"/>
      <c r="O37" s="54"/>
      <c r="P37" s="54"/>
      <c r="Q37" s="75"/>
      <c r="R37" s="75"/>
      <c r="S37" s="56"/>
    </row>
    <row r="38" spans="1:19" x14ac:dyDescent="0.25">
      <c r="A38" s="2">
        <v>1918</v>
      </c>
      <c r="B38" s="20">
        <f>'Consolidated underlying data'!E38</f>
        <v>0.05</v>
      </c>
      <c r="C38" s="18">
        <f>'Consolidated underlying data'!F38</f>
        <v>6.7000000000000004E-2</v>
      </c>
      <c r="D38" s="39">
        <f>'Consolidated underlying data'!B38</f>
        <v>7.4999999999999997E-2</v>
      </c>
      <c r="E38" s="19">
        <f t="shared" si="1"/>
        <v>7.4976569821931793E-3</v>
      </c>
      <c r="F38" s="19">
        <f t="shared" si="2"/>
        <v>1.0074976569821932</v>
      </c>
      <c r="G38" s="17">
        <f t="shared" si="3"/>
        <v>1.0249999999999999</v>
      </c>
      <c r="H38" s="39">
        <f>('Consolidated underlying data'!B38+'Consolidated underlying data'!J38*$I$1)</f>
        <v>7.4999999999999997E-2</v>
      </c>
      <c r="I38" s="19">
        <f t="shared" si="6"/>
        <v>7.4976569821931793E-3</v>
      </c>
      <c r="J38" s="19">
        <f t="shared" si="4"/>
        <v>1.0074976569821932</v>
      </c>
      <c r="K38" s="45">
        <f t="shared" si="5"/>
        <v>1.0249999999999999</v>
      </c>
      <c r="L38" s="54"/>
      <c r="M38" s="54"/>
      <c r="N38" s="54"/>
      <c r="O38" s="54"/>
      <c r="P38" s="54"/>
      <c r="Q38" s="54"/>
      <c r="R38" s="54"/>
      <c r="S38" s="56"/>
    </row>
    <row r="39" spans="1:19" x14ac:dyDescent="0.25">
      <c r="A39" s="2">
        <v>1919</v>
      </c>
      <c r="B39" s="20">
        <f>'Consolidated underlying data'!E39</f>
        <v>5.3999999999999999E-2</v>
      </c>
      <c r="C39" s="18">
        <f>'Consolidated underlying data'!F39</f>
        <v>0.13800000000000001</v>
      </c>
      <c r="D39" s="39">
        <f>'Consolidated underlying data'!B39</f>
        <v>0.187</v>
      </c>
      <c r="E39" s="19">
        <f t="shared" si="1"/>
        <v>4.30579964850617E-2</v>
      </c>
      <c r="F39" s="19">
        <f t="shared" si="2"/>
        <v>1.0430579964850617</v>
      </c>
      <c r="G39" s="17">
        <f t="shared" si="3"/>
        <v>1.133</v>
      </c>
      <c r="H39" s="39">
        <f>('Consolidated underlying data'!B39+'Consolidated underlying data'!J39*$I$1)</f>
        <v>0.187</v>
      </c>
      <c r="I39" s="19">
        <f t="shared" si="6"/>
        <v>4.30579964850617E-2</v>
      </c>
      <c r="J39" s="19">
        <f t="shared" si="4"/>
        <v>1.0430579964850617</v>
      </c>
      <c r="K39" s="45">
        <f t="shared" si="5"/>
        <v>1.133</v>
      </c>
      <c r="L39" s="54"/>
      <c r="M39" s="54"/>
      <c r="N39" s="54"/>
      <c r="O39" s="54"/>
      <c r="P39" s="54"/>
      <c r="Q39" s="54"/>
      <c r="R39" s="54"/>
      <c r="S39" s="56"/>
    </row>
    <row r="40" spans="1:19" x14ac:dyDescent="0.25">
      <c r="A40" s="2">
        <v>1920</v>
      </c>
      <c r="B40" s="20">
        <f>'Consolidated underlying data'!E40</f>
        <v>6.7000000000000004E-2</v>
      </c>
      <c r="C40" s="18">
        <f>'Consolidated underlying data'!F40</f>
        <v>0.13200000000000001</v>
      </c>
      <c r="D40" s="39">
        <f>'Consolidated underlying data'!B40</f>
        <v>8.1000000000000003E-2</v>
      </c>
      <c r="E40" s="19">
        <f t="shared" si="1"/>
        <v>-4.5053003533569003E-2</v>
      </c>
      <c r="F40" s="19">
        <f t="shared" si="2"/>
        <v>0.954946996466431</v>
      </c>
      <c r="G40" s="17">
        <f t="shared" si="3"/>
        <v>1.014</v>
      </c>
      <c r="H40" s="39">
        <f>('Consolidated underlying data'!B40+'Consolidated underlying data'!J40*$I$1)</f>
        <v>8.1000000000000003E-2</v>
      </c>
      <c r="I40" s="19">
        <f t="shared" si="6"/>
        <v>-4.5053003533569003E-2</v>
      </c>
      <c r="J40" s="19">
        <f t="shared" si="4"/>
        <v>0.954946996466431</v>
      </c>
      <c r="K40" s="45">
        <f t="shared" si="5"/>
        <v>1.014</v>
      </c>
      <c r="L40" s="54"/>
      <c r="M40" s="54"/>
      <c r="N40" s="54"/>
      <c r="O40" s="54"/>
      <c r="P40" s="54"/>
      <c r="Q40" s="54"/>
      <c r="R40" s="54"/>
      <c r="S40" s="56"/>
    </row>
    <row r="41" spans="1:19" x14ac:dyDescent="0.25">
      <c r="A41" s="2">
        <v>1921</v>
      </c>
      <c r="B41" s="20">
        <f>'Consolidated underlying data'!E41</f>
        <v>5.8999999999999997E-2</v>
      </c>
      <c r="C41" s="18">
        <f>'Consolidated underlying data'!F41</f>
        <v>-0.126</v>
      </c>
      <c r="D41" s="39">
        <f>'Consolidated underlying data'!B41</f>
        <v>0.19900000000000001</v>
      </c>
      <c r="E41" s="19">
        <f t="shared" si="1"/>
        <v>0.37185354691075512</v>
      </c>
      <c r="F41" s="19">
        <f t="shared" si="2"/>
        <v>1.3718535469107551</v>
      </c>
      <c r="G41" s="17">
        <f t="shared" si="3"/>
        <v>1.1400000000000001</v>
      </c>
      <c r="H41" s="39">
        <f>('Consolidated underlying data'!B41+'Consolidated underlying data'!J41*$I$1)</f>
        <v>0.19900000000000001</v>
      </c>
      <c r="I41" s="19">
        <f t="shared" si="6"/>
        <v>0.37185354691075512</v>
      </c>
      <c r="J41" s="19">
        <f t="shared" si="4"/>
        <v>1.3718535469107551</v>
      </c>
      <c r="K41" s="45">
        <f t="shared" si="5"/>
        <v>1.1400000000000001</v>
      </c>
      <c r="L41" s="54"/>
      <c r="M41" s="54"/>
      <c r="N41" s="54"/>
      <c r="O41" s="54"/>
      <c r="P41" s="54"/>
      <c r="Q41" s="54"/>
      <c r="R41" s="54"/>
      <c r="S41" s="56"/>
    </row>
    <row r="42" spans="1:19" x14ac:dyDescent="0.25">
      <c r="A42" s="2">
        <v>1922</v>
      </c>
      <c r="B42" s="20">
        <f>'Consolidated underlying data'!E42</f>
        <v>5.7000000000000002E-2</v>
      </c>
      <c r="C42" s="18">
        <f>'Consolidated underlying data'!F42</f>
        <v>-3.3000000000000002E-2</v>
      </c>
      <c r="D42" s="39">
        <f>'Consolidated underlying data'!B42</f>
        <v>0.21299999999999999</v>
      </c>
      <c r="E42" s="19">
        <f t="shared" si="1"/>
        <v>0.25439503619441584</v>
      </c>
      <c r="F42" s="19">
        <f t="shared" si="2"/>
        <v>1.2543950361944158</v>
      </c>
      <c r="G42" s="17">
        <f t="shared" si="3"/>
        <v>1.1559999999999999</v>
      </c>
      <c r="H42" s="39">
        <f>('Consolidated underlying data'!B42+'Consolidated underlying data'!J42*$I$1)</f>
        <v>0.21299999999999999</v>
      </c>
      <c r="I42" s="19">
        <f t="shared" si="6"/>
        <v>0.25439503619441584</v>
      </c>
      <c r="J42" s="19">
        <f t="shared" si="4"/>
        <v>1.2543950361944158</v>
      </c>
      <c r="K42" s="45">
        <f t="shared" si="5"/>
        <v>1.1559999999999999</v>
      </c>
      <c r="L42" s="54"/>
      <c r="M42" s="54"/>
      <c r="N42" s="54"/>
      <c r="O42" s="54"/>
      <c r="P42" s="54"/>
      <c r="Q42" s="75"/>
      <c r="R42" s="75"/>
      <c r="S42" s="56"/>
    </row>
    <row r="43" spans="1:19" x14ac:dyDescent="0.25">
      <c r="A43" s="2">
        <v>1923</v>
      </c>
      <c r="B43" s="20">
        <f>'Consolidated underlying data'!E43</f>
        <v>5.8999999999999997E-2</v>
      </c>
      <c r="C43" s="18">
        <f>'Consolidated underlying data'!F43</f>
        <v>2.3E-2</v>
      </c>
      <c r="D43" s="39">
        <f>'Consolidated underlying data'!B43</f>
        <v>0.16200000000000001</v>
      </c>
      <c r="E43" s="19">
        <f t="shared" si="1"/>
        <v>0.13587487781036178</v>
      </c>
      <c r="F43" s="19">
        <f t="shared" si="2"/>
        <v>1.1358748778103618</v>
      </c>
      <c r="G43" s="17">
        <f t="shared" si="3"/>
        <v>1.103</v>
      </c>
      <c r="H43" s="39">
        <f>('Consolidated underlying data'!B43+'Consolidated underlying data'!J43*$I$1)</f>
        <v>0.16200000000000001</v>
      </c>
      <c r="I43" s="19">
        <f t="shared" si="6"/>
        <v>0.13587487781036178</v>
      </c>
      <c r="J43" s="19">
        <f t="shared" si="4"/>
        <v>1.1358748778103618</v>
      </c>
      <c r="K43" s="45">
        <f t="shared" si="5"/>
        <v>1.103</v>
      </c>
      <c r="L43" s="54"/>
      <c r="M43" s="54"/>
      <c r="N43" s="54"/>
      <c r="O43" s="54"/>
      <c r="P43" s="54"/>
      <c r="Q43" s="54"/>
      <c r="R43" s="54"/>
      <c r="S43" s="56"/>
    </row>
    <row r="44" spans="1:19" x14ac:dyDescent="0.25">
      <c r="A44" s="2">
        <v>1924</v>
      </c>
      <c r="B44" s="20">
        <f>'Consolidated underlying data'!E44</f>
        <v>5.3999999999999999E-2</v>
      </c>
      <c r="C44" s="18">
        <f>'Consolidated underlying data'!F44</f>
        <v>-1.0999999999999999E-2</v>
      </c>
      <c r="D44" s="39">
        <f>'Consolidated underlying data'!B44</f>
        <v>0.13700000000000001</v>
      </c>
      <c r="E44" s="19">
        <f t="shared" si="1"/>
        <v>0.14964610717896876</v>
      </c>
      <c r="F44" s="19">
        <f t="shared" si="2"/>
        <v>1.1496461071789688</v>
      </c>
      <c r="G44" s="17">
        <f t="shared" si="3"/>
        <v>1.083</v>
      </c>
      <c r="H44" s="39">
        <f>('Consolidated underlying data'!B44+'Consolidated underlying data'!J44*$I$1)</f>
        <v>0.13700000000000001</v>
      </c>
      <c r="I44" s="19">
        <f t="shared" si="6"/>
        <v>0.14964610717896876</v>
      </c>
      <c r="J44" s="19">
        <f t="shared" si="4"/>
        <v>1.1496461071789688</v>
      </c>
      <c r="K44" s="45">
        <f t="shared" si="5"/>
        <v>1.083</v>
      </c>
      <c r="L44" s="54"/>
      <c r="M44" s="54"/>
      <c r="N44" s="54"/>
      <c r="O44" s="54"/>
      <c r="P44" s="54"/>
      <c r="Q44" s="54"/>
      <c r="R44" s="54"/>
      <c r="S44" s="56"/>
    </row>
    <row r="45" spans="1:19" x14ac:dyDescent="0.25">
      <c r="A45" s="2">
        <v>1925</v>
      </c>
      <c r="B45" s="20">
        <f>'Consolidated underlying data'!E45</f>
        <v>5.1999999999999998E-2</v>
      </c>
      <c r="C45" s="18">
        <f>'Consolidated underlying data'!F45</f>
        <v>0</v>
      </c>
      <c r="D45" s="39">
        <f>'Consolidated underlying data'!B45</f>
        <v>0.17699999999999999</v>
      </c>
      <c r="E45" s="19">
        <f t="shared" si="1"/>
        <v>0.17700000000000005</v>
      </c>
      <c r="F45" s="19">
        <f t="shared" si="2"/>
        <v>1.177</v>
      </c>
      <c r="G45" s="17">
        <f t="shared" si="3"/>
        <v>1.125</v>
      </c>
      <c r="H45" s="39">
        <f>('Consolidated underlying data'!B45+'Consolidated underlying data'!J45*$I$1)</f>
        <v>0.17699999999999999</v>
      </c>
      <c r="I45" s="19">
        <f t="shared" si="6"/>
        <v>0.17700000000000005</v>
      </c>
      <c r="J45" s="19">
        <f t="shared" si="4"/>
        <v>1.177</v>
      </c>
      <c r="K45" s="45">
        <f t="shared" si="5"/>
        <v>1.125</v>
      </c>
      <c r="L45" s="54"/>
      <c r="M45" s="54"/>
      <c r="N45" s="54"/>
      <c r="O45" s="54"/>
      <c r="P45" s="54"/>
      <c r="Q45" s="54"/>
      <c r="R45" s="54"/>
      <c r="S45" s="56"/>
    </row>
    <row r="46" spans="1:19" x14ac:dyDescent="0.25">
      <c r="A46" s="2">
        <v>1926</v>
      </c>
      <c r="B46" s="20">
        <f>'Consolidated underlying data'!E46</f>
        <v>5.2999999999999999E-2</v>
      </c>
      <c r="C46" s="18">
        <f>'Consolidated underlying data'!F46</f>
        <v>2.3E-2</v>
      </c>
      <c r="D46" s="39">
        <f>'Consolidated underlying data'!B46</f>
        <v>0.14099999999999999</v>
      </c>
      <c r="E46" s="19">
        <f t="shared" si="1"/>
        <v>0.11534701857282514</v>
      </c>
      <c r="F46" s="19">
        <f t="shared" si="2"/>
        <v>1.1153470185728251</v>
      </c>
      <c r="G46" s="17">
        <f t="shared" si="3"/>
        <v>1.0880000000000001</v>
      </c>
      <c r="H46" s="39">
        <f>('Consolidated underlying data'!B46+'Consolidated underlying data'!J46*$I$1)</f>
        <v>0.14099999999999999</v>
      </c>
      <c r="I46" s="19">
        <f t="shared" si="6"/>
        <v>0.11534701857282514</v>
      </c>
      <c r="J46" s="19">
        <f t="shared" si="4"/>
        <v>1.1153470185728251</v>
      </c>
      <c r="K46" s="45">
        <f t="shared" si="5"/>
        <v>1.0880000000000001</v>
      </c>
      <c r="L46" s="54"/>
      <c r="M46" s="54"/>
      <c r="N46" s="54"/>
      <c r="O46" s="54"/>
      <c r="P46" s="54"/>
      <c r="Q46" s="54"/>
      <c r="R46" s="54"/>
      <c r="S46" s="56"/>
    </row>
    <row r="47" spans="1:19" x14ac:dyDescent="0.25">
      <c r="A47" s="2">
        <v>1927</v>
      </c>
      <c r="B47" s="20">
        <f>'Consolidated underlying data'!E47</f>
        <v>5.3999999999999999E-2</v>
      </c>
      <c r="C47" s="18">
        <f>'Consolidated underlying data'!F47</f>
        <v>-1.0999999999999999E-2</v>
      </c>
      <c r="D47" s="39">
        <f>'Consolidated underlying data'!B47</f>
        <v>0.124</v>
      </c>
      <c r="E47" s="19">
        <f t="shared" si="1"/>
        <v>0.13650151668351884</v>
      </c>
      <c r="F47" s="19">
        <f t="shared" si="2"/>
        <v>1.1365015166835188</v>
      </c>
      <c r="G47" s="17">
        <f t="shared" si="3"/>
        <v>1.07</v>
      </c>
      <c r="H47" s="39">
        <f>('Consolidated underlying data'!B47+'Consolidated underlying data'!J47*$I$1)</f>
        <v>0.124</v>
      </c>
      <c r="I47" s="19">
        <f t="shared" si="6"/>
        <v>0.13650151668351884</v>
      </c>
      <c r="J47" s="19">
        <f t="shared" si="4"/>
        <v>1.1365015166835188</v>
      </c>
      <c r="K47" s="45">
        <f t="shared" si="5"/>
        <v>1.07</v>
      </c>
      <c r="L47" s="54"/>
      <c r="M47" s="54"/>
      <c r="N47" s="54"/>
      <c r="O47" s="54"/>
      <c r="P47" s="54"/>
      <c r="Q47" s="75"/>
      <c r="R47" s="75"/>
      <c r="S47" s="56"/>
    </row>
    <row r="48" spans="1:19" x14ac:dyDescent="0.25">
      <c r="A48" s="2">
        <v>1928</v>
      </c>
      <c r="B48" s="20">
        <f>'Consolidated underlying data'!E48</f>
        <v>5.2999999999999999E-2</v>
      </c>
      <c r="C48" s="18">
        <f>'Consolidated underlying data'!F48</f>
        <v>0</v>
      </c>
      <c r="D48" s="39">
        <f>'Consolidated underlying data'!B48</f>
        <v>0.17699999999999999</v>
      </c>
      <c r="E48" s="19">
        <f t="shared" si="1"/>
        <v>0.17700000000000005</v>
      </c>
      <c r="F48" s="19">
        <f t="shared" si="2"/>
        <v>1.177</v>
      </c>
      <c r="G48" s="17">
        <f t="shared" si="3"/>
        <v>1.1240000000000001</v>
      </c>
      <c r="H48" s="39">
        <f>('Consolidated underlying data'!B48+'Consolidated underlying data'!J48*$I$1)</f>
        <v>0.17699999999999999</v>
      </c>
      <c r="I48" s="19">
        <f t="shared" si="6"/>
        <v>0.17700000000000005</v>
      </c>
      <c r="J48" s="19">
        <f t="shared" si="4"/>
        <v>1.177</v>
      </c>
      <c r="K48" s="45">
        <f t="shared" si="5"/>
        <v>1.1240000000000001</v>
      </c>
      <c r="L48" s="54"/>
      <c r="M48" s="54"/>
      <c r="N48" s="54"/>
      <c r="O48" s="54"/>
      <c r="P48" s="54"/>
      <c r="Q48" s="54"/>
      <c r="R48" s="54"/>
      <c r="S48" s="56"/>
    </row>
    <row r="49" spans="1:19" x14ac:dyDescent="0.25">
      <c r="A49" s="2">
        <v>1929</v>
      </c>
      <c r="B49" s="20">
        <f>'Consolidated underlying data'!E49</f>
        <v>5.6000000000000001E-2</v>
      </c>
      <c r="C49" s="18">
        <f>'Consolidated underlying data'!F49</f>
        <v>2.1999999999999999E-2</v>
      </c>
      <c r="D49" s="39">
        <f>'Consolidated underlying data'!B49</f>
        <v>-5.2999999999999999E-2</v>
      </c>
      <c r="E49" s="19">
        <f t="shared" si="1"/>
        <v>-7.3385518590998067E-2</v>
      </c>
      <c r="F49" s="19">
        <f t="shared" si="2"/>
        <v>0.92661448140900193</v>
      </c>
      <c r="G49" s="17">
        <f t="shared" si="3"/>
        <v>0.89100000000000001</v>
      </c>
      <c r="H49" s="39">
        <f>('Consolidated underlying data'!B49+'Consolidated underlying data'!J49*$I$1)</f>
        <v>-5.2999999999999999E-2</v>
      </c>
      <c r="I49" s="19">
        <f t="shared" si="6"/>
        <v>-7.3385518590998067E-2</v>
      </c>
      <c r="J49" s="19">
        <f t="shared" si="4"/>
        <v>0.92661448140900193</v>
      </c>
      <c r="K49" s="45">
        <f t="shared" si="5"/>
        <v>0.89100000000000001</v>
      </c>
      <c r="L49" s="54"/>
      <c r="M49" s="54"/>
      <c r="N49" s="54"/>
      <c r="O49" s="54"/>
      <c r="P49" s="54"/>
      <c r="Q49" s="54"/>
      <c r="R49" s="54"/>
      <c r="S49" s="56"/>
    </row>
    <row r="50" spans="1:19" x14ac:dyDescent="0.25">
      <c r="A50" s="2">
        <v>1930</v>
      </c>
      <c r="B50" s="20">
        <f>'Consolidated underlying data'!E50</f>
        <v>6.5000000000000002E-2</v>
      </c>
      <c r="C50" s="18">
        <f>'Consolidated underlying data'!F50</f>
        <v>-4.3999999999999997E-2</v>
      </c>
      <c r="D50" s="39">
        <f>'Consolidated underlying data'!B50</f>
        <v>-0.29599999999999999</v>
      </c>
      <c r="E50" s="19">
        <f t="shared" si="1"/>
        <v>-0.2635983263598326</v>
      </c>
      <c r="F50" s="19">
        <f t="shared" si="2"/>
        <v>0.7364016736401674</v>
      </c>
      <c r="G50" s="17">
        <f t="shared" si="3"/>
        <v>0.63900000000000001</v>
      </c>
      <c r="H50" s="39">
        <f>('Consolidated underlying data'!B50+'Consolidated underlying data'!J50*$I$1)</f>
        <v>-0.29599999999999999</v>
      </c>
      <c r="I50" s="19">
        <f t="shared" si="6"/>
        <v>-0.2635983263598326</v>
      </c>
      <c r="J50" s="19">
        <f t="shared" si="4"/>
        <v>0.7364016736401674</v>
      </c>
      <c r="K50" s="45">
        <f t="shared" si="5"/>
        <v>0.63900000000000001</v>
      </c>
      <c r="L50" s="54"/>
      <c r="M50" s="54"/>
      <c r="N50" s="54"/>
      <c r="O50" s="54"/>
      <c r="P50" s="54"/>
      <c r="Q50" s="54"/>
      <c r="R50" s="54"/>
      <c r="S50" s="56"/>
    </row>
    <row r="51" spans="1:19" x14ac:dyDescent="0.25">
      <c r="A51" s="2">
        <v>1931</v>
      </c>
      <c r="B51" s="20">
        <f>'Consolidated underlying data'!E51</f>
        <v>4.7E-2</v>
      </c>
      <c r="C51" s="18">
        <f>'Consolidated underlying data'!F51</f>
        <v>-0.10299999999999999</v>
      </c>
      <c r="D51" s="39">
        <f>'Consolidated underlying data'!B51</f>
        <v>0.17699999999999999</v>
      </c>
      <c r="E51" s="19">
        <f t="shared" si="1"/>
        <v>0.31215161649944267</v>
      </c>
      <c r="F51" s="19">
        <f t="shared" si="2"/>
        <v>1.3121516164994427</v>
      </c>
      <c r="G51" s="17">
        <f t="shared" si="3"/>
        <v>1.1299999999999999</v>
      </c>
      <c r="H51" s="39">
        <f>('Consolidated underlying data'!B51+'Consolidated underlying data'!J51*$I$1)</f>
        <v>0.17699999999999999</v>
      </c>
      <c r="I51" s="19">
        <f t="shared" si="6"/>
        <v>0.31215161649944267</v>
      </c>
      <c r="J51" s="19">
        <f t="shared" si="4"/>
        <v>1.3121516164994427</v>
      </c>
      <c r="K51" s="45">
        <f t="shared" si="5"/>
        <v>1.1299999999999999</v>
      </c>
      <c r="L51" s="54"/>
      <c r="M51" s="54"/>
      <c r="N51" s="54"/>
      <c r="O51" s="54"/>
      <c r="P51" s="54"/>
      <c r="Q51" s="54"/>
      <c r="R51" s="54"/>
      <c r="S51" s="56"/>
    </row>
    <row r="52" spans="1:19" x14ac:dyDescent="0.25">
      <c r="A52" s="2">
        <v>1932</v>
      </c>
      <c r="B52" s="20">
        <f>'Consolidated underlying data'!E52</f>
        <v>3.9E-2</v>
      </c>
      <c r="C52" s="18">
        <f>'Consolidated underlying data'!F52</f>
        <v>-5.0999999999999997E-2</v>
      </c>
      <c r="D52" s="39">
        <f>'Consolidated underlying data'!B52</f>
        <v>0.248</v>
      </c>
      <c r="E52" s="19">
        <f t="shared" si="1"/>
        <v>0.31506849315068508</v>
      </c>
      <c r="F52" s="19">
        <f t="shared" si="2"/>
        <v>1.3150684931506851</v>
      </c>
      <c r="G52" s="17">
        <f t="shared" si="3"/>
        <v>1.2090000000000001</v>
      </c>
      <c r="H52" s="39">
        <f>('Consolidated underlying data'!B52+'Consolidated underlying data'!J52*$I$1)</f>
        <v>0.248</v>
      </c>
      <c r="I52" s="19">
        <f t="shared" si="6"/>
        <v>0.31506849315068508</v>
      </c>
      <c r="J52" s="19">
        <f t="shared" si="4"/>
        <v>1.3150684931506851</v>
      </c>
      <c r="K52" s="45">
        <f t="shared" si="5"/>
        <v>1.2090000000000001</v>
      </c>
      <c r="L52" s="54"/>
      <c r="M52" s="54"/>
      <c r="N52" s="54"/>
      <c r="O52" s="54"/>
      <c r="P52" s="54"/>
      <c r="Q52" s="75"/>
      <c r="R52" s="75"/>
      <c r="S52" s="56"/>
    </row>
    <row r="53" spans="1:19" x14ac:dyDescent="0.25">
      <c r="A53" s="2">
        <v>1933</v>
      </c>
      <c r="B53" s="20">
        <f>'Consolidated underlying data'!E53</f>
        <v>3.5999999999999997E-2</v>
      </c>
      <c r="C53" s="18">
        <f>'Consolidated underlying data'!F53</f>
        <v>-4.1000000000000002E-2</v>
      </c>
      <c r="D53" s="39">
        <f>'Consolidated underlying data'!B53</f>
        <v>0.25600000000000001</v>
      </c>
      <c r="E53" s="19">
        <f t="shared" si="1"/>
        <v>0.30969760166840454</v>
      </c>
      <c r="F53" s="19">
        <f t="shared" si="2"/>
        <v>1.3096976016684045</v>
      </c>
      <c r="G53" s="17">
        <f t="shared" si="3"/>
        <v>1.22</v>
      </c>
      <c r="H53" s="39">
        <f>('Consolidated underlying data'!B53+'Consolidated underlying data'!J53*$I$1)</f>
        <v>0.25600000000000001</v>
      </c>
      <c r="I53" s="19">
        <f t="shared" si="6"/>
        <v>0.30969760166840454</v>
      </c>
      <c r="J53" s="19">
        <f t="shared" si="4"/>
        <v>1.3096976016684045</v>
      </c>
      <c r="K53" s="45">
        <f t="shared" si="5"/>
        <v>1.22</v>
      </c>
      <c r="L53" s="54"/>
      <c r="M53" s="54"/>
      <c r="N53" s="54"/>
      <c r="O53" s="54"/>
      <c r="P53" s="54"/>
      <c r="Q53" s="54"/>
      <c r="R53" s="54"/>
      <c r="S53" s="56"/>
    </row>
    <row r="54" spans="1:19" x14ac:dyDescent="0.25">
      <c r="A54" s="2">
        <v>1934</v>
      </c>
      <c r="B54" s="20">
        <f>'Consolidated underlying data'!E54</f>
        <v>3.3000000000000002E-2</v>
      </c>
      <c r="C54" s="18">
        <f>'Consolidated underlying data'!F54</f>
        <v>2.8000000000000001E-2</v>
      </c>
      <c r="D54" s="39">
        <f>'Consolidated underlying data'!B54</f>
        <v>0.23200000000000001</v>
      </c>
      <c r="E54" s="19">
        <f t="shared" si="1"/>
        <v>0.19844357976653693</v>
      </c>
      <c r="F54" s="19">
        <f t="shared" si="2"/>
        <v>1.1984435797665369</v>
      </c>
      <c r="G54" s="17">
        <f t="shared" si="3"/>
        <v>1.1990000000000001</v>
      </c>
      <c r="H54" s="39">
        <f>('Consolidated underlying data'!B54+'Consolidated underlying data'!J54*$I$1)</f>
        <v>0.23200000000000001</v>
      </c>
      <c r="I54" s="19">
        <f t="shared" si="6"/>
        <v>0.19844357976653693</v>
      </c>
      <c r="J54" s="19">
        <f t="shared" si="4"/>
        <v>1.1984435797665369</v>
      </c>
      <c r="K54" s="45">
        <f t="shared" si="5"/>
        <v>1.1990000000000001</v>
      </c>
      <c r="L54" s="54"/>
      <c r="M54" s="54"/>
      <c r="N54" s="54"/>
      <c r="O54" s="54"/>
      <c r="P54" s="54"/>
      <c r="Q54" s="54"/>
      <c r="R54" s="54"/>
      <c r="S54" s="56"/>
    </row>
    <row r="55" spans="1:19" x14ac:dyDescent="0.25">
      <c r="A55" s="2">
        <v>1935</v>
      </c>
      <c r="B55" s="20">
        <f>'Consolidated underlying data'!E55</f>
        <v>3.6999999999999998E-2</v>
      </c>
      <c r="C55" s="18">
        <f>'Consolidated underlying data'!F55</f>
        <v>1.4E-2</v>
      </c>
      <c r="D55" s="39">
        <f>'Consolidated underlying data'!B55</f>
        <v>0.10100000000000001</v>
      </c>
      <c r="E55" s="19">
        <f t="shared" si="1"/>
        <v>8.579881656804722E-2</v>
      </c>
      <c r="F55" s="19">
        <f t="shared" si="2"/>
        <v>1.0857988165680472</v>
      </c>
      <c r="G55" s="17">
        <f t="shared" si="3"/>
        <v>1.0640000000000001</v>
      </c>
      <c r="H55" s="39">
        <f>('Consolidated underlying data'!B55+'Consolidated underlying data'!J55*$I$1)</f>
        <v>0.10100000000000001</v>
      </c>
      <c r="I55" s="19">
        <f t="shared" si="6"/>
        <v>8.579881656804722E-2</v>
      </c>
      <c r="J55" s="19">
        <f t="shared" si="4"/>
        <v>1.0857988165680472</v>
      </c>
      <c r="K55" s="45">
        <f t="shared" si="5"/>
        <v>1.0640000000000001</v>
      </c>
      <c r="L55" s="54"/>
      <c r="M55" s="54"/>
      <c r="N55" s="54"/>
      <c r="O55" s="54"/>
      <c r="P55" s="54"/>
      <c r="Q55" s="54"/>
      <c r="R55" s="54"/>
      <c r="S55" s="56"/>
    </row>
    <row r="56" spans="1:19" x14ac:dyDescent="0.25">
      <c r="A56" s="2">
        <v>1936</v>
      </c>
      <c r="B56" s="20">
        <f>'Consolidated underlying data'!E56</f>
        <v>0.04</v>
      </c>
      <c r="C56" s="18">
        <f>'Consolidated underlying data'!F56</f>
        <v>1.4E-2</v>
      </c>
      <c r="D56" s="39">
        <f>'Consolidated underlying data'!B56</f>
        <v>0.19800000000000001</v>
      </c>
      <c r="E56" s="19">
        <f t="shared" si="1"/>
        <v>0.18145956607495073</v>
      </c>
      <c r="F56" s="19">
        <f t="shared" si="2"/>
        <v>1.1814595660749507</v>
      </c>
      <c r="G56" s="17">
        <f t="shared" si="3"/>
        <v>1.1579999999999999</v>
      </c>
      <c r="H56" s="39">
        <f>('Consolidated underlying data'!B56+'Consolidated underlying data'!J56*$I$1)</f>
        <v>0.19800000000000001</v>
      </c>
      <c r="I56" s="19">
        <f t="shared" si="6"/>
        <v>0.18145956607495073</v>
      </c>
      <c r="J56" s="19">
        <f t="shared" si="4"/>
        <v>1.1814595660749507</v>
      </c>
      <c r="K56" s="45">
        <f t="shared" si="5"/>
        <v>1.1579999999999999</v>
      </c>
      <c r="L56" s="54"/>
      <c r="M56" s="54"/>
      <c r="N56" s="54"/>
      <c r="O56" s="54"/>
      <c r="P56" s="54"/>
      <c r="Q56" s="54"/>
      <c r="R56" s="54"/>
      <c r="S56" s="56"/>
    </row>
    <row r="57" spans="1:19" x14ac:dyDescent="0.25">
      <c r="A57" s="2">
        <v>1937</v>
      </c>
      <c r="B57" s="20">
        <f>'Consolidated underlying data'!E57</f>
        <v>3.6999999999999998E-2</v>
      </c>
      <c r="C57" s="18">
        <f>'Consolidated underlying data'!F57</f>
        <v>0.04</v>
      </c>
      <c r="D57" s="39">
        <f>'Consolidated underlying data'!B57</f>
        <v>2.4E-2</v>
      </c>
      <c r="E57" s="19">
        <f t="shared" si="1"/>
        <v>-1.5384615384615441E-2</v>
      </c>
      <c r="F57" s="19">
        <f t="shared" si="2"/>
        <v>0.98461538461538456</v>
      </c>
      <c r="G57" s="17">
        <f t="shared" si="3"/>
        <v>0.98699999999999999</v>
      </c>
      <c r="H57" s="39">
        <f>('Consolidated underlying data'!B57+'Consolidated underlying data'!J57*$I$1)</f>
        <v>2.4E-2</v>
      </c>
      <c r="I57" s="19">
        <f t="shared" si="6"/>
        <v>-1.5384615384615441E-2</v>
      </c>
      <c r="J57" s="19">
        <f t="shared" si="4"/>
        <v>0.98461538461538456</v>
      </c>
      <c r="K57" s="45">
        <f t="shared" si="5"/>
        <v>0.98699999999999999</v>
      </c>
      <c r="L57" s="54"/>
      <c r="M57" s="54"/>
      <c r="N57" s="54"/>
      <c r="O57" s="54"/>
      <c r="P57" s="54"/>
      <c r="Q57" s="75"/>
      <c r="R57" s="75"/>
      <c r="S57" s="56"/>
    </row>
    <row r="58" spans="1:19" x14ac:dyDescent="0.25">
      <c r="A58" s="2">
        <v>1938</v>
      </c>
      <c r="B58" s="20">
        <f>'Consolidated underlying data'!E58</f>
        <v>3.9E-2</v>
      </c>
      <c r="C58" s="18">
        <f>'Consolidated underlying data'!F58</f>
        <v>2.5999999999999999E-2</v>
      </c>
      <c r="D58" s="39">
        <f>'Consolidated underlying data'!B58</f>
        <v>-5.0000000000000001E-3</v>
      </c>
      <c r="E58" s="19">
        <f t="shared" si="1"/>
        <v>-3.0214424951267138E-2</v>
      </c>
      <c r="F58" s="19">
        <f t="shared" si="2"/>
        <v>0.96978557504873286</v>
      </c>
      <c r="G58" s="17">
        <f t="shared" si="3"/>
        <v>0.95599999999999996</v>
      </c>
      <c r="H58" s="39">
        <f>('Consolidated underlying data'!B58+'Consolidated underlying data'!J58*$I$1)</f>
        <v>-5.0000000000000001E-3</v>
      </c>
      <c r="I58" s="19">
        <f t="shared" si="6"/>
        <v>-3.0214424951267138E-2</v>
      </c>
      <c r="J58" s="19">
        <f t="shared" si="4"/>
        <v>0.96978557504873286</v>
      </c>
      <c r="K58" s="45">
        <f t="shared" si="5"/>
        <v>0.95599999999999996</v>
      </c>
      <c r="L58" s="54"/>
      <c r="M58" s="54"/>
      <c r="N58" s="54"/>
      <c r="O58" s="54"/>
      <c r="P58" s="54"/>
      <c r="Q58" s="54"/>
      <c r="R58" s="54"/>
      <c r="S58" s="56"/>
    </row>
    <row r="59" spans="1:19" x14ac:dyDescent="0.25">
      <c r="A59" s="2">
        <v>1939</v>
      </c>
      <c r="B59" s="20">
        <f>'Consolidated underlying data'!E59</f>
        <v>3.7999999999999999E-2</v>
      </c>
      <c r="C59" s="18">
        <f>'Consolidated underlying data'!F59</f>
        <v>2.5000000000000001E-2</v>
      </c>
      <c r="D59" s="39">
        <f>'Consolidated underlying data'!B59</f>
        <v>5.2999999999999999E-2</v>
      </c>
      <c r="E59" s="19">
        <f t="shared" si="1"/>
        <v>2.7317073170731732E-2</v>
      </c>
      <c r="F59" s="19">
        <f t="shared" si="2"/>
        <v>1.0273170731707317</v>
      </c>
      <c r="G59" s="17">
        <f t="shared" si="3"/>
        <v>1.0149999999999999</v>
      </c>
      <c r="H59" s="39">
        <f>('Consolidated underlying data'!B59+'Consolidated underlying data'!J59*$I$1)</f>
        <v>5.2999999999999999E-2</v>
      </c>
      <c r="I59" s="19">
        <f t="shared" si="6"/>
        <v>2.7317073170731732E-2</v>
      </c>
      <c r="J59" s="19">
        <f t="shared" si="4"/>
        <v>1.0273170731707317</v>
      </c>
      <c r="K59" s="45">
        <f t="shared" si="5"/>
        <v>1.0149999999999999</v>
      </c>
      <c r="L59" s="54"/>
      <c r="M59" s="54"/>
      <c r="N59" s="54"/>
      <c r="O59" s="54"/>
      <c r="P59" s="54"/>
      <c r="Q59" s="54"/>
      <c r="R59" s="54"/>
      <c r="S59" s="56"/>
    </row>
    <row r="60" spans="1:19" x14ac:dyDescent="0.25">
      <c r="A60" s="2">
        <v>1940</v>
      </c>
      <c r="B60" s="20">
        <f>'Consolidated underlying data'!E60</f>
        <v>3.1E-2</v>
      </c>
      <c r="C60" s="18">
        <f>'Consolidated underlying data'!F60</f>
        <v>3.6999999999999998E-2</v>
      </c>
      <c r="D60" s="39">
        <f>'Consolidated underlying data'!B60</f>
        <v>3.5000000000000003E-2</v>
      </c>
      <c r="E60" s="19">
        <f t="shared" si="1"/>
        <v>-1.9286403085824189E-3</v>
      </c>
      <c r="F60" s="19">
        <f t="shared" si="2"/>
        <v>0.99807135969141758</v>
      </c>
      <c r="G60" s="17">
        <f t="shared" si="3"/>
        <v>1.004</v>
      </c>
      <c r="H60" s="39">
        <f>('Consolidated underlying data'!B60+'Consolidated underlying data'!J60*$I$1)</f>
        <v>3.5000000000000003E-2</v>
      </c>
      <c r="I60" s="19">
        <f t="shared" si="6"/>
        <v>-1.9286403085824189E-3</v>
      </c>
      <c r="J60" s="19">
        <f t="shared" si="4"/>
        <v>0.99807135969141758</v>
      </c>
      <c r="K60" s="45">
        <f t="shared" si="5"/>
        <v>1.004</v>
      </c>
      <c r="L60" s="54"/>
      <c r="M60" s="54"/>
      <c r="N60" s="54"/>
      <c r="O60" s="54"/>
      <c r="P60" s="54"/>
      <c r="Q60" s="54"/>
      <c r="R60" s="54"/>
      <c r="S60" s="56"/>
    </row>
    <row r="61" spans="1:19" x14ac:dyDescent="0.25">
      <c r="A61" s="2">
        <v>1941</v>
      </c>
      <c r="B61" s="20">
        <f>'Consolidated underlying data'!E61</f>
        <v>3.3000000000000002E-2</v>
      </c>
      <c r="C61" s="18">
        <f>'Consolidated underlying data'!F61</f>
        <v>4.7E-2</v>
      </c>
      <c r="D61" s="39">
        <f>'Consolidated underlying data'!B61</f>
        <v>-5.5E-2</v>
      </c>
      <c r="E61" s="19">
        <f t="shared" si="1"/>
        <v>-9.7421203438395443E-2</v>
      </c>
      <c r="F61" s="19">
        <f t="shared" si="2"/>
        <v>0.90257879656160456</v>
      </c>
      <c r="G61" s="17">
        <f t="shared" si="3"/>
        <v>0.91200000000000003</v>
      </c>
      <c r="H61" s="39">
        <f>('Consolidated underlying data'!B61+'Consolidated underlying data'!J61*$I$1)</f>
        <v>-5.5E-2</v>
      </c>
      <c r="I61" s="19">
        <f t="shared" si="6"/>
        <v>-9.7421203438395443E-2</v>
      </c>
      <c r="J61" s="19">
        <f t="shared" si="4"/>
        <v>0.90257879656160456</v>
      </c>
      <c r="K61" s="45">
        <f t="shared" si="5"/>
        <v>0.91200000000000003</v>
      </c>
      <c r="L61" s="54"/>
      <c r="M61" s="54"/>
      <c r="N61" s="54"/>
      <c r="O61" s="54"/>
      <c r="P61" s="54"/>
      <c r="Q61" s="54"/>
      <c r="R61" s="54"/>
      <c r="S61" s="56"/>
    </row>
    <row r="62" spans="1:19" x14ac:dyDescent="0.25">
      <c r="A62" s="2">
        <v>1942</v>
      </c>
      <c r="B62" s="20">
        <f>'Consolidated underlying data'!E62</f>
        <v>3.2000000000000001E-2</v>
      </c>
      <c r="C62" s="18">
        <f>'Consolidated underlying data'!F62</f>
        <v>0.09</v>
      </c>
      <c r="D62" s="39">
        <f>'Consolidated underlying data'!B62</f>
        <v>0.184</v>
      </c>
      <c r="E62" s="19">
        <f t="shared" si="1"/>
        <v>8.6238532110091581E-2</v>
      </c>
      <c r="F62" s="19">
        <f t="shared" si="2"/>
        <v>1.0862385321100916</v>
      </c>
      <c r="G62" s="17">
        <f t="shared" si="3"/>
        <v>1.1519999999999999</v>
      </c>
      <c r="H62" s="39">
        <f>('Consolidated underlying data'!B62+'Consolidated underlying data'!J62*$I$1)</f>
        <v>0.184</v>
      </c>
      <c r="I62" s="19">
        <f t="shared" si="6"/>
        <v>8.6238532110091581E-2</v>
      </c>
      <c r="J62" s="19">
        <f t="shared" si="4"/>
        <v>1.0862385321100916</v>
      </c>
      <c r="K62" s="45">
        <f t="shared" si="5"/>
        <v>1.1519999999999999</v>
      </c>
      <c r="L62" s="54"/>
      <c r="M62" s="54"/>
      <c r="N62" s="54"/>
      <c r="O62" s="54"/>
      <c r="P62" s="54"/>
      <c r="Q62" s="75"/>
      <c r="R62" s="75"/>
      <c r="S62" s="56"/>
    </row>
    <row r="63" spans="1:19" x14ac:dyDescent="0.25">
      <c r="A63" s="2">
        <v>1943</v>
      </c>
      <c r="B63" s="20">
        <f>'Consolidated underlying data'!E63</f>
        <v>3.2000000000000001E-2</v>
      </c>
      <c r="C63" s="18">
        <f>'Consolidated underlying data'!F63</f>
        <v>4.1000000000000002E-2</v>
      </c>
      <c r="D63" s="39">
        <f>'Consolidated underlying data'!B63</f>
        <v>8.8999999999999996E-2</v>
      </c>
      <c r="E63" s="19">
        <f t="shared" si="1"/>
        <v>4.6109510086455474E-2</v>
      </c>
      <c r="F63" s="19">
        <f t="shared" si="2"/>
        <v>1.0461095100864555</v>
      </c>
      <c r="G63" s="17">
        <f t="shared" si="3"/>
        <v>1.0569999999999999</v>
      </c>
      <c r="H63" s="39">
        <f>('Consolidated underlying data'!B63+'Consolidated underlying data'!J63*$I$1)</f>
        <v>8.8999999999999996E-2</v>
      </c>
      <c r="I63" s="19">
        <f t="shared" si="6"/>
        <v>4.6109510086455474E-2</v>
      </c>
      <c r="J63" s="19">
        <f t="shared" si="4"/>
        <v>1.0461095100864555</v>
      </c>
      <c r="K63" s="45">
        <f t="shared" si="5"/>
        <v>1.0569999999999999</v>
      </c>
      <c r="L63" s="54"/>
      <c r="M63" s="54"/>
      <c r="N63" s="54"/>
      <c r="O63" s="54"/>
      <c r="P63" s="54"/>
      <c r="Q63" s="54"/>
      <c r="R63" s="54"/>
      <c r="S63" s="56"/>
    </row>
    <row r="64" spans="1:19" x14ac:dyDescent="0.25">
      <c r="A64" s="2">
        <v>1944</v>
      </c>
      <c r="B64" s="20">
        <f>'Consolidated underlying data'!E64</f>
        <v>3.2000000000000001E-2</v>
      </c>
      <c r="C64" s="18">
        <f>'Consolidated underlying data'!F64</f>
        <v>-0.01</v>
      </c>
      <c r="D64" s="39">
        <f>'Consolidated underlying data'!B64</f>
        <v>0.08</v>
      </c>
      <c r="E64" s="19">
        <f t="shared" si="1"/>
        <v>9.090909090909105E-2</v>
      </c>
      <c r="F64" s="19">
        <f t="shared" si="2"/>
        <v>1.0909090909090911</v>
      </c>
      <c r="G64" s="17">
        <f t="shared" si="3"/>
        <v>1.048</v>
      </c>
      <c r="H64" s="39">
        <f>('Consolidated underlying data'!B64+'Consolidated underlying data'!J64*$I$1)</f>
        <v>0.08</v>
      </c>
      <c r="I64" s="19">
        <f t="shared" si="6"/>
        <v>9.090909090909105E-2</v>
      </c>
      <c r="J64" s="19">
        <f t="shared" si="4"/>
        <v>1.0909090909090911</v>
      </c>
      <c r="K64" s="45">
        <f t="shared" si="5"/>
        <v>1.048</v>
      </c>
      <c r="L64" s="54"/>
      <c r="M64" s="54"/>
      <c r="N64" s="54"/>
      <c r="O64" s="54"/>
      <c r="P64" s="54"/>
      <c r="Q64" s="54"/>
      <c r="R64" s="54"/>
      <c r="S64" s="56"/>
    </row>
    <row r="65" spans="1:19" x14ac:dyDescent="0.25">
      <c r="A65" s="2">
        <v>1945</v>
      </c>
      <c r="B65" s="20">
        <f>'Consolidated underlying data'!E65</f>
        <v>3.3000000000000002E-2</v>
      </c>
      <c r="C65" s="18">
        <f>'Consolidated underlying data'!F65</f>
        <v>0</v>
      </c>
      <c r="D65" s="39">
        <f>'Consolidated underlying data'!B65</f>
        <v>0.14099999999999999</v>
      </c>
      <c r="E65" s="19">
        <f t="shared" si="1"/>
        <v>0.14100000000000001</v>
      </c>
      <c r="F65" s="19">
        <f t="shared" si="2"/>
        <v>1.141</v>
      </c>
      <c r="G65" s="17">
        <f t="shared" si="3"/>
        <v>1.1080000000000001</v>
      </c>
      <c r="H65" s="39">
        <f>('Consolidated underlying data'!B65+'Consolidated underlying data'!J65*$I$1)</f>
        <v>0.14099999999999999</v>
      </c>
      <c r="I65" s="19">
        <f t="shared" si="6"/>
        <v>0.14100000000000001</v>
      </c>
      <c r="J65" s="19">
        <f t="shared" si="4"/>
        <v>1.141</v>
      </c>
      <c r="K65" s="45">
        <f t="shared" si="5"/>
        <v>1.1080000000000001</v>
      </c>
      <c r="L65" s="54"/>
      <c r="M65" s="54"/>
      <c r="N65" s="54"/>
      <c r="O65" s="54"/>
      <c r="P65" s="54"/>
      <c r="Q65" s="54"/>
      <c r="R65" s="54"/>
      <c r="S65" s="56"/>
    </row>
    <row r="66" spans="1:19" x14ac:dyDescent="0.25">
      <c r="A66" s="2">
        <v>1946</v>
      </c>
      <c r="B66" s="20">
        <f>'Consolidated underlying data'!E66</f>
        <v>3.2000000000000001E-2</v>
      </c>
      <c r="C66" s="18">
        <f>'Consolidated underlying data'!F66</f>
        <v>0.02</v>
      </c>
      <c r="D66" s="39">
        <f>'Consolidated underlying data'!B66</f>
        <v>0.13300000000000001</v>
      </c>
      <c r="E66" s="19">
        <f t="shared" si="1"/>
        <v>0.11078431372549025</v>
      </c>
      <c r="F66" s="19">
        <f t="shared" si="2"/>
        <v>1.1107843137254902</v>
      </c>
      <c r="G66" s="17">
        <f t="shared" si="3"/>
        <v>1.101</v>
      </c>
      <c r="H66" s="39">
        <f>('Consolidated underlying data'!B66+'Consolidated underlying data'!J66*$I$1)</f>
        <v>0.13300000000000001</v>
      </c>
      <c r="I66" s="19">
        <f t="shared" si="6"/>
        <v>0.11078431372549025</v>
      </c>
      <c r="J66" s="19">
        <f t="shared" si="4"/>
        <v>1.1107843137254902</v>
      </c>
      <c r="K66" s="45">
        <f t="shared" si="5"/>
        <v>1.101</v>
      </c>
      <c r="L66" s="54"/>
      <c r="M66" s="54"/>
      <c r="N66" s="54"/>
      <c r="O66" s="54"/>
      <c r="P66" s="54"/>
      <c r="Q66" s="54"/>
      <c r="R66" s="54"/>
      <c r="S66" s="56"/>
    </row>
    <row r="67" spans="1:19" x14ac:dyDescent="0.25">
      <c r="A67" s="2">
        <v>1947</v>
      </c>
      <c r="B67" s="20">
        <f>'Consolidated underlying data'!E67</f>
        <v>3.2000000000000001E-2</v>
      </c>
      <c r="C67" s="18">
        <f>'Consolidated underlying data'!F67</f>
        <v>3.9E-2</v>
      </c>
      <c r="D67" s="39">
        <f>'Consolidated underlying data'!B67</f>
        <v>0.16600000000000001</v>
      </c>
      <c r="E67" s="19">
        <f t="shared" si="1"/>
        <v>0.12223291626564015</v>
      </c>
      <c r="F67" s="19">
        <f t="shared" si="2"/>
        <v>1.1222329162656401</v>
      </c>
      <c r="G67" s="17">
        <f t="shared" si="3"/>
        <v>1.1339999999999999</v>
      </c>
      <c r="H67" s="39">
        <f>('Consolidated underlying data'!B67+'Consolidated underlying data'!J67*$I$1)</f>
        <v>0.16600000000000001</v>
      </c>
      <c r="I67" s="19">
        <f t="shared" ref="I67:I98" si="7">(1+H67)/(1+C67)-1</f>
        <v>0.12223291626564015</v>
      </c>
      <c r="J67" s="19">
        <f t="shared" si="4"/>
        <v>1.1222329162656401</v>
      </c>
      <c r="K67" s="45">
        <f t="shared" si="5"/>
        <v>1.1339999999999999</v>
      </c>
      <c r="L67" s="54"/>
      <c r="M67" s="54"/>
      <c r="N67" s="54"/>
      <c r="O67" s="54"/>
      <c r="P67" s="54"/>
      <c r="Q67" s="75"/>
      <c r="R67" s="75"/>
      <c r="S67" s="56"/>
    </row>
    <row r="68" spans="1:19" x14ac:dyDescent="0.25">
      <c r="A68" s="2">
        <v>1948</v>
      </c>
      <c r="B68" s="20">
        <f>'Consolidated underlying data'!E68</f>
        <v>3.1E-2</v>
      </c>
      <c r="C68" s="18">
        <f>'Consolidated underlying data'!F68</f>
        <v>0.104</v>
      </c>
      <c r="D68" s="39">
        <f>'Consolidated underlying data'!B68</f>
        <v>2.4E-2</v>
      </c>
      <c r="E68" s="19">
        <f t="shared" ref="E68:E131" si="8">(1+D68)/(1+C68)-1</f>
        <v>-7.2463768115942129E-2</v>
      </c>
      <c r="F68" s="19">
        <f t="shared" ref="F68:F131" si="9">1+E68</f>
        <v>0.92753623188405787</v>
      </c>
      <c r="G68" s="17">
        <f t="shared" ref="G68:G131" si="10">(D68-B68)+1</f>
        <v>0.99299999999999999</v>
      </c>
      <c r="H68" s="39">
        <f>('Consolidated underlying data'!B68+'Consolidated underlying data'!J68*$I$1)</f>
        <v>2.4E-2</v>
      </c>
      <c r="I68" s="19">
        <f t="shared" si="7"/>
        <v>-7.2463768115942129E-2</v>
      </c>
      <c r="J68" s="19">
        <f t="shared" ref="J68:J131" si="11">I68+1</f>
        <v>0.92753623188405787</v>
      </c>
      <c r="K68" s="45">
        <f t="shared" ref="K68:K131" si="12">(H68-B68)+1</f>
        <v>0.99299999999999999</v>
      </c>
      <c r="L68" s="54"/>
      <c r="M68" s="54"/>
      <c r="N68" s="54"/>
      <c r="O68" s="54"/>
      <c r="P68" s="54"/>
      <c r="Q68" s="54"/>
      <c r="R68" s="54"/>
      <c r="S68" s="56"/>
    </row>
    <row r="69" spans="1:19" x14ac:dyDescent="0.25">
      <c r="A69" s="2">
        <v>1949</v>
      </c>
      <c r="B69" s="20">
        <f>'Consolidated underlying data'!E69</f>
        <v>3.1E-2</v>
      </c>
      <c r="C69" s="18">
        <f>'Consolidated underlying data'!F69</f>
        <v>8.7999999999999995E-2</v>
      </c>
      <c r="D69" s="39">
        <f>'Consolidated underlying data'!B69</f>
        <v>8.1000000000000003E-2</v>
      </c>
      <c r="E69" s="19">
        <f t="shared" si="8"/>
        <v>-6.4338235294119084E-3</v>
      </c>
      <c r="F69" s="19">
        <f t="shared" si="9"/>
        <v>0.99356617647058809</v>
      </c>
      <c r="G69" s="17">
        <f t="shared" si="10"/>
        <v>1.05</v>
      </c>
      <c r="H69" s="39">
        <f>('Consolidated underlying data'!B69+'Consolidated underlying data'!J69*$I$1)</f>
        <v>8.1000000000000003E-2</v>
      </c>
      <c r="I69" s="19">
        <f t="shared" si="7"/>
        <v>-6.4338235294119084E-3</v>
      </c>
      <c r="J69" s="19">
        <f t="shared" si="11"/>
        <v>0.99356617647058809</v>
      </c>
      <c r="K69" s="45">
        <f t="shared" si="12"/>
        <v>1.05</v>
      </c>
      <c r="L69" s="54"/>
      <c r="M69" s="54"/>
      <c r="N69" s="54"/>
      <c r="O69" s="54"/>
      <c r="P69" s="54"/>
      <c r="Q69" s="54"/>
      <c r="R69" s="54"/>
      <c r="S69" s="56"/>
    </row>
    <row r="70" spans="1:19" x14ac:dyDescent="0.25">
      <c r="A70" s="2">
        <v>1950</v>
      </c>
      <c r="B70" s="20">
        <f>'Consolidated underlying data'!E70</f>
        <v>3.2000000000000001E-2</v>
      </c>
      <c r="C70" s="18">
        <f>'Consolidated underlying data'!F70</f>
        <v>0.108</v>
      </c>
      <c r="D70" s="39">
        <f>'Consolidated underlying data'!B70</f>
        <v>0.314</v>
      </c>
      <c r="E70" s="19">
        <f t="shared" si="8"/>
        <v>0.1859205776173285</v>
      </c>
      <c r="F70" s="19">
        <f t="shared" si="9"/>
        <v>1.1859205776173285</v>
      </c>
      <c r="G70" s="17">
        <f t="shared" si="10"/>
        <v>1.282</v>
      </c>
      <c r="H70" s="39">
        <f>('Consolidated underlying data'!B70+'Consolidated underlying data'!J70*$I$1)</f>
        <v>0.314</v>
      </c>
      <c r="I70" s="19">
        <f t="shared" si="7"/>
        <v>0.1859205776173285</v>
      </c>
      <c r="J70" s="19">
        <f t="shared" si="11"/>
        <v>1.1859205776173285</v>
      </c>
      <c r="K70" s="45">
        <f t="shared" si="12"/>
        <v>1.282</v>
      </c>
      <c r="L70" s="54"/>
      <c r="M70" s="54"/>
      <c r="N70" s="54"/>
      <c r="O70" s="54"/>
      <c r="P70" s="54"/>
      <c r="Q70" s="54"/>
      <c r="R70" s="54"/>
      <c r="S70" s="56"/>
    </row>
    <row r="71" spans="1:19" x14ac:dyDescent="0.25">
      <c r="A71" s="2">
        <v>1951</v>
      </c>
      <c r="B71" s="20">
        <f>'Consolidated underlying data'!E71</f>
        <v>3.7999999999999999E-2</v>
      </c>
      <c r="C71" s="18">
        <f>'Consolidated underlying data'!F71</f>
        <v>0.25600000000000001</v>
      </c>
      <c r="D71" s="39">
        <f>'Consolidated underlying data'!B71</f>
        <v>-4.5999999999999999E-2</v>
      </c>
      <c r="E71" s="19">
        <f t="shared" si="8"/>
        <v>-0.24044585987261147</v>
      </c>
      <c r="F71" s="19">
        <f t="shared" si="9"/>
        <v>0.75955414012738853</v>
      </c>
      <c r="G71" s="17">
        <f t="shared" si="10"/>
        <v>0.91600000000000004</v>
      </c>
      <c r="H71" s="39">
        <f>('Consolidated underlying data'!B71+'Consolidated underlying data'!J71*$I$1)</f>
        <v>-4.5999999999999999E-2</v>
      </c>
      <c r="I71" s="19">
        <f t="shared" si="7"/>
        <v>-0.24044585987261147</v>
      </c>
      <c r="J71" s="19">
        <f t="shared" si="11"/>
        <v>0.75955414012738853</v>
      </c>
      <c r="K71" s="45">
        <f t="shared" si="12"/>
        <v>0.91600000000000004</v>
      </c>
      <c r="L71" s="54"/>
      <c r="M71" s="54"/>
      <c r="N71" s="54"/>
      <c r="O71" s="54"/>
      <c r="P71" s="54"/>
      <c r="Q71" s="54"/>
      <c r="R71" s="54"/>
      <c r="S71" s="56"/>
    </row>
    <row r="72" spans="1:19" x14ac:dyDescent="0.25">
      <c r="A72" s="2">
        <v>1952</v>
      </c>
      <c r="B72" s="20">
        <f>'Consolidated underlying data'!E72</f>
        <v>4.4999999999999998E-2</v>
      </c>
      <c r="C72" s="18">
        <f>'Consolidated underlying data'!F72</f>
        <v>9.7000000000000003E-2</v>
      </c>
      <c r="D72" s="39">
        <f>'Consolidated underlying data'!B72</f>
        <v>-0.13300000000000001</v>
      </c>
      <c r="E72" s="19">
        <f t="shared" si="8"/>
        <v>-0.20966271649954416</v>
      </c>
      <c r="F72" s="19">
        <f t="shared" si="9"/>
        <v>0.79033728350045584</v>
      </c>
      <c r="G72" s="17">
        <f t="shared" si="10"/>
        <v>0.82200000000000006</v>
      </c>
      <c r="H72" s="39">
        <f>('Consolidated underlying data'!B72+'Consolidated underlying data'!J72*$I$1)</f>
        <v>-0.13300000000000001</v>
      </c>
      <c r="I72" s="19">
        <f t="shared" si="7"/>
        <v>-0.20966271649954416</v>
      </c>
      <c r="J72" s="19">
        <f t="shared" si="11"/>
        <v>0.79033728350045584</v>
      </c>
      <c r="K72" s="45">
        <f t="shared" si="12"/>
        <v>0.82200000000000006</v>
      </c>
      <c r="L72" s="54"/>
      <c r="M72" s="54"/>
      <c r="N72" s="54"/>
      <c r="O72" s="54"/>
      <c r="P72" s="54"/>
      <c r="Q72" s="75"/>
      <c r="R72" s="75"/>
      <c r="S72" s="56"/>
    </row>
    <row r="73" spans="1:19" x14ac:dyDescent="0.25">
      <c r="A73" s="2">
        <v>1953</v>
      </c>
      <c r="B73" s="20">
        <f>'Consolidated underlying data'!E73</f>
        <v>4.3999999999999997E-2</v>
      </c>
      <c r="C73" s="18">
        <f>'Consolidated underlying data'!F73</f>
        <v>1.7999999999999999E-2</v>
      </c>
      <c r="D73" s="39">
        <f>'Consolidated underlying data'!B73</f>
        <v>0.13</v>
      </c>
      <c r="E73" s="19">
        <f t="shared" si="8"/>
        <v>0.11001964636542239</v>
      </c>
      <c r="F73" s="19">
        <f t="shared" si="9"/>
        <v>1.1100196463654224</v>
      </c>
      <c r="G73" s="17">
        <f t="shared" si="10"/>
        <v>1.0860000000000001</v>
      </c>
      <c r="H73" s="39">
        <f>('Consolidated underlying data'!B73+'Consolidated underlying data'!J73*$I$1)</f>
        <v>0.13</v>
      </c>
      <c r="I73" s="19">
        <f t="shared" si="7"/>
        <v>0.11001964636542239</v>
      </c>
      <c r="J73" s="19">
        <f t="shared" si="11"/>
        <v>1.1100196463654224</v>
      </c>
      <c r="K73" s="45">
        <f t="shared" si="12"/>
        <v>1.0860000000000001</v>
      </c>
      <c r="L73" s="54"/>
      <c r="M73" s="54"/>
      <c r="N73" s="54"/>
      <c r="O73" s="54"/>
      <c r="P73" s="54"/>
      <c r="Q73" s="54"/>
      <c r="R73" s="54"/>
      <c r="S73" s="56"/>
    </row>
    <row r="74" spans="1:19" x14ac:dyDescent="0.25">
      <c r="A74" s="2">
        <v>1954</v>
      </c>
      <c r="B74" s="20">
        <f>'Consolidated underlying data'!E74</f>
        <v>4.4999999999999998E-2</v>
      </c>
      <c r="C74" s="18">
        <f>'Consolidated underlying data'!F74</f>
        <v>8.9999999999999993E-3</v>
      </c>
      <c r="D74" s="39">
        <f>'Consolidated underlying data'!B74</f>
        <v>0.186</v>
      </c>
      <c r="E74" s="19">
        <f t="shared" si="8"/>
        <v>0.17542120911793857</v>
      </c>
      <c r="F74" s="19">
        <f t="shared" si="9"/>
        <v>1.1754212091179386</v>
      </c>
      <c r="G74" s="17">
        <f t="shared" si="10"/>
        <v>1.141</v>
      </c>
      <c r="H74" s="39">
        <f>('Consolidated underlying data'!B74+'Consolidated underlying data'!J74*$I$1)</f>
        <v>0.186</v>
      </c>
      <c r="I74" s="19">
        <f t="shared" si="7"/>
        <v>0.17542120911793857</v>
      </c>
      <c r="J74" s="19">
        <f t="shared" si="11"/>
        <v>1.1754212091179386</v>
      </c>
      <c r="K74" s="45">
        <f t="shared" si="12"/>
        <v>1.141</v>
      </c>
      <c r="L74" s="54"/>
      <c r="M74" s="54"/>
      <c r="N74" s="54"/>
      <c r="O74" s="54"/>
      <c r="P74" s="54"/>
      <c r="Q74" s="54"/>
      <c r="R74" s="54"/>
      <c r="S74" s="56"/>
    </row>
    <row r="75" spans="1:19" x14ac:dyDescent="0.25">
      <c r="A75" s="2">
        <v>1955</v>
      </c>
      <c r="B75" s="20">
        <f>'Consolidated underlying data'!E75</f>
        <v>4.4999999999999998E-2</v>
      </c>
      <c r="C75" s="18">
        <f>'Consolidated underlying data'!F75</f>
        <v>3.4000000000000002E-2</v>
      </c>
      <c r="D75" s="39">
        <f>'Consolidated underlying data'!B75</f>
        <v>0.10299999999999999</v>
      </c>
      <c r="E75" s="19">
        <f t="shared" si="8"/>
        <v>6.6731141199226185E-2</v>
      </c>
      <c r="F75" s="19">
        <f t="shared" si="9"/>
        <v>1.0667311411992262</v>
      </c>
      <c r="G75" s="17">
        <f t="shared" si="10"/>
        <v>1.0580000000000001</v>
      </c>
      <c r="H75" s="39">
        <f>('Consolidated underlying data'!B75+'Consolidated underlying data'!J75*$I$1)</f>
        <v>0.10299999999999999</v>
      </c>
      <c r="I75" s="19">
        <f t="shared" si="7"/>
        <v>6.6731141199226185E-2</v>
      </c>
      <c r="J75" s="19">
        <f t="shared" si="11"/>
        <v>1.0667311411992262</v>
      </c>
      <c r="K75" s="45">
        <f t="shared" si="12"/>
        <v>1.0580000000000001</v>
      </c>
      <c r="L75" s="54"/>
      <c r="M75" s="54"/>
      <c r="N75" s="54"/>
      <c r="O75" s="54"/>
      <c r="P75" s="54"/>
      <c r="Q75" s="54"/>
      <c r="R75" s="54"/>
      <c r="S75" s="56"/>
    </row>
    <row r="76" spans="1:19" x14ac:dyDescent="0.25">
      <c r="A76" s="2">
        <v>1956</v>
      </c>
      <c r="B76" s="20">
        <f>'Consolidated underlying data'!E76</f>
        <v>5.0999999999999997E-2</v>
      </c>
      <c r="C76" s="18">
        <f>'Consolidated underlying data'!F76</f>
        <v>6.7000000000000004E-2</v>
      </c>
      <c r="D76" s="39">
        <f>'Consolidated underlying data'!B76</f>
        <v>7.6999999999999999E-2</v>
      </c>
      <c r="E76" s="19">
        <f t="shared" si="8"/>
        <v>9.3720712277414187E-3</v>
      </c>
      <c r="F76" s="19">
        <f t="shared" si="9"/>
        <v>1.0093720712277414</v>
      </c>
      <c r="G76" s="17">
        <f t="shared" si="10"/>
        <v>1.026</v>
      </c>
      <c r="H76" s="39">
        <f>('Consolidated underlying data'!B76+'Consolidated underlying data'!J76*$I$1)</f>
        <v>7.6999999999999999E-2</v>
      </c>
      <c r="I76" s="19">
        <f t="shared" si="7"/>
        <v>9.3720712277414187E-3</v>
      </c>
      <c r="J76" s="19">
        <f t="shared" si="11"/>
        <v>1.0093720712277414</v>
      </c>
      <c r="K76" s="45">
        <f t="shared" si="12"/>
        <v>1.026</v>
      </c>
      <c r="L76" s="54"/>
      <c r="M76" s="54"/>
      <c r="N76" s="54"/>
      <c r="O76" s="54"/>
      <c r="P76" s="54"/>
      <c r="Q76" s="54"/>
      <c r="R76" s="54"/>
      <c r="S76" s="56"/>
    </row>
    <row r="77" spans="1:19" x14ac:dyDescent="0.25">
      <c r="A77" s="2">
        <v>1957</v>
      </c>
      <c r="B77" s="20">
        <f>'Consolidated underlying data'!E77</f>
        <v>0.05</v>
      </c>
      <c r="C77" s="18">
        <f>'Consolidated underlying data'!F77</f>
        <v>8.0000000000000002E-3</v>
      </c>
      <c r="D77" s="39">
        <f>'Consolidated underlying data'!B77</f>
        <v>0.16700000000000001</v>
      </c>
      <c r="E77" s="19">
        <f t="shared" si="8"/>
        <v>0.15773809523809534</v>
      </c>
      <c r="F77" s="19">
        <f t="shared" si="9"/>
        <v>1.1577380952380953</v>
      </c>
      <c r="G77" s="17">
        <f t="shared" si="10"/>
        <v>1.117</v>
      </c>
      <c r="H77" s="39">
        <f>('Consolidated underlying data'!B77+'Consolidated underlying data'!J77*$I$1)</f>
        <v>0.16700000000000001</v>
      </c>
      <c r="I77" s="19">
        <f t="shared" si="7"/>
        <v>0.15773809523809534</v>
      </c>
      <c r="J77" s="19">
        <f t="shared" si="11"/>
        <v>1.1577380952380953</v>
      </c>
      <c r="K77" s="45">
        <f t="shared" si="12"/>
        <v>1.117</v>
      </c>
      <c r="L77" s="54"/>
      <c r="M77" s="54"/>
      <c r="N77" s="54"/>
      <c r="O77" s="54"/>
      <c r="P77" s="54"/>
      <c r="Q77" s="75"/>
      <c r="R77" s="75"/>
      <c r="S77" s="56"/>
    </row>
    <row r="78" spans="1:19" x14ac:dyDescent="0.25">
      <c r="A78" s="2">
        <v>1958</v>
      </c>
      <c r="B78" s="20">
        <f>'Consolidated underlying data'!E78</f>
        <v>4.9000000000000002E-2</v>
      </c>
      <c r="C78" s="18">
        <f>'Consolidated underlying data'!F78</f>
        <v>1.6E-2</v>
      </c>
      <c r="D78" s="39">
        <f>'Consolidated underlying data'!B78</f>
        <v>0.189</v>
      </c>
      <c r="E78" s="19">
        <f t="shared" si="8"/>
        <v>0.17027559055118124</v>
      </c>
      <c r="F78" s="19">
        <f t="shared" si="9"/>
        <v>1.1702755905511812</v>
      </c>
      <c r="G78" s="17">
        <f t="shared" si="10"/>
        <v>1.1400000000000001</v>
      </c>
      <c r="H78" s="39">
        <f>('Consolidated underlying data'!B78+'Consolidated underlying data'!J78*$I$1)</f>
        <v>0.189</v>
      </c>
      <c r="I78" s="19">
        <f t="shared" si="7"/>
        <v>0.17027559055118124</v>
      </c>
      <c r="J78" s="19">
        <f t="shared" si="11"/>
        <v>1.1702755905511812</v>
      </c>
      <c r="K78" s="45">
        <f t="shared" si="12"/>
        <v>1.1400000000000001</v>
      </c>
      <c r="L78" s="54"/>
      <c r="M78" s="54"/>
      <c r="N78" s="54"/>
      <c r="O78" s="54"/>
      <c r="P78" s="54"/>
      <c r="Q78" s="54"/>
      <c r="R78" s="54"/>
      <c r="S78" s="56"/>
    </row>
    <row r="79" spans="1:19" x14ac:dyDescent="0.25">
      <c r="A79" s="2">
        <v>1959</v>
      </c>
      <c r="B79" s="20">
        <f>'Consolidated underlying data'!E79</f>
        <v>4.8000000000000001E-2</v>
      </c>
      <c r="C79" s="18">
        <f>'Consolidated underlying data'!F79</f>
        <v>2.3E-2</v>
      </c>
      <c r="D79" s="39">
        <f>'Consolidated underlying data'!B79</f>
        <v>0.443</v>
      </c>
      <c r="E79" s="19">
        <f t="shared" si="8"/>
        <v>0.41055718475073322</v>
      </c>
      <c r="F79" s="19">
        <f t="shared" si="9"/>
        <v>1.4105571847507332</v>
      </c>
      <c r="G79" s="17">
        <f t="shared" si="10"/>
        <v>1.395</v>
      </c>
      <c r="H79" s="39">
        <f>('Consolidated underlying data'!B79+'Consolidated underlying data'!J79*$I$1)</f>
        <v>0.443</v>
      </c>
      <c r="I79" s="19">
        <f t="shared" si="7"/>
        <v>0.41055718475073322</v>
      </c>
      <c r="J79" s="19">
        <f t="shared" si="11"/>
        <v>1.4105571847507332</v>
      </c>
      <c r="K79" s="45">
        <f t="shared" si="12"/>
        <v>1.395</v>
      </c>
      <c r="L79" s="54"/>
      <c r="M79" s="54"/>
      <c r="N79" s="54"/>
      <c r="O79" s="54"/>
      <c r="P79" s="54"/>
      <c r="Q79" s="54"/>
      <c r="R79" s="54"/>
      <c r="S79" s="56"/>
    </row>
    <row r="80" spans="1:19" x14ac:dyDescent="0.25">
      <c r="A80" s="2">
        <v>1960</v>
      </c>
      <c r="B80" s="20">
        <f>'Consolidated underlying data'!E80</f>
        <v>5.2999999999999999E-2</v>
      </c>
      <c r="C80" s="18">
        <f>'Consolidated underlying data'!F80</f>
        <v>4.4999999999999998E-2</v>
      </c>
      <c r="D80" s="39">
        <f>'Consolidated underlying data'!B80</f>
        <v>-6.2E-2</v>
      </c>
      <c r="E80" s="19">
        <f t="shared" si="8"/>
        <v>-0.1023923444976077</v>
      </c>
      <c r="F80" s="19">
        <f t="shared" si="9"/>
        <v>0.8976076555023923</v>
      </c>
      <c r="G80" s="17">
        <f t="shared" si="10"/>
        <v>0.88500000000000001</v>
      </c>
      <c r="H80" s="39">
        <f>('Consolidated underlying data'!B80+'Consolidated underlying data'!J80*$I$1)</f>
        <v>-6.2E-2</v>
      </c>
      <c r="I80" s="19">
        <f t="shared" si="7"/>
        <v>-0.1023923444976077</v>
      </c>
      <c r="J80" s="19">
        <f t="shared" si="11"/>
        <v>0.8976076555023923</v>
      </c>
      <c r="K80" s="45">
        <f t="shared" si="12"/>
        <v>0.88500000000000001</v>
      </c>
      <c r="L80" s="54"/>
      <c r="M80" s="54"/>
      <c r="N80" s="54"/>
      <c r="O80" s="54"/>
      <c r="P80" s="54"/>
      <c r="Q80" s="54"/>
      <c r="R80" s="54"/>
      <c r="S80" s="56"/>
    </row>
    <row r="81" spans="1:19" x14ac:dyDescent="0.25">
      <c r="A81" s="2">
        <v>1961</v>
      </c>
      <c r="B81" s="20">
        <f>'Consolidated underlying data'!E81</f>
        <v>4.9000000000000002E-2</v>
      </c>
      <c r="C81" s="18">
        <f>'Consolidated underlying data'!F81</f>
        <v>7.0000000000000001E-3</v>
      </c>
      <c r="D81" s="39">
        <f>'Consolidated underlying data'!B81</f>
        <v>0.11600000000000001</v>
      </c>
      <c r="E81" s="19">
        <f t="shared" si="8"/>
        <v>0.10824230387288991</v>
      </c>
      <c r="F81" s="19">
        <f t="shared" si="9"/>
        <v>1.1082423038728899</v>
      </c>
      <c r="G81" s="17">
        <f t="shared" si="10"/>
        <v>1.0669999999999999</v>
      </c>
      <c r="H81" s="39">
        <f>('Consolidated underlying data'!B81+'Consolidated underlying data'!J81*$I$1)</f>
        <v>0.11600000000000001</v>
      </c>
      <c r="I81" s="19">
        <f t="shared" si="7"/>
        <v>0.10824230387288991</v>
      </c>
      <c r="J81" s="19">
        <f t="shared" si="11"/>
        <v>1.1082423038728899</v>
      </c>
      <c r="K81" s="45">
        <f t="shared" si="12"/>
        <v>1.0669999999999999</v>
      </c>
      <c r="L81" s="54"/>
      <c r="M81" s="54"/>
      <c r="N81" s="54"/>
      <c r="O81" s="54"/>
      <c r="P81" s="54"/>
      <c r="Q81" s="54"/>
      <c r="R81" s="54"/>
      <c r="S81" s="56"/>
    </row>
    <row r="82" spans="1:19" x14ac:dyDescent="0.25">
      <c r="A82" s="2">
        <v>1962</v>
      </c>
      <c r="B82" s="20">
        <f>'Consolidated underlying data'!E82</f>
        <v>4.7E-2</v>
      </c>
      <c r="C82" s="18">
        <f>'Consolidated underlying data'!F82</f>
        <v>0</v>
      </c>
      <c r="D82" s="39">
        <f>'Consolidated underlying data'!B82</f>
        <v>4.2000000000000003E-2</v>
      </c>
      <c r="E82" s="19">
        <f t="shared" si="8"/>
        <v>4.2000000000000037E-2</v>
      </c>
      <c r="F82" s="19">
        <f t="shared" si="9"/>
        <v>1.042</v>
      </c>
      <c r="G82" s="17">
        <f t="shared" si="10"/>
        <v>0.995</v>
      </c>
      <c r="H82" s="39">
        <f>('Consolidated underlying data'!B82+'Consolidated underlying data'!J82*$I$1)</f>
        <v>4.2000000000000003E-2</v>
      </c>
      <c r="I82" s="19">
        <f t="shared" si="7"/>
        <v>4.2000000000000037E-2</v>
      </c>
      <c r="J82" s="19">
        <f t="shared" si="11"/>
        <v>1.042</v>
      </c>
      <c r="K82" s="45">
        <f t="shared" si="12"/>
        <v>0.995</v>
      </c>
      <c r="L82" s="54"/>
      <c r="M82" s="54"/>
      <c r="N82" s="54"/>
      <c r="O82" s="54"/>
      <c r="P82" s="54"/>
      <c r="Q82" s="75"/>
      <c r="R82" s="75"/>
      <c r="S82" s="56"/>
    </row>
    <row r="83" spans="1:19" x14ac:dyDescent="0.25">
      <c r="A83" s="2">
        <v>1963</v>
      </c>
      <c r="B83" s="20">
        <f>'Consolidated underlying data'!E83</f>
        <v>4.2999999999999997E-2</v>
      </c>
      <c r="C83" s="18">
        <f>'Consolidated underlying data'!F83</f>
        <v>7.0000000000000001E-3</v>
      </c>
      <c r="D83" s="39">
        <f>'Consolidated underlying data'!B83</f>
        <v>0.26600000000000001</v>
      </c>
      <c r="E83" s="19">
        <f t="shared" si="8"/>
        <v>0.25719960278053633</v>
      </c>
      <c r="F83" s="19">
        <f t="shared" si="9"/>
        <v>1.2571996027805363</v>
      </c>
      <c r="G83" s="17">
        <f t="shared" si="10"/>
        <v>1.2230000000000001</v>
      </c>
      <c r="H83" s="39">
        <f>('Consolidated underlying data'!B83+'Consolidated underlying data'!J83*$I$1)</f>
        <v>0.26600000000000001</v>
      </c>
      <c r="I83" s="19">
        <f t="shared" si="7"/>
        <v>0.25719960278053633</v>
      </c>
      <c r="J83" s="19">
        <f t="shared" si="11"/>
        <v>1.2571996027805363</v>
      </c>
      <c r="K83" s="45">
        <f t="shared" si="12"/>
        <v>1.2230000000000001</v>
      </c>
      <c r="L83" s="54"/>
      <c r="M83" s="54"/>
      <c r="N83" s="54"/>
      <c r="O83" s="54"/>
      <c r="P83" s="54"/>
      <c r="Q83" s="54"/>
      <c r="R83" s="54"/>
      <c r="S83" s="56"/>
    </row>
    <row r="84" spans="1:19" x14ac:dyDescent="0.25">
      <c r="A84" s="2">
        <v>1964</v>
      </c>
      <c r="B84" s="20">
        <f>'Consolidated underlying data'!E84</f>
        <v>4.8000000000000001E-2</v>
      </c>
      <c r="C84" s="18">
        <f>'Consolidated underlying data'!F84</f>
        <v>3.5000000000000003E-2</v>
      </c>
      <c r="D84" s="39">
        <f>'Consolidated underlying data'!B84</f>
        <v>4.3999999999999997E-2</v>
      </c>
      <c r="E84" s="19">
        <f t="shared" si="8"/>
        <v>8.6956521739132153E-3</v>
      </c>
      <c r="F84" s="19">
        <f t="shared" si="9"/>
        <v>1.0086956521739132</v>
      </c>
      <c r="G84" s="17">
        <f t="shared" si="10"/>
        <v>0.996</v>
      </c>
      <c r="H84" s="39">
        <f>('Consolidated underlying data'!B84+'Consolidated underlying data'!J84*$I$1)</f>
        <v>4.3999999999999997E-2</v>
      </c>
      <c r="I84" s="19">
        <f t="shared" si="7"/>
        <v>8.6956521739132153E-3</v>
      </c>
      <c r="J84" s="19">
        <f t="shared" si="11"/>
        <v>1.0086956521739132</v>
      </c>
      <c r="K84" s="45">
        <f t="shared" si="12"/>
        <v>0.996</v>
      </c>
      <c r="L84" s="54"/>
      <c r="M84" s="54"/>
      <c r="N84" s="54"/>
      <c r="O84" s="54"/>
      <c r="P84" s="54"/>
      <c r="Q84" s="54"/>
      <c r="R84" s="54"/>
      <c r="S84" s="56"/>
    </row>
    <row r="85" spans="1:19" x14ac:dyDescent="0.25">
      <c r="A85" s="2">
        <v>1965</v>
      </c>
      <c r="B85" s="20">
        <f>'Consolidated underlying data'!E85</f>
        <v>5.1999999999999998E-2</v>
      </c>
      <c r="C85" s="18">
        <f>'Consolidated underlying data'!F85</f>
        <v>4.1000000000000002E-2</v>
      </c>
      <c r="D85" s="39">
        <f>'Consolidated underlying data'!B85</f>
        <v>-8.2000000000000003E-2</v>
      </c>
      <c r="E85" s="19">
        <f t="shared" si="8"/>
        <v>-0.11815561959654164</v>
      </c>
      <c r="F85" s="19">
        <f t="shared" si="9"/>
        <v>0.88184438040345836</v>
      </c>
      <c r="G85" s="17">
        <f t="shared" si="10"/>
        <v>0.86599999999999999</v>
      </c>
      <c r="H85" s="39">
        <f>('Consolidated underlying data'!B85+'Consolidated underlying data'!J85*$I$1)</f>
        <v>-8.2000000000000003E-2</v>
      </c>
      <c r="I85" s="19">
        <f t="shared" si="7"/>
        <v>-0.11815561959654164</v>
      </c>
      <c r="J85" s="19">
        <f t="shared" si="11"/>
        <v>0.88184438040345836</v>
      </c>
      <c r="K85" s="45">
        <f t="shared" si="12"/>
        <v>0.86599999999999999</v>
      </c>
      <c r="L85" s="54"/>
      <c r="M85" s="54"/>
      <c r="N85" s="54"/>
      <c r="O85" s="54"/>
      <c r="P85" s="54"/>
      <c r="Q85" s="54"/>
      <c r="R85" s="54"/>
      <c r="S85" s="56"/>
    </row>
    <row r="86" spans="1:19" x14ac:dyDescent="0.25">
      <c r="A86" s="2">
        <v>1966</v>
      </c>
      <c r="B86" s="20">
        <f>'Consolidated underlying data'!E86</f>
        <v>0.05</v>
      </c>
      <c r="C86" s="18">
        <f>'Consolidated underlying data'!F86</f>
        <v>2.5999999999999999E-2</v>
      </c>
      <c r="D86" s="39">
        <f>'Consolidated underlying data'!B86</f>
        <v>6.7000000000000004E-2</v>
      </c>
      <c r="E86" s="19">
        <f t="shared" si="8"/>
        <v>3.9961013645224197E-2</v>
      </c>
      <c r="F86" s="19">
        <f t="shared" si="9"/>
        <v>1.0399610136452242</v>
      </c>
      <c r="G86" s="17">
        <f t="shared" si="10"/>
        <v>1.0169999999999999</v>
      </c>
      <c r="H86" s="39">
        <f>('Consolidated underlying data'!B86+'Consolidated underlying data'!J86*$I$1)</f>
        <v>6.7000000000000004E-2</v>
      </c>
      <c r="I86" s="19">
        <f t="shared" si="7"/>
        <v>3.9961013645224197E-2</v>
      </c>
      <c r="J86" s="19">
        <f t="shared" si="11"/>
        <v>1.0399610136452242</v>
      </c>
      <c r="K86" s="45">
        <f t="shared" si="12"/>
        <v>1.0169999999999999</v>
      </c>
      <c r="L86" s="54"/>
      <c r="M86" s="54"/>
      <c r="N86" s="54"/>
      <c r="O86" s="54"/>
      <c r="P86" s="54"/>
      <c r="Q86" s="54"/>
      <c r="R86" s="54"/>
      <c r="S86" s="56"/>
    </row>
    <row r="87" spans="1:19" x14ac:dyDescent="0.25">
      <c r="A87" s="2">
        <v>1967</v>
      </c>
      <c r="B87" s="20">
        <f>'Consolidated underlying data'!E87</f>
        <v>5.0999999999999997E-2</v>
      </c>
      <c r="C87" s="18">
        <f>'Consolidated underlying data'!F87</f>
        <v>3.2000000000000001E-2</v>
      </c>
      <c r="D87" s="39">
        <f>'Consolidated underlying data'!B87</f>
        <v>0.42499999999999999</v>
      </c>
      <c r="E87" s="19">
        <f t="shared" si="8"/>
        <v>0.3808139534883721</v>
      </c>
      <c r="F87" s="19">
        <f t="shared" si="9"/>
        <v>1.3808139534883721</v>
      </c>
      <c r="G87" s="17">
        <f t="shared" si="10"/>
        <v>1.3740000000000001</v>
      </c>
      <c r="H87" s="39">
        <f>('Consolidated underlying data'!B87+'Consolidated underlying data'!J87*$I$1)</f>
        <v>0.42499999999999999</v>
      </c>
      <c r="I87" s="19">
        <f t="shared" si="7"/>
        <v>0.3808139534883721</v>
      </c>
      <c r="J87" s="19">
        <f t="shared" si="11"/>
        <v>1.3808139534883721</v>
      </c>
      <c r="K87" s="45">
        <f t="shared" si="12"/>
        <v>1.3740000000000001</v>
      </c>
      <c r="L87" s="54"/>
      <c r="M87" s="54"/>
      <c r="N87" s="54"/>
      <c r="O87" s="54"/>
      <c r="P87" s="54"/>
      <c r="Q87" s="75"/>
      <c r="R87" s="75"/>
      <c r="S87" s="56"/>
    </row>
    <row r="88" spans="1:19" x14ac:dyDescent="0.25">
      <c r="A88" s="2">
        <v>1968</v>
      </c>
      <c r="B88" s="20">
        <f>'Consolidated underlying data'!E88</f>
        <v>4.9000000000000002E-2</v>
      </c>
      <c r="C88" s="18">
        <f>'Consolidated underlying data'!F88</f>
        <v>2.5000000000000001E-2</v>
      </c>
      <c r="D88" s="39">
        <f>'Consolidated underlying data'!B88</f>
        <v>0.34799999999999998</v>
      </c>
      <c r="E88" s="19">
        <f t="shared" si="8"/>
        <v>0.31512195121951225</v>
      </c>
      <c r="F88" s="19">
        <f t="shared" si="9"/>
        <v>1.3151219512195123</v>
      </c>
      <c r="G88" s="17">
        <f t="shared" si="10"/>
        <v>1.2989999999999999</v>
      </c>
      <c r="H88" s="39">
        <f>('Consolidated underlying data'!B88+'Consolidated underlying data'!J88*$I$1)</f>
        <v>0.34799999999999998</v>
      </c>
      <c r="I88" s="19">
        <f t="shared" si="7"/>
        <v>0.31512195121951225</v>
      </c>
      <c r="J88" s="19">
        <f t="shared" si="11"/>
        <v>1.3151219512195123</v>
      </c>
      <c r="K88" s="45">
        <f t="shared" si="12"/>
        <v>1.2989999999999999</v>
      </c>
      <c r="L88" s="54"/>
      <c r="M88" s="54"/>
      <c r="N88" s="54"/>
      <c r="O88" s="54"/>
      <c r="P88" s="54"/>
      <c r="Q88" s="54"/>
      <c r="R88" s="54"/>
      <c r="S88" s="56"/>
    </row>
    <row r="89" spans="1:19" x14ac:dyDescent="0.25">
      <c r="A89" s="2">
        <v>1969</v>
      </c>
      <c r="B89" s="20">
        <f>'Consolidated underlying data'!E89</f>
        <v>5.6000000000000001E-2</v>
      </c>
      <c r="C89" s="18">
        <f>'Consolidated underlying data'!F89</f>
        <v>0.03</v>
      </c>
      <c r="D89" s="39">
        <f>'Consolidated underlying data'!B89</f>
        <v>0.10100000000000001</v>
      </c>
      <c r="E89" s="19">
        <f t="shared" si="8"/>
        <v>6.893203883495147E-2</v>
      </c>
      <c r="F89" s="19">
        <f t="shared" si="9"/>
        <v>1.0689320388349515</v>
      </c>
      <c r="G89" s="17">
        <f t="shared" si="10"/>
        <v>1.0449999999999999</v>
      </c>
      <c r="H89" s="39">
        <f>('Consolidated underlying data'!B89+'Consolidated underlying data'!J89*$I$1)</f>
        <v>0.10100000000000001</v>
      </c>
      <c r="I89" s="19">
        <f t="shared" si="7"/>
        <v>6.893203883495147E-2</v>
      </c>
      <c r="J89" s="19">
        <f t="shared" si="11"/>
        <v>1.0689320388349515</v>
      </c>
      <c r="K89" s="45">
        <f t="shared" si="12"/>
        <v>1.0449999999999999</v>
      </c>
      <c r="L89" s="54"/>
      <c r="M89" s="54"/>
      <c r="N89" s="54"/>
      <c r="O89" s="54"/>
      <c r="P89" s="54"/>
      <c r="Q89" s="54"/>
      <c r="R89" s="54"/>
      <c r="S89" s="56"/>
    </row>
    <row r="90" spans="1:19" x14ac:dyDescent="0.25">
      <c r="A90" s="2">
        <v>1970</v>
      </c>
      <c r="B90" s="20">
        <f>'Consolidated underlying data'!E90</f>
        <v>6.4000000000000001E-2</v>
      </c>
      <c r="C90" s="18">
        <f>'Consolidated underlying data'!F90</f>
        <v>4.7E-2</v>
      </c>
      <c r="D90" s="39">
        <f>'Consolidated underlying data'!B90</f>
        <v>-0.13700000000000001</v>
      </c>
      <c r="E90" s="19">
        <f t="shared" si="8"/>
        <v>-0.17574021012416419</v>
      </c>
      <c r="F90" s="19">
        <f t="shared" si="9"/>
        <v>0.82425978987583581</v>
      </c>
      <c r="G90" s="17">
        <f t="shared" si="10"/>
        <v>0.79899999999999993</v>
      </c>
      <c r="H90" s="39">
        <f>('Consolidated underlying data'!B90+'Consolidated underlying data'!J90*$I$1)</f>
        <v>-0.13700000000000001</v>
      </c>
      <c r="I90" s="19">
        <f t="shared" si="7"/>
        <v>-0.17574021012416419</v>
      </c>
      <c r="J90" s="19">
        <f t="shared" si="11"/>
        <v>0.82425978987583581</v>
      </c>
      <c r="K90" s="45">
        <f t="shared" si="12"/>
        <v>0.79899999999999993</v>
      </c>
      <c r="L90" s="54"/>
      <c r="M90" s="54"/>
      <c r="N90" s="54"/>
      <c r="O90" s="54"/>
      <c r="P90" s="54"/>
      <c r="Q90" s="54"/>
      <c r="R90" s="54"/>
      <c r="S90" s="56"/>
    </row>
    <row r="91" spans="1:19" x14ac:dyDescent="0.25">
      <c r="A91" s="2">
        <v>1971</v>
      </c>
      <c r="B91" s="20">
        <f>'Consolidated underlying data'!E91</f>
        <v>5.7000000000000002E-2</v>
      </c>
      <c r="C91" s="18">
        <f>'Consolidated underlying data'!F91</f>
        <v>7.2999999999999995E-2</v>
      </c>
      <c r="D91" s="39">
        <f>'Consolidated underlying data'!B91</f>
        <v>-6.0999999999999999E-2</v>
      </c>
      <c r="E91" s="19">
        <f t="shared" si="8"/>
        <v>-0.12488350419384897</v>
      </c>
      <c r="F91" s="19">
        <f t="shared" si="9"/>
        <v>0.87511649580615103</v>
      </c>
      <c r="G91" s="17">
        <f t="shared" si="10"/>
        <v>0.88200000000000001</v>
      </c>
      <c r="H91" s="39">
        <f>('Consolidated underlying data'!B91+'Consolidated underlying data'!J91*$I$1)</f>
        <v>-6.0999999999999999E-2</v>
      </c>
      <c r="I91" s="19">
        <f t="shared" si="7"/>
        <v>-0.12488350419384897</v>
      </c>
      <c r="J91" s="19">
        <f t="shared" si="11"/>
        <v>0.87511649580615103</v>
      </c>
      <c r="K91" s="45">
        <f t="shared" si="12"/>
        <v>0.88200000000000001</v>
      </c>
      <c r="L91" s="54"/>
      <c r="M91" s="54"/>
      <c r="N91" s="54"/>
      <c r="O91" s="54"/>
      <c r="P91" s="54"/>
      <c r="Q91" s="54"/>
      <c r="R91" s="54"/>
      <c r="S91" s="56"/>
    </row>
    <row r="92" spans="1:19" x14ac:dyDescent="0.25">
      <c r="A92" s="2">
        <v>1972</v>
      </c>
      <c r="B92" s="20">
        <f>'Consolidated underlying data'!E92</f>
        <v>5.2999999999999999E-2</v>
      </c>
      <c r="C92" s="18">
        <f>'Consolidated underlying data'!F92</f>
        <v>4.7E-2</v>
      </c>
      <c r="D92" s="39">
        <f>'Consolidated underlying data'!B92</f>
        <v>0.36399999999999999</v>
      </c>
      <c r="E92" s="19">
        <f t="shared" si="8"/>
        <v>0.30276981852913076</v>
      </c>
      <c r="F92" s="19">
        <f t="shared" si="9"/>
        <v>1.3027698185291308</v>
      </c>
      <c r="G92" s="17">
        <f t="shared" si="10"/>
        <v>1.3109999999999999</v>
      </c>
      <c r="H92" s="39">
        <f>('Consolidated underlying data'!B92+'Consolidated underlying data'!J92*$I$1)</f>
        <v>0.36399999999999999</v>
      </c>
      <c r="I92" s="19">
        <f t="shared" si="7"/>
        <v>0.30276981852913076</v>
      </c>
      <c r="J92" s="19">
        <f t="shared" si="11"/>
        <v>1.3027698185291308</v>
      </c>
      <c r="K92" s="45">
        <f t="shared" si="12"/>
        <v>1.3109999999999999</v>
      </c>
      <c r="L92" s="54"/>
      <c r="M92" s="54"/>
      <c r="N92" s="54"/>
      <c r="O92" s="54"/>
      <c r="P92" s="54"/>
      <c r="Q92" s="75"/>
      <c r="R92" s="75"/>
      <c r="S92" s="56"/>
    </row>
    <row r="93" spans="1:19" x14ac:dyDescent="0.25">
      <c r="A93" s="2">
        <v>1973</v>
      </c>
      <c r="B93" s="20">
        <f>'Consolidated underlying data'!E93</f>
        <v>8.1000000000000003E-2</v>
      </c>
      <c r="C93" s="18">
        <f>'Consolidated underlying data'!F93</f>
        <v>0.129</v>
      </c>
      <c r="D93" s="39">
        <f>'Consolidated underlying data'!B93</f>
        <v>-0.25800000000000001</v>
      </c>
      <c r="E93" s="19">
        <f t="shared" si="8"/>
        <v>-0.34278122232063779</v>
      </c>
      <c r="F93" s="19">
        <f t="shared" si="9"/>
        <v>0.65721877767936221</v>
      </c>
      <c r="G93" s="17">
        <f t="shared" si="10"/>
        <v>0.66100000000000003</v>
      </c>
      <c r="H93" s="39">
        <f>('Consolidated underlying data'!B93+'Consolidated underlying data'!J93*$I$1)</f>
        <v>-0.25800000000000001</v>
      </c>
      <c r="I93" s="19">
        <f t="shared" si="7"/>
        <v>-0.34278122232063779</v>
      </c>
      <c r="J93" s="19">
        <f t="shared" si="11"/>
        <v>0.65721877767936221</v>
      </c>
      <c r="K93" s="45">
        <f t="shared" si="12"/>
        <v>0.66100000000000003</v>
      </c>
      <c r="L93" s="54"/>
      <c r="M93" s="54"/>
      <c r="N93" s="54"/>
      <c r="O93" s="54"/>
      <c r="P93" s="54"/>
      <c r="Q93" s="54"/>
      <c r="R93" s="54"/>
      <c r="S93" s="56"/>
    </row>
    <row r="94" spans="1:19" x14ac:dyDescent="0.25">
      <c r="A94" s="2">
        <v>1974</v>
      </c>
      <c r="B94" s="20">
        <f>'Consolidated underlying data'!E94</f>
        <v>9.1999999999999998E-2</v>
      </c>
      <c r="C94" s="18">
        <f>'Consolidated underlying data'!F94</f>
        <v>0.16300000000000001</v>
      </c>
      <c r="D94" s="39">
        <f>'Consolidated underlying data'!B94</f>
        <v>-0.26200000000000001</v>
      </c>
      <c r="E94" s="19">
        <f t="shared" si="8"/>
        <v>-0.3654342218400688</v>
      </c>
      <c r="F94" s="19">
        <f t="shared" si="9"/>
        <v>0.6345657781599312</v>
      </c>
      <c r="G94" s="17">
        <f t="shared" si="10"/>
        <v>0.64600000000000002</v>
      </c>
      <c r="H94" s="39">
        <f>('Consolidated underlying data'!B94+'Consolidated underlying data'!J94*$I$1)</f>
        <v>-0.26200000000000001</v>
      </c>
      <c r="I94" s="19">
        <f t="shared" si="7"/>
        <v>-0.3654342218400688</v>
      </c>
      <c r="J94" s="19">
        <f t="shared" si="11"/>
        <v>0.6345657781599312</v>
      </c>
      <c r="K94" s="45">
        <f t="shared" si="12"/>
        <v>0.64600000000000002</v>
      </c>
      <c r="L94" s="54"/>
      <c r="M94" s="54"/>
      <c r="N94" s="54"/>
      <c r="O94" s="54"/>
      <c r="P94" s="54"/>
      <c r="Q94" s="54"/>
      <c r="R94" s="54"/>
      <c r="S94" s="56"/>
    </row>
    <row r="95" spans="1:19" x14ac:dyDescent="0.25">
      <c r="A95" s="2">
        <v>1975</v>
      </c>
      <c r="B95" s="20">
        <f>'Consolidated underlying data'!E95</f>
        <v>0.1</v>
      </c>
      <c r="C95" s="18">
        <f>'Consolidated underlying data'!F95</f>
        <v>0.14399999999999999</v>
      </c>
      <c r="D95" s="39">
        <f>'Consolidated underlying data'!B95</f>
        <v>0.54600000000000004</v>
      </c>
      <c r="E95" s="19">
        <f t="shared" si="8"/>
        <v>0.35139860139860146</v>
      </c>
      <c r="F95" s="19">
        <f t="shared" si="9"/>
        <v>1.3513986013986015</v>
      </c>
      <c r="G95" s="17">
        <f t="shared" si="10"/>
        <v>1.4460000000000002</v>
      </c>
      <c r="H95" s="39">
        <f>('Consolidated underlying data'!B95+'Consolidated underlying data'!J95*$I$1)</f>
        <v>0.54600000000000004</v>
      </c>
      <c r="I95" s="19">
        <f t="shared" si="7"/>
        <v>0.35139860139860146</v>
      </c>
      <c r="J95" s="19">
        <f t="shared" si="11"/>
        <v>1.3513986013986015</v>
      </c>
      <c r="K95" s="45">
        <f t="shared" si="12"/>
        <v>1.4460000000000002</v>
      </c>
      <c r="L95" s="54"/>
      <c r="M95" s="54"/>
      <c r="N95" s="54"/>
      <c r="O95" s="54"/>
      <c r="P95" s="54"/>
      <c r="Q95" s="54"/>
      <c r="R95" s="54"/>
      <c r="S95" s="56"/>
    </row>
    <row r="96" spans="1:19" x14ac:dyDescent="0.25">
      <c r="A96" s="2">
        <v>1976</v>
      </c>
      <c r="B96" s="20">
        <f>'Consolidated underlying data'!E96</f>
        <v>0.104</v>
      </c>
      <c r="C96" s="18">
        <f>'Consolidated underlying data'!F96</f>
        <v>0.14199999999999999</v>
      </c>
      <c r="D96" s="39">
        <f>'Consolidated underlying data'!B96</f>
        <v>3.5999999999999997E-2</v>
      </c>
      <c r="E96" s="19">
        <f t="shared" si="8"/>
        <v>-9.2819614711033172E-2</v>
      </c>
      <c r="F96" s="19">
        <f t="shared" si="9"/>
        <v>0.90718038528896683</v>
      </c>
      <c r="G96" s="17">
        <f t="shared" si="10"/>
        <v>0.93199999999999994</v>
      </c>
      <c r="H96" s="39">
        <f>('Consolidated underlying data'!B96+'Consolidated underlying data'!J96*$I$1)</f>
        <v>3.5999999999999997E-2</v>
      </c>
      <c r="I96" s="19">
        <f t="shared" si="7"/>
        <v>-9.2819614711033172E-2</v>
      </c>
      <c r="J96" s="19">
        <f t="shared" si="11"/>
        <v>0.90718038528896683</v>
      </c>
      <c r="K96" s="45">
        <f t="shared" si="12"/>
        <v>0.93199999999999994</v>
      </c>
      <c r="L96" s="54"/>
      <c r="M96" s="54"/>
      <c r="N96" s="54"/>
      <c r="O96" s="54"/>
      <c r="P96" s="54"/>
      <c r="Q96" s="54"/>
      <c r="R96" s="54"/>
      <c r="S96" s="56"/>
    </row>
    <row r="97" spans="1:19" x14ac:dyDescent="0.25">
      <c r="A97" s="2">
        <v>1977</v>
      </c>
      <c r="B97" s="20">
        <f>'Consolidated underlying data'!E97</f>
        <v>9.5000000000000001E-2</v>
      </c>
      <c r="C97" s="18">
        <f>'Consolidated underlying data'!F97</f>
        <v>9.2999999999999999E-2</v>
      </c>
      <c r="D97" s="39">
        <f>'Consolidated underlying data'!B97</f>
        <v>0.13200000000000001</v>
      </c>
      <c r="E97" s="19">
        <f t="shared" si="8"/>
        <v>3.5681610247026763E-2</v>
      </c>
      <c r="F97" s="19">
        <f t="shared" si="9"/>
        <v>1.0356816102470268</v>
      </c>
      <c r="G97" s="17">
        <f t="shared" si="10"/>
        <v>1.0369999999999999</v>
      </c>
      <c r="H97" s="39">
        <f>('Consolidated underlying data'!B97+'Consolidated underlying data'!J97*$I$1)</f>
        <v>0.13200000000000001</v>
      </c>
      <c r="I97" s="19">
        <f t="shared" si="7"/>
        <v>3.5681610247026763E-2</v>
      </c>
      <c r="J97" s="19">
        <f t="shared" si="11"/>
        <v>1.0356816102470268</v>
      </c>
      <c r="K97" s="45">
        <f t="shared" si="12"/>
        <v>1.0369999999999999</v>
      </c>
      <c r="L97" s="54"/>
      <c r="M97" s="54"/>
      <c r="N97" s="54"/>
      <c r="O97" s="54"/>
      <c r="P97" s="54"/>
      <c r="Q97" s="75"/>
      <c r="R97" s="75"/>
      <c r="S97" s="56"/>
    </row>
    <row r="98" spans="1:19" x14ac:dyDescent="0.25">
      <c r="A98" s="2">
        <v>1978</v>
      </c>
      <c r="B98" s="20">
        <f>'Consolidated underlying data'!E98</f>
        <v>8.7999999999999995E-2</v>
      </c>
      <c r="C98" s="18">
        <f>'Consolidated underlying data'!F98</f>
        <v>7.6999999999999999E-2</v>
      </c>
      <c r="D98" s="39">
        <f>'Consolidated underlying data'!B98</f>
        <v>0.24299999999999999</v>
      </c>
      <c r="E98" s="19">
        <f t="shared" si="8"/>
        <v>0.15413184772516253</v>
      </c>
      <c r="F98" s="19">
        <f t="shared" si="9"/>
        <v>1.1541318477251625</v>
      </c>
      <c r="G98" s="17">
        <f t="shared" si="10"/>
        <v>1.155</v>
      </c>
      <c r="H98" s="39">
        <f>('Consolidated underlying data'!B98+'Consolidated underlying data'!J98*$I$1)</f>
        <v>0.24299999999999999</v>
      </c>
      <c r="I98" s="19">
        <f t="shared" si="7"/>
        <v>0.15413184772516253</v>
      </c>
      <c r="J98" s="19">
        <f t="shared" si="11"/>
        <v>1.1541318477251625</v>
      </c>
      <c r="K98" s="45">
        <f t="shared" si="12"/>
        <v>1.155</v>
      </c>
      <c r="L98" s="54"/>
      <c r="M98" s="54"/>
      <c r="N98" s="54"/>
      <c r="O98" s="54"/>
      <c r="P98" s="54"/>
      <c r="Q98" s="54"/>
      <c r="R98" s="54"/>
      <c r="S98" s="56"/>
    </row>
    <row r="99" spans="1:19" x14ac:dyDescent="0.25">
      <c r="A99" s="2">
        <v>1979</v>
      </c>
      <c r="B99" s="20">
        <f>'Consolidated underlying data'!E99</f>
        <v>0.10100000000000001</v>
      </c>
      <c r="C99" s="18">
        <f>'Consolidated underlying data'!F99</f>
        <v>0.10100000000000001</v>
      </c>
      <c r="D99" s="39">
        <f>'Consolidated underlying data'!B99</f>
        <v>0.39</v>
      </c>
      <c r="E99" s="19">
        <f t="shared" si="8"/>
        <v>0.26248864668483218</v>
      </c>
      <c r="F99" s="19">
        <f t="shared" si="9"/>
        <v>1.2624886466848322</v>
      </c>
      <c r="G99" s="17">
        <f t="shared" si="10"/>
        <v>1.2890000000000001</v>
      </c>
      <c r="H99" s="39">
        <f>('Consolidated underlying data'!B99+'Consolidated underlying data'!J99*$I$1)</f>
        <v>0.39</v>
      </c>
      <c r="I99" s="19">
        <f t="shared" ref="I99:I130" si="13">(1+H99)/(1+C99)-1</f>
        <v>0.26248864668483218</v>
      </c>
      <c r="J99" s="19">
        <f t="shared" si="11"/>
        <v>1.2624886466848322</v>
      </c>
      <c r="K99" s="45">
        <f t="shared" si="12"/>
        <v>1.2890000000000001</v>
      </c>
      <c r="L99" s="54"/>
      <c r="M99" s="54"/>
      <c r="N99" s="54"/>
      <c r="O99" s="54"/>
      <c r="P99" s="54"/>
      <c r="Q99" s="54"/>
      <c r="R99" s="54"/>
      <c r="S99" s="56"/>
    </row>
    <row r="100" spans="1:19" x14ac:dyDescent="0.25">
      <c r="A100" s="2">
        <v>1980</v>
      </c>
      <c r="B100" s="20">
        <f>'Consolidated underlying data'!E100</f>
        <v>0.126</v>
      </c>
      <c r="C100" s="18">
        <f>'Consolidated underlying data'!F100</f>
        <v>9.1999999999999998E-2</v>
      </c>
      <c r="D100" s="39">
        <f>'Consolidated underlying data'!B100</f>
        <v>0.52300000000000002</v>
      </c>
      <c r="E100" s="19">
        <f t="shared" si="8"/>
        <v>0.39468864468864462</v>
      </c>
      <c r="F100" s="19">
        <f t="shared" si="9"/>
        <v>1.3946886446886446</v>
      </c>
      <c r="G100" s="17">
        <f t="shared" si="10"/>
        <v>1.397</v>
      </c>
      <c r="H100" s="39">
        <f>('Consolidated underlying data'!B100+'Consolidated underlying data'!J100*$I$1)</f>
        <v>0.52300000000000002</v>
      </c>
      <c r="I100" s="19">
        <f t="shared" si="13"/>
        <v>0.39468864468864462</v>
      </c>
      <c r="J100" s="19">
        <f t="shared" si="11"/>
        <v>1.3946886446886446</v>
      </c>
      <c r="K100" s="45">
        <f t="shared" si="12"/>
        <v>1.397</v>
      </c>
      <c r="L100" s="54"/>
      <c r="M100" s="54"/>
      <c r="N100" s="54"/>
      <c r="O100" s="54"/>
      <c r="P100" s="54"/>
      <c r="Q100" s="54"/>
      <c r="R100" s="54"/>
      <c r="S100" s="56"/>
    </row>
    <row r="101" spans="1:19" x14ac:dyDescent="0.25">
      <c r="A101" s="2">
        <v>1981</v>
      </c>
      <c r="B101" s="20">
        <f>'Consolidated underlying data'!E101</f>
        <v>0.15</v>
      </c>
      <c r="C101" s="18">
        <f>'Consolidated underlying data'!F101</f>
        <v>0.113</v>
      </c>
      <c r="D101" s="39">
        <f>'Consolidated underlying data'!B101</f>
        <v>-0.108</v>
      </c>
      <c r="E101" s="19">
        <f t="shared" si="8"/>
        <v>-0.19856244384546273</v>
      </c>
      <c r="F101" s="19">
        <f t="shared" si="9"/>
        <v>0.80143755615453727</v>
      </c>
      <c r="G101" s="17">
        <f t="shared" si="10"/>
        <v>0.74199999999999999</v>
      </c>
      <c r="H101" s="39">
        <f>('Consolidated underlying data'!B101+'Consolidated underlying data'!J101*$I$1)</f>
        <v>-0.108</v>
      </c>
      <c r="I101" s="19">
        <f t="shared" si="13"/>
        <v>-0.19856244384546273</v>
      </c>
      <c r="J101" s="19">
        <f t="shared" si="11"/>
        <v>0.80143755615453727</v>
      </c>
      <c r="K101" s="45">
        <f t="shared" si="12"/>
        <v>0.74199999999999999</v>
      </c>
      <c r="L101" s="54"/>
      <c r="M101" s="54"/>
      <c r="N101" s="54"/>
      <c r="O101" s="54"/>
      <c r="P101" s="54"/>
      <c r="Q101" s="54"/>
      <c r="R101" s="54"/>
      <c r="S101" s="56"/>
    </row>
    <row r="102" spans="1:19" x14ac:dyDescent="0.25">
      <c r="A102" s="2">
        <v>1982</v>
      </c>
      <c r="B102" s="20">
        <f>'Consolidated underlying data'!E102</f>
        <v>0.14000000000000001</v>
      </c>
      <c r="C102" s="18">
        <f>'Consolidated underlying data'!F102</f>
        <v>0.11</v>
      </c>
      <c r="D102" s="39">
        <f>'Consolidated underlying data'!B102</f>
        <v>-0.153</v>
      </c>
      <c r="E102" s="19">
        <f t="shared" si="8"/>
        <v>-0.23693693693693707</v>
      </c>
      <c r="F102" s="19">
        <f t="shared" si="9"/>
        <v>0.76306306306306293</v>
      </c>
      <c r="G102" s="17">
        <f t="shared" si="10"/>
        <v>0.70699999999999996</v>
      </c>
      <c r="H102" s="39">
        <f>('Consolidated underlying data'!B102+'Consolidated underlying data'!J102*$I$1)</f>
        <v>-0.153</v>
      </c>
      <c r="I102" s="19">
        <f t="shared" si="13"/>
        <v>-0.23693693693693707</v>
      </c>
      <c r="J102" s="19">
        <f t="shared" si="11"/>
        <v>0.76306306306306293</v>
      </c>
      <c r="K102" s="45">
        <f t="shared" si="12"/>
        <v>0.70699999999999996</v>
      </c>
      <c r="L102" s="54"/>
      <c r="M102" s="54"/>
      <c r="N102" s="54"/>
      <c r="O102" s="54"/>
      <c r="P102" s="54"/>
      <c r="Q102" s="75"/>
      <c r="R102" s="75"/>
      <c r="S102" s="56"/>
    </row>
    <row r="103" spans="1:19" x14ac:dyDescent="0.25">
      <c r="A103" s="2">
        <v>1983</v>
      </c>
      <c r="B103" s="20">
        <f>'Consolidated underlying data'!E103</f>
        <v>0.13500000000000001</v>
      </c>
      <c r="C103" s="18">
        <f>'Consolidated underlying data'!F103</f>
        <v>8.5999999999999993E-2</v>
      </c>
      <c r="D103" s="39">
        <f>'Consolidated underlying data'!B103</f>
        <v>0.63700000000000001</v>
      </c>
      <c r="E103" s="19">
        <f t="shared" si="8"/>
        <v>0.50736648250460403</v>
      </c>
      <c r="F103" s="19">
        <f t="shared" si="9"/>
        <v>1.507366482504604</v>
      </c>
      <c r="G103" s="17">
        <f t="shared" si="10"/>
        <v>1.502</v>
      </c>
      <c r="H103" s="39">
        <f>('Consolidated underlying data'!B103+'Consolidated underlying data'!J103*$I$1)</f>
        <v>0.63700000000000001</v>
      </c>
      <c r="I103" s="19">
        <f t="shared" si="13"/>
        <v>0.50736648250460403</v>
      </c>
      <c r="J103" s="19">
        <f t="shared" si="11"/>
        <v>1.507366482504604</v>
      </c>
      <c r="K103" s="45">
        <f t="shared" si="12"/>
        <v>1.502</v>
      </c>
      <c r="L103" s="54"/>
      <c r="M103" s="54"/>
      <c r="N103" s="54"/>
      <c r="O103" s="54"/>
      <c r="P103" s="54"/>
      <c r="Q103" s="54"/>
      <c r="R103" s="54"/>
      <c r="S103" s="56"/>
    </row>
    <row r="104" spans="1:19" x14ac:dyDescent="0.25">
      <c r="A104" s="2">
        <v>1984</v>
      </c>
      <c r="B104" s="20">
        <f>'Consolidated underlying data'!E104</f>
        <v>0.13400000000000001</v>
      </c>
      <c r="C104" s="18">
        <f>'Consolidated underlying data'!F104</f>
        <v>2.5999999999999999E-2</v>
      </c>
      <c r="D104" s="39">
        <f>'Consolidated underlying data'!B104</f>
        <v>5.0000000000000001E-3</v>
      </c>
      <c r="E104" s="19">
        <f t="shared" si="8"/>
        <v>-2.0467836257310079E-2</v>
      </c>
      <c r="F104" s="19">
        <f t="shared" si="9"/>
        <v>0.97953216374268992</v>
      </c>
      <c r="G104" s="17">
        <f t="shared" si="10"/>
        <v>0.871</v>
      </c>
      <c r="H104" s="39">
        <f>('Consolidated underlying data'!B104+'Consolidated underlying data'!J104*$I$1)</f>
        <v>5.0000000000000001E-3</v>
      </c>
      <c r="I104" s="19">
        <f t="shared" si="13"/>
        <v>-2.0467836257310079E-2</v>
      </c>
      <c r="J104" s="19">
        <f t="shared" si="11"/>
        <v>0.97953216374268992</v>
      </c>
      <c r="K104" s="45">
        <f t="shared" si="12"/>
        <v>0.871</v>
      </c>
      <c r="L104" s="54"/>
      <c r="M104" s="54"/>
      <c r="N104" s="54"/>
      <c r="O104" s="54"/>
      <c r="P104" s="54"/>
      <c r="Q104" s="54"/>
      <c r="R104" s="54"/>
      <c r="S104" s="56"/>
    </row>
    <row r="105" spans="1:19" x14ac:dyDescent="0.25">
      <c r="A105" s="2">
        <v>1985</v>
      </c>
      <c r="B105" s="20">
        <f>'Consolidated underlying data'!E105</f>
        <v>0.14899999999999999</v>
      </c>
      <c r="C105" s="18">
        <f>'Consolidated underlying data'!F105</f>
        <v>8.2000000000000003E-2</v>
      </c>
      <c r="D105" s="39">
        <f>'Consolidated underlying data'!B105</f>
        <v>0.42099999999999999</v>
      </c>
      <c r="E105" s="19">
        <f t="shared" si="8"/>
        <v>0.31330868761552666</v>
      </c>
      <c r="F105" s="19">
        <f t="shared" si="9"/>
        <v>1.3133086876155267</v>
      </c>
      <c r="G105" s="17">
        <f t="shared" si="10"/>
        <v>1.272</v>
      </c>
      <c r="H105" s="39">
        <f>('Consolidated underlying data'!B105+'Consolidated underlying data'!J105*$I$1)</f>
        <v>0.42099999999999999</v>
      </c>
      <c r="I105" s="19">
        <f t="shared" si="13"/>
        <v>0.31330868761552666</v>
      </c>
      <c r="J105" s="19">
        <f t="shared" si="11"/>
        <v>1.3133086876155267</v>
      </c>
      <c r="K105" s="45">
        <f t="shared" si="12"/>
        <v>1.272</v>
      </c>
      <c r="L105" s="54"/>
      <c r="M105" s="54"/>
      <c r="N105" s="54"/>
      <c r="O105" s="54"/>
      <c r="P105" s="54"/>
      <c r="Q105" s="54"/>
      <c r="R105" s="54"/>
      <c r="S105" s="56"/>
    </row>
    <row r="106" spans="1:19" x14ac:dyDescent="0.25">
      <c r="A106" s="2">
        <v>1986</v>
      </c>
      <c r="B106" s="20">
        <f>'Consolidated underlying data'!E106</f>
        <v>0.13400000000000001</v>
      </c>
      <c r="C106" s="18">
        <f>'Consolidated underlying data'!F106</f>
        <v>9.8000000000000004E-2</v>
      </c>
      <c r="D106" s="39">
        <f>'Consolidated underlying data'!B106</f>
        <v>0.51100000000000001</v>
      </c>
      <c r="E106" s="19">
        <f t="shared" si="8"/>
        <v>0.37613843351548271</v>
      </c>
      <c r="F106" s="19">
        <f t="shared" si="9"/>
        <v>1.3761384335154827</v>
      </c>
      <c r="G106" s="17">
        <f t="shared" si="10"/>
        <v>1.377</v>
      </c>
      <c r="H106" s="39">
        <f>('Consolidated underlying data'!B106+'Consolidated underlying data'!J106*$I$1)</f>
        <v>0.51100000000000001</v>
      </c>
      <c r="I106" s="19">
        <f t="shared" si="13"/>
        <v>0.37613843351548271</v>
      </c>
      <c r="J106" s="19">
        <f t="shared" si="11"/>
        <v>1.3761384335154827</v>
      </c>
      <c r="K106" s="45">
        <f t="shared" si="12"/>
        <v>1.377</v>
      </c>
      <c r="L106" s="54"/>
      <c r="M106" s="54"/>
      <c r="N106" s="54"/>
      <c r="O106" s="54"/>
      <c r="P106" s="54"/>
      <c r="Q106" s="54"/>
      <c r="R106" s="54"/>
      <c r="S106" s="56"/>
    </row>
    <row r="107" spans="1:19" x14ac:dyDescent="0.25">
      <c r="A107" s="2">
        <v>1987</v>
      </c>
      <c r="B107" s="20">
        <f>'Consolidated underlying data'!E107</f>
        <v>0.129</v>
      </c>
      <c r="C107" s="18">
        <f>'Consolidated underlying data'!F107</f>
        <v>7.0999999999999994E-2</v>
      </c>
      <c r="D107" s="39">
        <f>'Consolidated underlying data'!B107</f>
        <v>-9.6000000000000002E-2</v>
      </c>
      <c r="E107" s="19">
        <f t="shared" si="8"/>
        <v>-0.15592903828197935</v>
      </c>
      <c r="F107" s="19">
        <f t="shared" si="9"/>
        <v>0.84407096171802065</v>
      </c>
      <c r="G107" s="17">
        <f t="shared" si="10"/>
        <v>0.77500000000000002</v>
      </c>
      <c r="H107" s="39">
        <f>('Consolidated underlying data'!B107+'Consolidated underlying data'!J107*$I$1)</f>
        <v>-9.6000000000000002E-2</v>
      </c>
      <c r="I107" s="19">
        <f t="shared" si="13"/>
        <v>-0.15592903828197935</v>
      </c>
      <c r="J107" s="19">
        <f t="shared" si="11"/>
        <v>0.84407096171802065</v>
      </c>
      <c r="K107" s="45">
        <f t="shared" si="12"/>
        <v>0.77500000000000002</v>
      </c>
      <c r="L107" s="54"/>
      <c r="M107" s="54"/>
      <c r="N107" s="54"/>
      <c r="O107" s="54"/>
      <c r="P107" s="54"/>
      <c r="Q107" s="75"/>
      <c r="R107" s="75"/>
      <c r="S107" s="56"/>
    </row>
    <row r="108" spans="1:19" x14ac:dyDescent="0.25">
      <c r="A108" s="2">
        <v>1988</v>
      </c>
      <c r="B108" s="20">
        <f>'Consolidated underlying data'!E108</f>
        <v>0.13</v>
      </c>
      <c r="C108" s="18">
        <f>'Consolidated underlying data'!F108</f>
        <v>7.5999999999999998E-2</v>
      </c>
      <c r="D108" s="39">
        <f>'Consolidated underlying data'!B108</f>
        <v>0.21099999999999999</v>
      </c>
      <c r="E108" s="19">
        <f t="shared" si="8"/>
        <v>0.12546468401486988</v>
      </c>
      <c r="F108" s="19">
        <f t="shared" si="9"/>
        <v>1.1254646840148699</v>
      </c>
      <c r="G108" s="17">
        <f t="shared" si="10"/>
        <v>1.081</v>
      </c>
      <c r="H108" s="39">
        <f>('Consolidated underlying data'!B108+'Consolidated underlying data'!J108*$I$1)</f>
        <v>0.23261764705882351</v>
      </c>
      <c r="I108" s="19">
        <f t="shared" si="13"/>
        <v>0.14555543406953841</v>
      </c>
      <c r="J108" s="19">
        <f t="shared" ref="J108:J117" si="14">I108+1</f>
        <v>1.1455554340695384</v>
      </c>
      <c r="K108" s="45">
        <f t="shared" si="12"/>
        <v>1.1026176470588236</v>
      </c>
      <c r="L108" s="54"/>
      <c r="M108" s="54"/>
      <c r="N108" s="54"/>
      <c r="O108" s="54"/>
      <c r="P108" s="54"/>
      <c r="Q108" s="54"/>
      <c r="R108" s="54"/>
      <c r="S108" s="56"/>
    </row>
    <row r="109" spans="1:19" x14ac:dyDescent="0.25">
      <c r="A109" s="2">
        <v>1989</v>
      </c>
      <c r="B109" s="20">
        <f>'Consolidated underlying data'!E109</f>
        <v>0.129</v>
      </c>
      <c r="C109" s="18">
        <f>'Consolidated underlying data'!F109</f>
        <v>7.8E-2</v>
      </c>
      <c r="D109" s="39">
        <f>'Consolidated underlying data'!B109</f>
        <v>0.17899999999999999</v>
      </c>
      <c r="E109" s="19">
        <f t="shared" si="8"/>
        <v>9.3692022263450747E-2</v>
      </c>
      <c r="F109" s="19">
        <f t="shared" si="9"/>
        <v>1.0936920222634507</v>
      </c>
      <c r="G109" s="17">
        <f t="shared" si="10"/>
        <v>1.05</v>
      </c>
      <c r="H109" s="39">
        <f>('Consolidated underlying data'!B109+'Consolidated underlying data'!J109*$I$1)</f>
        <v>0.19798852459016392</v>
      </c>
      <c r="I109" s="19">
        <f t="shared" si="13"/>
        <v>0.11130660908178447</v>
      </c>
      <c r="J109" s="19">
        <f t="shared" si="14"/>
        <v>1.1113066090817845</v>
      </c>
      <c r="K109" s="45">
        <f t="shared" si="12"/>
        <v>1.0689885245901638</v>
      </c>
      <c r="L109" s="54"/>
      <c r="M109" s="54"/>
      <c r="N109" s="54"/>
      <c r="O109" s="54"/>
      <c r="P109" s="54"/>
      <c r="Q109" s="54"/>
      <c r="R109" s="54"/>
      <c r="S109" s="56"/>
    </row>
    <row r="110" spans="1:19" x14ac:dyDescent="0.25">
      <c r="A110" s="2">
        <v>1990</v>
      </c>
      <c r="B110" s="20">
        <f>'Consolidated underlying data'!E110</f>
        <v>0.121</v>
      </c>
      <c r="C110" s="18">
        <f>'Consolidated underlying data'!F110</f>
        <v>6.9000000000000006E-2</v>
      </c>
      <c r="D110" s="39">
        <f>'Consolidated underlying data'!B110</f>
        <v>-0.153</v>
      </c>
      <c r="E110" s="19">
        <f t="shared" si="8"/>
        <v>-0.20767072029934519</v>
      </c>
      <c r="F110" s="19">
        <f t="shared" si="9"/>
        <v>0.79232927970065481</v>
      </c>
      <c r="G110" s="17">
        <f t="shared" si="10"/>
        <v>0.72599999999999998</v>
      </c>
      <c r="H110" s="39">
        <f>('Consolidated underlying data'!B110+'Consolidated underlying data'!J110*$I$1)</f>
        <v>-0.13919016393442624</v>
      </c>
      <c r="I110" s="19">
        <f t="shared" si="13"/>
        <v>-0.19475225812387853</v>
      </c>
      <c r="J110" s="19">
        <f t="shared" si="14"/>
        <v>0.80524774187612147</v>
      </c>
      <c r="K110" s="45">
        <f t="shared" si="12"/>
        <v>0.73980983606557382</v>
      </c>
      <c r="L110" s="54"/>
      <c r="M110" s="54"/>
      <c r="N110" s="54"/>
      <c r="O110" s="54"/>
      <c r="P110" s="54"/>
      <c r="Q110" s="54"/>
      <c r="R110" s="54"/>
      <c r="S110" s="56"/>
    </row>
    <row r="111" spans="1:19" x14ac:dyDescent="0.25">
      <c r="A111" s="2">
        <v>1991</v>
      </c>
      <c r="B111" s="20">
        <f>'Consolidated underlying data'!E111</f>
        <v>9.4E-2</v>
      </c>
      <c r="C111" s="18">
        <f>'Consolidated underlying data'!F111</f>
        <v>1.4999999999999999E-2</v>
      </c>
      <c r="D111" s="39">
        <f>'Consolidated underlying data'!B111</f>
        <v>0.27500000000000002</v>
      </c>
      <c r="E111" s="19">
        <f t="shared" si="8"/>
        <v>0.25615763546798043</v>
      </c>
      <c r="F111" s="19">
        <f t="shared" si="9"/>
        <v>1.2561576354679804</v>
      </c>
      <c r="G111" s="17">
        <f t="shared" si="10"/>
        <v>1.181</v>
      </c>
      <c r="H111" s="39">
        <f>('Consolidated underlying data'!B111+'Consolidated underlying data'!J111*$I$1)</f>
        <v>0.29024836065573772</v>
      </c>
      <c r="I111" s="19">
        <f t="shared" si="13"/>
        <v>0.27118065089235266</v>
      </c>
      <c r="J111" s="19">
        <f t="shared" si="14"/>
        <v>1.2711806508923527</v>
      </c>
      <c r="K111" s="45">
        <f t="shared" si="12"/>
        <v>1.1962483606557377</v>
      </c>
      <c r="L111" s="54"/>
      <c r="M111" s="54"/>
      <c r="N111" s="54"/>
      <c r="O111" s="54"/>
      <c r="P111" s="54"/>
      <c r="Q111" s="54"/>
      <c r="R111" s="54"/>
      <c r="S111" s="56"/>
    </row>
    <row r="112" spans="1:19" x14ac:dyDescent="0.25">
      <c r="A112" s="2">
        <v>1992</v>
      </c>
      <c r="B112" s="20">
        <f>'Consolidated underlying data'!E112</f>
        <v>8.8999999999999996E-2</v>
      </c>
      <c r="C112" s="18">
        <f>'Consolidated underlying data'!F112</f>
        <v>3.0000000000000001E-3</v>
      </c>
      <c r="D112" s="39">
        <f>'Consolidated underlying data'!B112</f>
        <v>-2.1999999999999999E-2</v>
      </c>
      <c r="E112" s="19">
        <f t="shared" si="8"/>
        <v>-2.4925224327018825E-2</v>
      </c>
      <c r="F112" s="19">
        <f t="shared" si="9"/>
        <v>0.97507477567298118</v>
      </c>
      <c r="G112" s="17">
        <f t="shared" si="10"/>
        <v>0.88900000000000001</v>
      </c>
      <c r="H112" s="39">
        <f>('Consolidated underlying data'!B112+'Consolidated underlying data'!J112*$I$1)</f>
        <v>-1.1067213114754096E-2</v>
      </c>
      <c r="I112" s="19">
        <f t="shared" si="13"/>
        <v>-1.4025137701649038E-2</v>
      </c>
      <c r="J112" s="19">
        <f t="shared" si="14"/>
        <v>0.98597486229835096</v>
      </c>
      <c r="K112" s="45">
        <f t="shared" si="12"/>
        <v>0.89993278688524592</v>
      </c>
      <c r="L112" s="54"/>
      <c r="M112" s="54"/>
      <c r="N112" s="54"/>
      <c r="O112" s="54"/>
      <c r="P112" s="54"/>
      <c r="Q112" s="75"/>
      <c r="R112" s="75"/>
      <c r="S112" s="56"/>
    </row>
    <row r="113" spans="1:19" x14ac:dyDescent="0.25">
      <c r="A113" s="2">
        <v>1993</v>
      </c>
      <c r="B113" s="20">
        <f>'Consolidated underlying data'!E113</f>
        <v>6.7000000000000004E-2</v>
      </c>
      <c r="C113" s="18">
        <f>'Consolidated underlying data'!F113</f>
        <v>1.9E-2</v>
      </c>
      <c r="D113" s="39">
        <f>'Consolidated underlying data'!B113</f>
        <v>0.442</v>
      </c>
      <c r="E113" s="19">
        <f t="shared" si="8"/>
        <v>0.41511285574092249</v>
      </c>
      <c r="F113" s="19">
        <f t="shared" si="9"/>
        <v>1.4151128557409225</v>
      </c>
      <c r="G113" s="17">
        <f t="shared" si="10"/>
        <v>1.375</v>
      </c>
      <c r="H113" s="39">
        <f>('Consolidated underlying data'!B113+'Consolidated underlying data'!J113*$I$1)</f>
        <v>0.45330373134328361</v>
      </c>
      <c r="I113" s="19">
        <f t="shared" si="13"/>
        <v>0.42620582074905178</v>
      </c>
      <c r="J113" s="19">
        <f t="shared" si="14"/>
        <v>1.4262058207490518</v>
      </c>
      <c r="K113" s="45">
        <f t="shared" si="12"/>
        <v>1.3863037313432836</v>
      </c>
      <c r="L113" s="54"/>
      <c r="M113" s="54"/>
      <c r="N113" s="54"/>
      <c r="O113" s="54"/>
      <c r="P113" s="54"/>
      <c r="Q113" s="54"/>
      <c r="R113" s="54"/>
      <c r="S113" s="56"/>
    </row>
    <row r="114" spans="1:19" x14ac:dyDescent="0.25">
      <c r="A114" s="2">
        <v>1994</v>
      </c>
      <c r="B114" s="20">
        <f>'Consolidated underlying data'!E114</f>
        <v>0.1</v>
      </c>
      <c r="C114" s="18">
        <f>'Consolidated underlying data'!F114</f>
        <v>2.5000000000000001E-2</v>
      </c>
      <c r="D114" s="39">
        <f>'Consolidated underlying data'!B114</f>
        <v>-5.8000000000000003E-2</v>
      </c>
      <c r="E114" s="19">
        <f t="shared" si="8"/>
        <v>-8.0975609756097522E-2</v>
      </c>
      <c r="F114" s="19">
        <f t="shared" si="9"/>
        <v>0.91902439024390248</v>
      </c>
      <c r="G114" s="17">
        <f t="shared" si="10"/>
        <v>0.84199999999999997</v>
      </c>
      <c r="H114" s="39">
        <f>('Consolidated underlying data'!B114+'Consolidated underlying data'!J114*$I$1)</f>
        <v>-5.0464179104477619E-2</v>
      </c>
      <c r="I114" s="19">
        <f t="shared" si="13"/>
        <v>-7.3623589370222065E-2</v>
      </c>
      <c r="J114" s="19">
        <f t="shared" si="14"/>
        <v>0.92637641062977794</v>
      </c>
      <c r="K114" s="45">
        <f t="shared" si="12"/>
        <v>0.84953582089552238</v>
      </c>
      <c r="L114" s="54"/>
      <c r="M114" s="54"/>
      <c r="N114" s="54"/>
      <c r="O114" s="54"/>
      <c r="P114" s="54"/>
      <c r="Q114" s="54"/>
      <c r="R114" s="54"/>
      <c r="S114" s="56"/>
    </row>
    <row r="115" spans="1:19" x14ac:dyDescent="0.25">
      <c r="A115" s="2">
        <v>1995</v>
      </c>
      <c r="B115" s="20">
        <f>'Consolidated underlying data'!E115</f>
        <v>8.2000000000000003E-2</v>
      </c>
      <c r="C115" s="18">
        <f>'Consolidated underlying data'!F115</f>
        <v>5.0999999999999997E-2</v>
      </c>
      <c r="D115" s="39">
        <f>'Consolidated underlying data'!B115</f>
        <v>0.215</v>
      </c>
      <c r="E115" s="19">
        <f t="shared" si="8"/>
        <v>0.15604186489058058</v>
      </c>
      <c r="F115" s="19">
        <f t="shared" si="9"/>
        <v>1.1560418648905806</v>
      </c>
      <c r="G115" s="17">
        <f t="shared" si="10"/>
        <v>1.133</v>
      </c>
      <c r="H115" s="39">
        <f>('Consolidated underlying data'!B115+'Consolidated underlying data'!J115*$I$1)</f>
        <v>0.22765625</v>
      </c>
      <c r="I115" s="19">
        <f t="shared" si="13"/>
        <v>0.16808396764985734</v>
      </c>
      <c r="J115" s="19">
        <f t="shared" si="14"/>
        <v>1.1680839676498573</v>
      </c>
      <c r="K115" s="45">
        <f t="shared" si="12"/>
        <v>1.14565625</v>
      </c>
      <c r="L115" s="54"/>
      <c r="M115" s="54"/>
      <c r="N115" s="54"/>
      <c r="O115" s="54"/>
      <c r="P115" s="54"/>
      <c r="Q115" s="54"/>
      <c r="R115" s="54"/>
      <c r="S115" s="56"/>
    </row>
    <row r="116" spans="1:19" x14ac:dyDescent="0.25">
      <c r="A116" s="2">
        <v>1996</v>
      </c>
      <c r="B116" s="20">
        <f>'Consolidated underlying data'!E116</f>
        <v>7.3999999999999996E-2</v>
      </c>
      <c r="C116" s="18">
        <f>'Consolidated underlying data'!F116</f>
        <v>1.4999999999999999E-2</v>
      </c>
      <c r="D116" s="39">
        <f>'Consolidated underlying data'!B116</f>
        <v>0.11700000000000001</v>
      </c>
      <c r="E116" s="19">
        <f t="shared" si="8"/>
        <v>0.10049261083743843</v>
      </c>
      <c r="F116" s="19">
        <f t="shared" si="9"/>
        <v>1.1004926108374384</v>
      </c>
      <c r="G116" s="17">
        <f t="shared" si="10"/>
        <v>1.0429999999999999</v>
      </c>
      <c r="H116" s="39">
        <f>('Consolidated underlying data'!B116+'Consolidated underlying data'!J116*$I$1)</f>
        <v>0.12839062500000001</v>
      </c>
      <c r="I116" s="19">
        <f t="shared" si="13"/>
        <v>0.1117149014778327</v>
      </c>
      <c r="J116" s="19">
        <f t="shared" si="14"/>
        <v>1.1117149014778327</v>
      </c>
      <c r="K116" s="45">
        <f t="shared" si="12"/>
        <v>1.0543906249999999</v>
      </c>
      <c r="L116" s="54"/>
      <c r="M116" s="54"/>
      <c r="N116" s="54"/>
      <c r="O116" s="54"/>
      <c r="P116" s="54"/>
      <c r="Q116" s="54"/>
      <c r="R116" s="54"/>
      <c r="S116" s="56"/>
    </row>
    <row r="117" spans="1:19" x14ac:dyDescent="0.25">
      <c r="A117" s="2">
        <v>1997</v>
      </c>
      <c r="B117" s="20">
        <f>'Consolidated underlying data'!E117</f>
        <v>6.0999999999999999E-2</v>
      </c>
      <c r="C117" s="18">
        <f>'Consolidated underlying data'!F117</f>
        <v>-2E-3</v>
      </c>
      <c r="D117" s="39">
        <f>'Consolidated underlying data'!B117</f>
        <v>0.124</v>
      </c>
      <c r="E117" s="19">
        <f t="shared" si="8"/>
        <v>0.12625250501002006</v>
      </c>
      <c r="F117" s="19">
        <f t="shared" si="9"/>
        <v>1.1262525050100201</v>
      </c>
      <c r="G117" s="17">
        <f t="shared" si="10"/>
        <v>1.0629999999999999</v>
      </c>
      <c r="H117" s="39">
        <f>('Consolidated underlying data'!B117+'Consolidated underlying data'!J117*$I$1)</f>
        <v>0.13539062499999999</v>
      </c>
      <c r="I117" s="19">
        <f t="shared" si="13"/>
        <v>0.13766595691382744</v>
      </c>
      <c r="J117" s="19">
        <f t="shared" si="14"/>
        <v>1.1376659569138274</v>
      </c>
      <c r="K117" s="45">
        <f t="shared" si="12"/>
        <v>1.0743906249999999</v>
      </c>
      <c r="L117" s="54"/>
      <c r="M117" s="54"/>
      <c r="N117" s="54"/>
      <c r="O117" s="54"/>
      <c r="P117" s="54"/>
      <c r="Q117" s="75"/>
      <c r="R117" s="75"/>
      <c r="S117" s="56"/>
    </row>
    <row r="118" spans="1:19" x14ac:dyDescent="0.25">
      <c r="A118" s="2">
        <v>1998</v>
      </c>
      <c r="B118" s="20">
        <f>'Consolidated underlying data'!E118</f>
        <v>0.05</v>
      </c>
      <c r="C118" s="18">
        <f>'Consolidated underlying data'!F118</f>
        <v>1.6E-2</v>
      </c>
      <c r="D118" s="39">
        <f>'Consolidated underlying data'!B118</f>
        <v>0.11899999999999999</v>
      </c>
      <c r="E118" s="19">
        <f t="shared" si="8"/>
        <v>0.10137795275590555</v>
      </c>
      <c r="F118" s="19">
        <f t="shared" si="9"/>
        <v>1.1013779527559056</v>
      </c>
      <c r="G118" s="17">
        <f t="shared" si="10"/>
        <v>1.069</v>
      </c>
      <c r="H118" s="39">
        <f>('Consolidated underlying data'!B118+'Consolidated underlying data'!J118*$I$1)</f>
        <v>0.12745999999999999</v>
      </c>
      <c r="I118" s="19">
        <f t="shared" si="13"/>
        <v>0.10970472440944867</v>
      </c>
      <c r="J118" s="19">
        <f t="shared" si="11"/>
        <v>1.1097047244094487</v>
      </c>
      <c r="K118" s="45">
        <f t="shared" si="12"/>
        <v>1.0774600000000001</v>
      </c>
      <c r="L118" s="54"/>
      <c r="M118" s="54"/>
      <c r="N118" s="54"/>
      <c r="O118" s="54"/>
      <c r="P118" s="54"/>
      <c r="Q118" s="54"/>
      <c r="R118" s="54"/>
      <c r="S118" s="56"/>
    </row>
    <row r="119" spans="1:19" x14ac:dyDescent="0.25">
      <c r="A119" s="2">
        <v>1999</v>
      </c>
      <c r="B119" s="20">
        <f>'Consolidated underlying data'!E119</f>
        <v>7.0000000000000007E-2</v>
      </c>
      <c r="C119" s="18">
        <f>'Consolidated underlying data'!F119</f>
        <v>1.7999999999999999E-2</v>
      </c>
      <c r="D119" s="39">
        <f>'Consolidated underlying data'!B119</f>
        <v>0.17599999999999999</v>
      </c>
      <c r="E119" s="19">
        <f t="shared" si="8"/>
        <v>0.15520628683693505</v>
      </c>
      <c r="F119" s="19">
        <f t="shared" si="9"/>
        <v>1.155206286836935</v>
      </c>
      <c r="G119" s="17">
        <f t="shared" si="10"/>
        <v>1.1059999999999999</v>
      </c>
      <c r="H119" s="39">
        <f>('Consolidated underlying data'!B119+'Consolidated underlying data'!J119*$I$1)</f>
        <v>0.18386</v>
      </c>
      <c r="I119" s="19">
        <f t="shared" si="13"/>
        <v>0.16292730844793701</v>
      </c>
      <c r="J119" s="19">
        <f t="shared" si="11"/>
        <v>1.162927308447937</v>
      </c>
      <c r="K119" s="45">
        <f t="shared" si="12"/>
        <v>1.1138600000000001</v>
      </c>
      <c r="L119" s="54"/>
      <c r="M119" s="54"/>
      <c r="N119" s="54"/>
      <c r="O119" s="54"/>
      <c r="P119" s="54"/>
      <c r="Q119" s="54"/>
      <c r="R119" s="54"/>
      <c r="S119" s="56"/>
    </row>
    <row r="120" spans="1:19" x14ac:dyDescent="0.25">
      <c r="A120" s="2">
        <v>2000</v>
      </c>
      <c r="B120" s="20">
        <f>'Consolidated underlying data'!E120</f>
        <v>5.5E-2</v>
      </c>
      <c r="C120" s="18">
        <f>'Consolidated underlying data'!F120</f>
        <v>5.8000000000000003E-2</v>
      </c>
      <c r="D120" s="39">
        <f>'Consolidated underlying data'!B120</f>
        <v>6.5000000000000002E-2</v>
      </c>
      <c r="E120" s="19">
        <f t="shared" si="8"/>
        <v>6.6162570888468331E-3</v>
      </c>
      <c r="F120" s="19">
        <f t="shared" si="9"/>
        <v>1.0066162570888468</v>
      </c>
      <c r="G120" s="17">
        <f t="shared" si="10"/>
        <v>1.01</v>
      </c>
      <c r="H120" s="39">
        <f>('Consolidated underlying data'!B120+'Consolidated underlying data'!J120*$I$1)</f>
        <v>7.3099999999999998E-2</v>
      </c>
      <c r="I120" s="19">
        <f t="shared" si="13"/>
        <v>1.4272211720226746E-2</v>
      </c>
      <c r="J120" s="19">
        <f t="shared" si="11"/>
        <v>1.0142722117202267</v>
      </c>
      <c r="K120" s="45">
        <f t="shared" si="12"/>
        <v>1.0181</v>
      </c>
      <c r="L120" s="54"/>
      <c r="M120" s="54"/>
      <c r="N120" s="54"/>
      <c r="O120" s="54"/>
      <c r="P120" s="54"/>
      <c r="Q120" s="54"/>
      <c r="R120" s="54"/>
      <c r="S120" s="56"/>
    </row>
    <row r="121" spans="1:19" x14ac:dyDescent="0.25">
      <c r="A121" s="2">
        <v>2001</v>
      </c>
      <c r="B121" s="20">
        <f>'Consolidated underlying data'!E121</f>
        <v>0.06</v>
      </c>
      <c r="C121" s="18">
        <f>'Consolidated underlying data'!F121</f>
        <v>3.1E-2</v>
      </c>
      <c r="D121" s="39">
        <f>'Consolidated underlying data'!B121</f>
        <v>6.0999999999999999E-2</v>
      </c>
      <c r="E121" s="19">
        <f t="shared" si="8"/>
        <v>2.9097963142580063E-2</v>
      </c>
      <c r="F121" s="19">
        <f t="shared" si="9"/>
        <v>1.0290979631425801</v>
      </c>
      <c r="G121" s="17">
        <f t="shared" si="10"/>
        <v>1.0009999999999999</v>
      </c>
      <c r="H121" s="39">
        <f>('Consolidated underlying data'!B121+'Consolidated underlying data'!J121*$I$1)</f>
        <v>6.8739999999999996E-2</v>
      </c>
      <c r="I121" s="19">
        <f t="shared" si="13"/>
        <v>3.6605237633365872E-2</v>
      </c>
      <c r="J121" s="19">
        <f t="shared" si="11"/>
        <v>1.0366052376333659</v>
      </c>
      <c r="K121" s="45">
        <f t="shared" si="12"/>
        <v>1.00874</v>
      </c>
      <c r="L121" s="54"/>
      <c r="M121" s="54"/>
      <c r="N121" s="54"/>
      <c r="O121" s="54"/>
      <c r="P121" s="54"/>
      <c r="Q121" s="54"/>
      <c r="R121" s="54"/>
      <c r="S121" s="56"/>
    </row>
    <row r="122" spans="1:19" x14ac:dyDescent="0.25">
      <c r="A122" s="2">
        <v>2002</v>
      </c>
      <c r="B122" s="20">
        <f>'Consolidated underlying data'!E122</f>
        <v>5.1999999999999998E-2</v>
      </c>
      <c r="C122" s="18">
        <f>'Consolidated underlying data'!F122</f>
        <v>0.03</v>
      </c>
      <c r="D122" s="39">
        <f>'Consolidated underlying data'!B122</f>
        <v>-6.2E-2</v>
      </c>
      <c r="E122" s="19">
        <f t="shared" si="8"/>
        <v>-8.9320388349514612E-2</v>
      </c>
      <c r="F122" s="19">
        <f t="shared" si="9"/>
        <v>0.91067961165048539</v>
      </c>
      <c r="G122" s="17">
        <f t="shared" si="10"/>
        <v>0.88600000000000001</v>
      </c>
      <c r="H122" s="39">
        <f>('Consolidated underlying data'!B122+'Consolidated underlying data'!J122*$I$1)</f>
        <v>-5.4859999999999999E-2</v>
      </c>
      <c r="I122" s="19">
        <f t="shared" si="13"/>
        <v>-8.2388349514563197E-2</v>
      </c>
      <c r="J122" s="19">
        <f t="shared" si="11"/>
        <v>0.9176116504854368</v>
      </c>
      <c r="K122" s="45">
        <f t="shared" si="12"/>
        <v>0.89314000000000004</v>
      </c>
      <c r="L122" s="54"/>
      <c r="M122" s="54"/>
      <c r="N122" s="54"/>
      <c r="O122" s="54"/>
      <c r="P122" s="54"/>
      <c r="Q122" s="75"/>
      <c r="R122" s="75"/>
      <c r="S122" s="56"/>
    </row>
    <row r="123" spans="1:19" x14ac:dyDescent="0.25">
      <c r="A123" s="2">
        <v>2003</v>
      </c>
      <c r="B123" s="20">
        <f>'Consolidated underlying data'!E123</f>
        <v>5.6000000000000001E-2</v>
      </c>
      <c r="C123" s="18">
        <f>'Consolidated underlying data'!F123</f>
        <v>2.4E-2</v>
      </c>
      <c r="D123" s="39">
        <f>'Consolidated underlying data'!B123</f>
        <v>0.13400000000000001</v>
      </c>
      <c r="E123" s="19">
        <f t="shared" si="8"/>
        <v>0.10742187499999978</v>
      </c>
      <c r="F123" s="19">
        <f t="shared" si="9"/>
        <v>1.1074218749999998</v>
      </c>
      <c r="G123" s="17">
        <f t="shared" si="10"/>
        <v>1.0780000000000001</v>
      </c>
      <c r="H123" s="39">
        <f>('Consolidated underlying data'!B123+'Consolidated underlying data'!J123*$I$1)</f>
        <v>0.14486000000000002</v>
      </c>
      <c r="I123" s="19">
        <f t="shared" si="13"/>
        <v>0.1180273437499999</v>
      </c>
      <c r="J123" s="19">
        <f t="shared" si="11"/>
        <v>1.1180273437499999</v>
      </c>
      <c r="K123" s="45">
        <f t="shared" si="12"/>
        <v>1.0888599999999999</v>
      </c>
      <c r="L123" s="54"/>
      <c r="M123" s="54"/>
      <c r="N123" s="54"/>
      <c r="O123" s="54"/>
      <c r="P123" s="54"/>
      <c r="Q123" s="54"/>
      <c r="R123" s="54"/>
      <c r="S123" s="56"/>
    </row>
    <row r="124" spans="1:19" x14ac:dyDescent="0.25">
      <c r="A124" s="2">
        <v>2004</v>
      </c>
      <c r="B124" s="20">
        <f>'Consolidated underlying data'!E124</f>
        <v>5.2999999999999999E-2</v>
      </c>
      <c r="C124" s="18">
        <f>'Consolidated underlying data'!F124</f>
        <v>2.5999999999999999E-2</v>
      </c>
      <c r="D124" s="39">
        <f>'Consolidated underlying data'!B124</f>
        <v>0.27800000000000002</v>
      </c>
      <c r="E124" s="19">
        <f t="shared" si="8"/>
        <v>0.2456140350877194</v>
      </c>
      <c r="F124" s="19">
        <f t="shared" si="9"/>
        <v>1.2456140350877194</v>
      </c>
      <c r="G124" s="17">
        <f t="shared" si="10"/>
        <v>1.2250000000000001</v>
      </c>
      <c r="H124" s="39">
        <f>('Consolidated underlying data'!B124+'Consolidated underlying data'!J124*$I$1)</f>
        <v>0.2858</v>
      </c>
      <c r="I124" s="19">
        <f t="shared" si="13"/>
        <v>0.25321637426900589</v>
      </c>
      <c r="J124" s="19">
        <f t="shared" si="11"/>
        <v>1.2532163742690059</v>
      </c>
      <c r="K124" s="45">
        <f t="shared" si="12"/>
        <v>1.2328000000000001</v>
      </c>
      <c r="L124" s="54"/>
      <c r="M124" s="54"/>
      <c r="N124" s="54"/>
      <c r="O124" s="54"/>
      <c r="P124" s="54"/>
      <c r="Q124" s="54"/>
      <c r="R124" s="54"/>
      <c r="S124" s="56"/>
    </row>
    <row r="125" spans="1:19" x14ac:dyDescent="0.25">
      <c r="A125" s="2">
        <v>2005</v>
      </c>
      <c r="B125" s="20">
        <f>'Consolidated underlying data'!E125</f>
        <v>5.1999999999999998E-2</v>
      </c>
      <c r="C125" s="18">
        <f>'Consolidated underlying data'!F125</f>
        <v>2.8000000000000001E-2</v>
      </c>
      <c r="D125" s="39">
        <f>'Consolidated underlying data'!B125</f>
        <v>0.20599999999999999</v>
      </c>
      <c r="E125" s="19">
        <f t="shared" si="8"/>
        <v>0.17315175097276247</v>
      </c>
      <c r="F125" s="19">
        <f t="shared" si="9"/>
        <v>1.1731517509727625</v>
      </c>
      <c r="G125" s="17">
        <f t="shared" si="10"/>
        <v>1.1539999999999999</v>
      </c>
      <c r="H125" s="39">
        <f>('Consolidated underlying data'!B125+'Consolidated underlying data'!J125*$I$1)</f>
        <v>0.21403999999999998</v>
      </c>
      <c r="I125" s="19">
        <f t="shared" si="13"/>
        <v>0.18097276264591433</v>
      </c>
      <c r="J125" s="19">
        <f t="shared" si="11"/>
        <v>1.1809727626459143</v>
      </c>
      <c r="K125" s="45">
        <f t="shared" si="12"/>
        <v>1.16204</v>
      </c>
      <c r="L125" s="54"/>
      <c r="M125" s="54"/>
      <c r="N125" s="54"/>
      <c r="O125" s="54"/>
      <c r="P125" s="54"/>
      <c r="Q125" s="54"/>
      <c r="R125" s="54"/>
      <c r="S125" s="56"/>
    </row>
    <row r="126" spans="1:19" x14ac:dyDescent="0.25">
      <c r="A126" s="2">
        <v>2006</v>
      </c>
      <c r="B126" s="20">
        <f>'Consolidated underlying data'!E126</f>
        <v>5.8999999999999997E-2</v>
      </c>
      <c r="C126" s="18">
        <f>'Consolidated underlying data'!F126</f>
        <v>3.3000000000000002E-2</v>
      </c>
      <c r="D126" s="39">
        <f>'Consolidated underlying data'!B126</f>
        <v>0.249</v>
      </c>
      <c r="E126" s="19">
        <f>(1+D126)/(1+C126)-1</f>
        <v>0.2090997095837368</v>
      </c>
      <c r="F126" s="19">
        <f t="shared" si="9"/>
        <v>1.2090997095837368</v>
      </c>
      <c r="G126" s="17">
        <f t="shared" si="10"/>
        <v>1.19</v>
      </c>
      <c r="H126" s="39">
        <f>('Consolidated underlying data'!B126+'Consolidated underlying data'!J126*$I$1)</f>
        <v>0.25691999999999998</v>
      </c>
      <c r="I126" s="19">
        <f t="shared" si="13"/>
        <v>0.21676669893514044</v>
      </c>
      <c r="J126" s="19">
        <f t="shared" si="11"/>
        <v>1.2167666989351404</v>
      </c>
      <c r="K126" s="45">
        <f t="shared" si="12"/>
        <v>1.1979199999999999</v>
      </c>
      <c r="L126" s="54"/>
      <c r="M126" s="54"/>
      <c r="N126" s="54"/>
      <c r="O126" s="54"/>
      <c r="P126" s="54"/>
      <c r="Q126" s="54"/>
      <c r="R126" s="54"/>
      <c r="S126" s="56"/>
    </row>
    <row r="127" spans="1:19" x14ac:dyDescent="0.25">
      <c r="A127" s="2">
        <v>2007</v>
      </c>
      <c r="B127" s="20">
        <f>'Consolidated underlying data'!E127</f>
        <v>6.3E-2</v>
      </c>
      <c r="C127" s="18">
        <f>'Consolidated underlying data'!F127</f>
        <v>0.03</v>
      </c>
      <c r="D127" s="39">
        <f>'Consolidated underlying data'!B127</f>
        <v>0.223</v>
      </c>
      <c r="E127" s="19">
        <f t="shared" si="8"/>
        <v>0.18737864077669908</v>
      </c>
      <c r="F127" s="19">
        <f t="shared" si="9"/>
        <v>1.1873786407766991</v>
      </c>
      <c r="G127" s="17">
        <f t="shared" si="10"/>
        <v>1.1599999999999999</v>
      </c>
      <c r="H127" s="39">
        <f>('Consolidated underlying data'!B127+'Consolidated underlying data'!J127*$I$1)</f>
        <v>0.22948000000000002</v>
      </c>
      <c r="I127" s="19">
        <f t="shared" si="13"/>
        <v>0.19366990291262143</v>
      </c>
      <c r="J127" s="19">
        <f t="shared" si="11"/>
        <v>1.1936699029126214</v>
      </c>
      <c r="K127" s="45">
        <f t="shared" si="12"/>
        <v>1.16648</v>
      </c>
      <c r="L127" s="54"/>
      <c r="M127" s="54"/>
      <c r="N127" s="54"/>
      <c r="O127" s="54"/>
      <c r="P127" s="54"/>
      <c r="Q127" s="75"/>
      <c r="R127" s="75"/>
      <c r="S127" s="56"/>
    </row>
    <row r="128" spans="1:19" x14ac:dyDescent="0.25">
      <c r="A128" s="2">
        <v>2008</v>
      </c>
      <c r="B128" s="20">
        <f>'Consolidated underlying data'!E128</f>
        <v>0.04</v>
      </c>
      <c r="C128" s="18">
        <f>'Consolidated underlying data'!F128</f>
        <v>3.6999999999999998E-2</v>
      </c>
      <c r="D128" s="39">
        <f>'Consolidated underlying data'!B128</f>
        <v>-0.433</v>
      </c>
      <c r="E128" s="19">
        <f t="shared" si="8"/>
        <v>-0.45323047251687565</v>
      </c>
      <c r="F128" s="19">
        <f t="shared" si="9"/>
        <v>0.54676952748312435</v>
      </c>
      <c r="G128" s="17">
        <f t="shared" si="10"/>
        <v>0.52700000000000002</v>
      </c>
      <c r="H128" s="39">
        <f>('Consolidated underlying data'!B128+'Consolidated underlying data'!J128*$I$1)</f>
        <v>-0.42459999999999998</v>
      </c>
      <c r="I128" s="19">
        <f t="shared" si="13"/>
        <v>-0.4451301832208292</v>
      </c>
      <c r="J128" s="19">
        <f t="shared" si="11"/>
        <v>0.5548698167791708</v>
      </c>
      <c r="K128" s="45">
        <f t="shared" si="12"/>
        <v>0.5354000000000001</v>
      </c>
      <c r="L128" s="54"/>
      <c r="M128" s="54"/>
      <c r="N128" s="54"/>
      <c r="O128" s="54"/>
      <c r="P128" s="54"/>
      <c r="Q128" s="54"/>
      <c r="R128" s="54"/>
      <c r="S128" s="56"/>
    </row>
    <row r="129" spans="1:28" x14ac:dyDescent="0.25">
      <c r="A129" s="2">
        <v>2009</v>
      </c>
      <c r="B129" s="20">
        <f>'Consolidated underlying data'!E129</f>
        <v>5.7000000000000002E-2</v>
      </c>
      <c r="C129" s="18">
        <f>'Consolidated underlying data'!F129</f>
        <v>2.1000000000000001E-2</v>
      </c>
      <c r="D129" s="39">
        <f>'Consolidated underlying data'!B129</f>
        <v>0.40400000000000003</v>
      </c>
      <c r="E129" s="19">
        <f t="shared" si="8"/>
        <v>0.3751224289911852</v>
      </c>
      <c r="F129" s="19">
        <f t="shared" si="9"/>
        <v>1.3751224289911852</v>
      </c>
      <c r="G129" s="17">
        <f t="shared" si="10"/>
        <v>1.347</v>
      </c>
      <c r="H129" s="39">
        <f>('Consolidated underlying data'!B129+'Consolidated underlying data'!J129*$I$1)</f>
        <v>0.41186</v>
      </c>
      <c r="I129" s="19">
        <f t="shared" si="13"/>
        <v>0.38282076395690501</v>
      </c>
      <c r="J129" s="19">
        <f t="shared" si="11"/>
        <v>1.382820763956905</v>
      </c>
      <c r="K129" s="45">
        <f t="shared" si="12"/>
        <v>1.35486</v>
      </c>
      <c r="L129" s="54"/>
      <c r="M129" s="54"/>
      <c r="N129" s="54"/>
      <c r="O129" s="54"/>
      <c r="P129" s="54"/>
      <c r="Q129" s="54"/>
      <c r="R129" s="54"/>
      <c r="S129" s="56"/>
    </row>
    <row r="130" spans="1:28" x14ac:dyDescent="0.25">
      <c r="A130" s="2">
        <v>2010</v>
      </c>
      <c r="B130" s="20">
        <f>'Consolidated underlying data'!E130</f>
        <v>5.5E-2</v>
      </c>
      <c r="C130" s="18">
        <f>'Consolidated underlying data'!F130</f>
        <v>2.7E-2</v>
      </c>
      <c r="D130" s="39">
        <f>'Consolidated underlying data'!B130</f>
        <v>6.4000000000000001E-2</v>
      </c>
      <c r="E130" s="19">
        <f t="shared" si="8"/>
        <v>3.6027263875365367E-2</v>
      </c>
      <c r="F130" s="19">
        <f t="shared" si="9"/>
        <v>1.0360272638753654</v>
      </c>
      <c r="G130" s="17">
        <f t="shared" si="10"/>
        <v>1.0089999999999999</v>
      </c>
      <c r="H130" s="39">
        <f>('Consolidated underlying data'!B130+'Consolidated underlying data'!J130*$I$1)</f>
        <v>7.1260000000000004E-2</v>
      </c>
      <c r="I130" s="19">
        <f t="shared" si="13"/>
        <v>4.3096397273612697E-2</v>
      </c>
      <c r="J130" s="19">
        <f t="shared" si="11"/>
        <v>1.0430963972736127</v>
      </c>
      <c r="K130" s="45">
        <f t="shared" si="12"/>
        <v>1.0162599999999999</v>
      </c>
      <c r="L130" s="54"/>
      <c r="M130" s="54"/>
      <c r="N130" s="54"/>
      <c r="O130" s="54"/>
      <c r="P130" s="54"/>
      <c r="Q130" s="54"/>
      <c r="R130" s="54"/>
      <c r="S130" s="56"/>
    </row>
    <row r="131" spans="1:28" x14ac:dyDescent="0.25">
      <c r="A131" s="3">
        <v>2011</v>
      </c>
      <c r="B131" s="20">
        <f>'Consolidated underlying data'!E131</f>
        <v>3.6999999999999998E-2</v>
      </c>
      <c r="C131" s="35">
        <f>'Consolidated underlying data'!F131</f>
        <v>0.03</v>
      </c>
      <c r="D131" s="39">
        <f>'Consolidated underlying data'!B131</f>
        <v>-8.5000000000000006E-2</v>
      </c>
      <c r="E131" s="36">
        <f t="shared" si="8"/>
        <v>-0.11165048543689315</v>
      </c>
      <c r="F131" s="36">
        <f t="shared" si="9"/>
        <v>0.88834951456310685</v>
      </c>
      <c r="G131" s="17">
        <f t="shared" si="10"/>
        <v>0.878</v>
      </c>
      <c r="H131" s="39">
        <f>('Consolidated underlying data'!B131+'Consolidated underlying data'!J131*$I$1)</f>
        <v>-7.6780000000000001E-2</v>
      </c>
      <c r="I131" s="36">
        <f t="shared" ref="I131:I133" si="15">(1+H131)/(1+C131)-1</f>
        <v>-0.10366990291262135</v>
      </c>
      <c r="J131" s="36">
        <f t="shared" si="11"/>
        <v>0.89633009708737865</v>
      </c>
      <c r="K131" s="45">
        <f t="shared" si="12"/>
        <v>0.88622000000000001</v>
      </c>
      <c r="L131" s="54"/>
      <c r="M131" s="54"/>
      <c r="N131" s="54"/>
      <c r="O131" s="54"/>
      <c r="P131" s="54"/>
      <c r="Q131" s="54"/>
      <c r="R131" s="54"/>
      <c r="S131" s="56"/>
    </row>
    <row r="132" spans="1:28" x14ac:dyDescent="0.25">
      <c r="A132" s="7">
        <v>2012</v>
      </c>
      <c r="B132" s="37">
        <f>'Consolidated underlying data'!E132</f>
        <v>3.2481964285714288E-2</v>
      </c>
      <c r="C132" s="34">
        <f>'Consolidated underlying data'!F132</f>
        <v>2.2000000000000002E-2</v>
      </c>
      <c r="D132" s="39">
        <f>'Consolidated underlying data'!B132</f>
        <v>0.13800000000000001</v>
      </c>
      <c r="E132" s="36">
        <f t="shared" ref="E132:E133" si="16">(1+D132)/(1+C132)-1</f>
        <v>0.11350293542074352</v>
      </c>
      <c r="F132" s="36">
        <f t="shared" ref="F132:F133" si="17">1+E132</f>
        <v>1.1135029354207435</v>
      </c>
      <c r="G132" s="34">
        <f t="shared" ref="G132:G133" si="18">(D132-B132)+1</f>
        <v>1.1055180357142858</v>
      </c>
      <c r="H132" s="39">
        <f>('Consolidated underlying data'!B132+'Consolidated underlying data'!J132*$I$1)</f>
        <v>0.14712</v>
      </c>
      <c r="I132" s="36">
        <f t="shared" si="15"/>
        <v>0.12242661448140879</v>
      </c>
      <c r="J132" s="36">
        <f t="shared" ref="J132:J133" si="19">I132+1</f>
        <v>1.1224266144814088</v>
      </c>
      <c r="K132" s="45">
        <f t="shared" ref="K132" si="20">(H132-B132)+1</f>
        <v>1.1146380357142858</v>
      </c>
      <c r="L132" s="54"/>
      <c r="M132" s="54"/>
      <c r="N132" s="54"/>
      <c r="O132" s="54"/>
      <c r="P132" s="54"/>
      <c r="Q132" s="75"/>
      <c r="R132" s="75"/>
      <c r="S132" s="56"/>
    </row>
    <row r="133" spans="1:28" x14ac:dyDescent="0.25">
      <c r="A133" s="7">
        <v>2013</v>
      </c>
      <c r="B133" s="33">
        <f>'Consolidated underlying data'!E133</f>
        <v>4.1948087431693988E-2</v>
      </c>
      <c r="C133" s="17">
        <f>'Consolidated underlying data'!F133</f>
        <v>2.7000000000000003E-2</v>
      </c>
      <c r="D133" s="39">
        <f>'Consolidated underlying data'!B133</f>
        <v>0.18099999999999999</v>
      </c>
      <c r="E133" s="19">
        <f t="shared" si="16"/>
        <v>0.1499513145082767</v>
      </c>
      <c r="F133" s="19">
        <f t="shared" si="17"/>
        <v>1.1499513145082767</v>
      </c>
      <c r="G133" s="17">
        <f t="shared" si="18"/>
        <v>1.1390519125683061</v>
      </c>
      <c r="H133" s="39">
        <f>('Consolidated underlying data'!B133+'Consolidated underlying data'!J133*$I$1)</f>
        <v>0.18958</v>
      </c>
      <c r="I133" s="19">
        <f t="shared" si="15"/>
        <v>0.15830574488802363</v>
      </c>
      <c r="J133" s="19">
        <f t="shared" si="19"/>
        <v>1.1583057448880236</v>
      </c>
      <c r="K133" s="45">
        <f>(H133-B133)+1</f>
        <v>1.1476319125683061</v>
      </c>
      <c r="L133" s="54"/>
      <c r="M133" s="54"/>
      <c r="N133" s="54"/>
      <c r="O133" s="54"/>
      <c r="P133" s="54"/>
      <c r="S133" s="56"/>
    </row>
    <row r="134" spans="1:28" x14ac:dyDescent="0.25">
      <c r="A134" s="7">
        <v>2014</v>
      </c>
      <c r="B134" s="33">
        <f>'Consolidated underlying data'!E134</f>
        <v>2.7871917808219179E-2</v>
      </c>
      <c r="C134" s="45">
        <f>'Consolidated underlying data'!F134</f>
        <v>1.7000000000000001E-2</v>
      </c>
      <c r="D134" s="34">
        <f>'Consolidated underlying data'!B134</f>
        <v>5.8000000000000003E-2</v>
      </c>
      <c r="E134" s="19">
        <f>(1+D134)/(1+C134)-1</f>
        <v>4.0314650934120122E-2</v>
      </c>
      <c r="F134" s="19">
        <f>1+E134</f>
        <v>1.0403146509341201</v>
      </c>
      <c r="G134" s="17">
        <f>(D134-B134)+1</f>
        <v>1.0301280821917809</v>
      </c>
      <c r="H134" s="39">
        <f>('Consolidated underlying data'!B134+'Consolidated underlying data'!J134*$I$1)</f>
        <v>6.658E-2</v>
      </c>
      <c r="I134" s="19">
        <f>(1+H134)/(1+C134)-1</f>
        <v>4.875122910521168E-2</v>
      </c>
      <c r="J134" s="19">
        <f>I134+1</f>
        <v>1.0487512291052117</v>
      </c>
      <c r="K134" s="45">
        <f>(H134-B134)+1</f>
        <v>1.0387080821917809</v>
      </c>
      <c r="L134" s="54"/>
      <c r="M134" s="54"/>
      <c r="N134" s="54"/>
      <c r="O134" s="54"/>
      <c r="P134" s="54"/>
      <c r="S134" s="56"/>
    </row>
    <row r="135" spans="1:28" s="54" customFormat="1" x14ac:dyDescent="0.25">
      <c r="A135" s="7">
        <v>2015</v>
      </c>
      <c r="B135" s="33">
        <f>'Consolidated underlying data'!E135</f>
        <v>2.8602328767123288E-2</v>
      </c>
      <c r="C135" s="45">
        <f>'Consolidated underlying data'!F135</f>
        <v>1.7000000000000001E-2</v>
      </c>
      <c r="D135" s="39">
        <f>'Consolidated underlying data'!B135</f>
        <v>2.7E-2</v>
      </c>
      <c r="E135" s="19">
        <f>(1+D135)/(1+C135)-1</f>
        <v>9.8328416912487615E-3</v>
      </c>
      <c r="F135" s="19">
        <f>1+E135</f>
        <v>1.0098328416912488</v>
      </c>
      <c r="G135" s="17">
        <f>(D135-B135)+1</f>
        <v>0.9983976712328767</v>
      </c>
      <c r="H135" s="39">
        <f>('Consolidated underlying data'!B135+'Consolidated underlying data'!J135*$I$1)</f>
        <v>3.5999999999999997E-2</v>
      </c>
      <c r="I135" s="19">
        <f>(1+H135)/(1+C135)-1</f>
        <v>1.8682399213372891E-2</v>
      </c>
      <c r="J135" s="19">
        <f>I135+1</f>
        <v>1.0186823992133729</v>
      </c>
      <c r="K135" s="45">
        <f>(H135-B135)+1</f>
        <v>1.0073976712328767</v>
      </c>
      <c r="S135" s="56"/>
    </row>
    <row r="136" spans="1:28" s="54" customFormat="1" x14ac:dyDescent="0.25">
      <c r="A136" s="7">
        <v>2016</v>
      </c>
      <c r="B136" s="33">
        <f>'Consolidated underlying data'!E136</f>
        <v>2.7431232876712328E-2</v>
      </c>
      <c r="C136" s="45">
        <f>'Consolidated underlying data'!F136</f>
        <v>1.4999999999999999E-2</v>
      </c>
      <c r="D136" s="39">
        <f>'Consolidated underlying data'!B136</f>
        <v>0.13</v>
      </c>
      <c r="E136" s="19">
        <f>(1+D136)/(1+C136)-1</f>
        <v>0.11330049261083741</v>
      </c>
      <c r="F136" s="19">
        <f>1+E136</f>
        <v>1.1133004926108374</v>
      </c>
      <c r="G136" s="17">
        <f>(D136-B136)+1</f>
        <v>1.1025687671232878</v>
      </c>
      <c r="H136" s="39">
        <f>('Consolidated underlying data'!B136+'Consolidated underlying data'!J136*$I$1)</f>
        <v>0.13822000000000001</v>
      </c>
      <c r="I136" s="19">
        <f>(1+H136)/(1+C136)-1</f>
        <v>0.12139901477832526</v>
      </c>
      <c r="J136" s="19">
        <f>I136+1</f>
        <v>1.1213990147783253</v>
      </c>
      <c r="K136" s="45">
        <f>(H136-B136)+1</f>
        <v>1.1107887671232877</v>
      </c>
      <c r="S136" s="56"/>
    </row>
    <row r="137" spans="1:28" s="54" customFormat="1" ht="15.75" thickBot="1" x14ac:dyDescent="0.3">
      <c r="A137" s="7">
        <v>2017</v>
      </c>
      <c r="B137" s="33">
        <f>'Consolidated underlying data'!E137</f>
        <v>2.6373076923076923E-2</v>
      </c>
      <c r="C137" s="46">
        <f>'Consolidated underlying data'!F137</f>
        <v>1.9E-2</v>
      </c>
      <c r="D137" s="60">
        <f>'Consolidated underlying data'!B137</f>
        <v>0.13600000000000001</v>
      </c>
      <c r="E137" s="19">
        <f>(1+D137)/(1+C137)-1</f>
        <v>0.11481844946025532</v>
      </c>
      <c r="F137" s="19">
        <f>1+E137</f>
        <v>1.1148184494602553</v>
      </c>
      <c r="G137" s="17">
        <f>(D137-B137)+1</f>
        <v>1.1096269230769231</v>
      </c>
      <c r="H137" s="60">
        <f>('Consolidated underlying data'!B137+'Consolidated underlying data'!J137*$I$1)</f>
        <v>0.14422000000000001</v>
      </c>
      <c r="I137" s="19">
        <f>(1+H137)/(1+C137)-1</f>
        <v>0.12288518155053985</v>
      </c>
      <c r="J137" s="19">
        <f>I137+1</f>
        <v>1.1228851815505398</v>
      </c>
      <c r="K137" s="17">
        <f>(H137-B137)+1</f>
        <v>1.117846923076923</v>
      </c>
      <c r="Q137" s="75"/>
      <c r="R137" s="75"/>
      <c r="S137" s="56"/>
    </row>
    <row r="138" spans="1:28" ht="15.75" thickBot="1" x14ac:dyDescent="0.3">
      <c r="A138" s="43" t="s">
        <v>12</v>
      </c>
      <c r="B138" s="42"/>
      <c r="C138" s="59"/>
      <c r="D138" s="85">
        <v>0</v>
      </c>
      <c r="E138" s="86"/>
      <c r="F138" s="86"/>
      <c r="G138" s="87"/>
      <c r="H138" s="85">
        <v>0.6</v>
      </c>
      <c r="I138" s="86">
        <v>0.6</v>
      </c>
      <c r="J138" s="86"/>
      <c r="K138" s="87"/>
      <c r="L138" s="54"/>
      <c r="M138" s="54"/>
      <c r="N138" s="54"/>
      <c r="O138" s="54"/>
      <c r="P138" s="54"/>
      <c r="Q138" s="76"/>
      <c r="R138" s="76"/>
      <c r="S138" s="76"/>
    </row>
    <row r="139" spans="1:28" s="21" customFormat="1" x14ac:dyDescent="0.25"/>
    <row r="140" spans="1:28" ht="45" x14ac:dyDescent="0.25">
      <c r="A140" s="31"/>
      <c r="B140" s="29" t="s">
        <v>16</v>
      </c>
      <c r="C140" s="30" t="s">
        <v>17</v>
      </c>
      <c r="D140" s="29" t="s">
        <v>22</v>
      </c>
      <c r="E140" s="30" t="s">
        <v>21</v>
      </c>
      <c r="F140" s="30" t="s">
        <v>18</v>
      </c>
      <c r="G140" s="29" t="s">
        <v>19</v>
      </c>
      <c r="H140" s="29" t="s">
        <v>16</v>
      </c>
      <c r="I140" s="29" t="s">
        <v>20</v>
      </c>
      <c r="J140" s="29" t="s">
        <v>22</v>
      </c>
      <c r="K140" s="30" t="s">
        <v>21</v>
      </c>
      <c r="L140" s="30" t="s">
        <v>18</v>
      </c>
      <c r="M140" s="29" t="s">
        <v>19</v>
      </c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1:28" x14ac:dyDescent="0.25">
      <c r="A141" s="32" t="s">
        <v>37</v>
      </c>
      <c r="B141" s="41">
        <f>AVERAGE(E3:E137)</f>
        <v>8.3936889934202674E-2</v>
      </c>
      <c r="C141" s="41">
        <f>GEOMEAN(F3:F137)-1</f>
        <v>7.0023624410060714E-2</v>
      </c>
      <c r="D141" s="41">
        <f>((1+B141)*(1+$B$147))-1</f>
        <v>0.1110353121825578</v>
      </c>
      <c r="E141" s="41">
        <f>((1+C141)*(1+$B$147))-1</f>
        <v>9.6774215020312138E-2</v>
      </c>
      <c r="F141" s="41">
        <f>GEOMEAN(G3:G137)-1</f>
        <v>4.7334511479504293E-2</v>
      </c>
      <c r="G141" s="41">
        <f>AVERAGE(G3:G137)-1</f>
        <v>6.0765121421536783E-2</v>
      </c>
      <c r="H141" s="41">
        <f>AVERAGE(I3:I137)</f>
        <v>8.6080428480016083E-2</v>
      </c>
      <c r="I141" s="41">
        <f>GEOMEAN(J3:J137)-1</f>
        <v>7.2183430176626651E-2</v>
      </c>
      <c r="J141" s="41">
        <f>((1+H141)*(1+$B$147))-1</f>
        <v>0.11323243919201631</v>
      </c>
      <c r="K141" s="41">
        <f>((1+I141)*(1+$B$147))-1</f>
        <v>9.8988015931042117E-2</v>
      </c>
      <c r="L141" s="41">
        <f>GEOMEAN(K3:K137)-1</f>
        <v>4.9598112357157609E-2</v>
      </c>
      <c r="M141" s="41">
        <f>AVERAGE(K3:K137)-1</f>
        <v>6.2977967402976898E-2</v>
      </c>
      <c r="N141" s="1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</row>
    <row r="142" spans="1:28" x14ac:dyDescent="0.25">
      <c r="A142" s="32" t="s">
        <v>38</v>
      </c>
      <c r="B142" s="41">
        <f>AVERAGE(E57:E137)</f>
        <v>7.0305979294201862E-2</v>
      </c>
      <c r="C142" s="41">
        <f>GEOMEAN(F57:F137)-1</f>
        <v>5.2716024587552424E-2</v>
      </c>
      <c r="D142" s="41">
        <f>((1+B142)*(1+$B$147))-1</f>
        <v>9.7063628776556721E-2</v>
      </c>
      <c r="E142" s="41">
        <f>((1+C142)*(1+$B$147))-1</f>
        <v>7.9033925202241173E-2</v>
      </c>
      <c r="F142" s="41">
        <f>GEOMEAN(G57:G137)-1</f>
        <v>3.8231344226834274E-2</v>
      </c>
      <c r="G142" s="41">
        <f>AVERAGE(G57:G137)-1</f>
        <v>5.6497424591450018E-2</v>
      </c>
      <c r="H142" s="41">
        <f>AVERAGE(I57:I137)</f>
        <v>7.3878543537224187E-2</v>
      </c>
      <c r="I142" s="41">
        <f>GEOMEAN(J57:J137)-1</f>
        <v>5.6259858441976673E-2</v>
      </c>
      <c r="J142" s="41">
        <f>((1+H142)*(1+$B$147))-1</f>
        <v>0.10072550712565476</v>
      </c>
      <c r="K142" s="41">
        <f t="shared" ref="J142:K145" si="21">((1+I142)*(1+$B$147))-1</f>
        <v>8.2666354903025985E-2</v>
      </c>
      <c r="L142" s="41">
        <f>GEOMEAN(K57:K137)-1</f>
        <v>4.1973914958719494E-2</v>
      </c>
      <c r="M142" s="41">
        <f>AVERAGE(K57:K137)-1</f>
        <v>6.0185501227182803E-2</v>
      </c>
      <c r="N142" s="1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</row>
    <row r="143" spans="1:28" x14ac:dyDescent="0.25">
      <c r="A143" s="32" t="s">
        <v>39</v>
      </c>
      <c r="B143" s="41">
        <f>AVERAGE(E78:E137)</f>
        <v>8.3982419964957797E-2</v>
      </c>
      <c r="C143" s="41">
        <f>GEOMEAN(F78:F137)-1</f>
        <v>6.2773043498566272E-2</v>
      </c>
      <c r="D143" s="41">
        <f t="shared" ref="D143:D146" si="22">((1+B143)*(1+$B$147))-1</f>
        <v>0.11108198046408146</v>
      </c>
      <c r="E143" s="41">
        <f>((1+C143)*(1+$B$147))-1</f>
        <v>8.9342369586030257E-2</v>
      </c>
      <c r="F143" s="41">
        <f>GEOMEAN(G79:G137)-1</f>
        <v>3.54866650613479E-2</v>
      </c>
      <c r="G143" s="41">
        <f>AVERAGE(G78:G137)-1</f>
        <v>6.0188189865124198E-2</v>
      </c>
      <c r="H143" s="41">
        <f>AVERAGE(I78:I137)</f>
        <v>8.8805381693037921E-2</v>
      </c>
      <c r="I143" s="41">
        <f>GEOMEAN(J78:J137)-1</f>
        <v>6.7605767637022529E-2</v>
      </c>
      <c r="J143" s="41">
        <f>((1+H143)*(1+$B$147))-1</f>
        <v>0.11602551623536361</v>
      </c>
      <c r="K143" s="41">
        <f t="shared" si="21"/>
        <v>9.4295911827948053E-2</v>
      </c>
      <c r="L143" s="41">
        <f>GEOMEAN(K78:K137)-1</f>
        <v>4.2197856595598715E-2</v>
      </c>
      <c r="M143" s="41">
        <f>AVERAGE(K78:K137)-1</f>
        <v>6.5167093323363678E-2</v>
      </c>
      <c r="N143" s="1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</row>
    <row r="144" spans="1:28" x14ac:dyDescent="0.25">
      <c r="A144" s="32" t="s">
        <v>40</v>
      </c>
      <c r="B144" s="41">
        <f>AVERAGE(E100:E137)</f>
        <v>9.086531892840273E-2</v>
      </c>
      <c r="C144" s="41">
        <f>GEOMEAN(F100:F137)-1</f>
        <v>7.1465333820343702E-2</v>
      </c>
      <c r="D144" s="41">
        <f t="shared" si="22"/>
        <v>0.11813695190161266</v>
      </c>
      <c r="E144" s="41">
        <f>((1+C144)*(1+$B$147))-1</f>
        <v>9.8251967165852161E-2</v>
      </c>
      <c r="F144" s="41">
        <f>GEOMEAN(G100:G137)-1</f>
        <v>3.4548620527898644E-2</v>
      </c>
      <c r="G144" s="41">
        <f>AVERAGE(G100:G137)-1</f>
        <v>5.6612931365985775E-2</v>
      </c>
      <c r="H144" s="41">
        <f>AVERAGE(I100:I137)</f>
        <v>9.8480521656950315E-2</v>
      </c>
      <c r="I144" s="41">
        <f>GEOMEAN(J100:J137)-1</f>
        <v>7.9168480773157413E-2</v>
      </c>
      <c r="J144" s="41">
        <f>((1+H144)*(1+$B$147))-1</f>
        <v>0.12594253469837402</v>
      </c>
      <c r="K144" s="41">
        <f t="shared" si="21"/>
        <v>0.10614769279248626</v>
      </c>
      <c r="L144" s="41">
        <f>GEOMEAN(K100:K137)-1</f>
        <v>4.251412351109729E-2</v>
      </c>
      <c r="M144" s="41">
        <f>AVERAGE(K100:K137)-1</f>
        <v>6.4474357878995248E-2</v>
      </c>
      <c r="N144" s="1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</row>
    <row r="145" spans="1:29" x14ac:dyDescent="0.25">
      <c r="A145" s="32" t="s">
        <v>41</v>
      </c>
      <c r="B145" s="41">
        <f>AVERAGE(E108:E137)</f>
        <v>8.2442537542557842E-2</v>
      </c>
      <c r="C145" s="41">
        <f>GEOMEAN(F108:F137)-1</f>
        <v>6.7875270892272299E-2</v>
      </c>
      <c r="D145" s="41">
        <f t="shared" si="22"/>
        <v>0.10950360098112188</v>
      </c>
      <c r="E145" s="41">
        <f>((1+C145)*(1+$B$147))-1</f>
        <v>9.4572152664579079E-2</v>
      </c>
      <c r="F145" s="41">
        <f>GEOMEAN(G108:G137)-1</f>
        <v>3.4832664203144015E-2</v>
      </c>
      <c r="G145" s="41">
        <f>AVERAGE(G108:G137)-1</f>
        <v>5.0276379730248788E-2</v>
      </c>
      <c r="H145" s="41">
        <f>AVERAGE(I108:I137)</f>
        <v>9.208846099871805E-2</v>
      </c>
      <c r="I145" s="41">
        <f>GEOMEAN(J108:J137)-1</f>
        <v>7.7609202899770802E-2</v>
      </c>
      <c r="J145" s="41">
        <f t="shared" si="21"/>
        <v>0.11939067252368596</v>
      </c>
      <c r="K145" s="41">
        <f t="shared" si="21"/>
        <v>0.10454943297226493</v>
      </c>
      <c r="L145" s="41">
        <f>GEOMEAN(K108:K137)-1</f>
        <v>4.4935412931116581E-2</v>
      </c>
      <c r="M145" s="41">
        <f>AVERAGE(K108:K137)-1</f>
        <v>6.0234186646727084E-2</v>
      </c>
      <c r="N145" s="1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</row>
    <row r="146" spans="1:29" s="54" customFormat="1" x14ac:dyDescent="0.25">
      <c r="A146" s="32" t="s">
        <v>47</v>
      </c>
      <c r="B146" s="41">
        <f>AVERAGE(E120:E137)</f>
        <v>6.983607015783852E-2</v>
      </c>
      <c r="C146" s="41">
        <f>GEOMEAN(F109:F138)-1</f>
        <v>6.5942876263679562E-2</v>
      </c>
      <c r="D146" s="41">
        <f t="shared" si="22"/>
        <v>9.6581971911784192E-2</v>
      </c>
      <c r="E146" s="41">
        <f>((1+C146)*(1+$B$147))-1</f>
        <v>9.2591448170271429E-2</v>
      </c>
      <c r="F146" s="41">
        <f>GEOMEAN(G120:G137)-1</f>
        <v>3.5619703337929076E-2</v>
      </c>
      <c r="G146" s="41">
        <f>AVERAGE(G120:G137)-1</f>
        <v>5.2793966217081101E-2</v>
      </c>
      <c r="H146" s="41">
        <f>AVERAGE(I120:I137)</f>
        <v>7.7817191192536703E-2</v>
      </c>
      <c r="I146" s="41">
        <f>GEOMEAN(J120:J137)-1</f>
        <v>6.1121786101422826E-2</v>
      </c>
      <c r="J146" s="41">
        <f>((1+H146)*(1+$B$147))-1</f>
        <v>0.10476262097235001</v>
      </c>
      <c r="K146" s="41">
        <f>((1+I146)*(1+$B$147))-1</f>
        <v>8.764983075395838E-2</v>
      </c>
      <c r="L146" s="41">
        <f>GEOMEAN(K120:K137)-1</f>
        <v>4.4004676201344628E-2</v>
      </c>
      <c r="M146" s="41">
        <f>AVERAGE(K120:K137)-1</f>
        <v>6.0990632883747953E-2</v>
      </c>
      <c r="N146" s="1"/>
    </row>
    <row r="147" spans="1:29" ht="26.25" x14ac:dyDescent="0.25">
      <c r="A147" s="40" t="s">
        <v>23</v>
      </c>
      <c r="B147" s="24">
        <v>2.5000000000000001E-2</v>
      </c>
      <c r="E147" s="27"/>
      <c r="F147" s="28"/>
      <c r="I147" s="27"/>
      <c r="J147" s="28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</row>
    <row r="148" spans="1:29" x14ac:dyDescent="0.25">
      <c r="L148" s="56"/>
      <c r="M148" s="56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</row>
    <row r="149" spans="1:29" x14ac:dyDescent="0.25">
      <c r="L149" s="56"/>
      <c r="M149" s="56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</row>
    <row r="150" spans="1:29" x14ac:dyDescent="0.25"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9" x14ac:dyDescent="0.25"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spans="1:29" x14ac:dyDescent="0.25">
      <c r="I152" s="57"/>
      <c r="J152" s="32" t="s">
        <v>25</v>
      </c>
      <c r="K152" s="32" t="s">
        <v>26</v>
      </c>
      <c r="L152" s="32" t="s">
        <v>27</v>
      </c>
      <c r="M152" s="32" t="s">
        <v>28</v>
      </c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</row>
    <row r="153" spans="1:29" x14ac:dyDescent="0.25">
      <c r="I153" s="32" t="s">
        <v>37</v>
      </c>
      <c r="J153" s="55">
        <f>_xlfn.STDEV.S(K3:K136)</f>
        <v>0.16336564799531053</v>
      </c>
      <c r="K153" s="55">
        <f>COUNTA(K3:K136)</f>
        <v>134</v>
      </c>
      <c r="L153" s="55">
        <f>J153/SQRT(K153)</f>
        <v>1.4112642512778759E-2</v>
      </c>
      <c r="M153" s="58">
        <f>L153*100</f>
        <v>1.4112642512778759</v>
      </c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</row>
    <row r="154" spans="1:29" x14ac:dyDescent="0.25">
      <c r="I154" s="32" t="s">
        <v>38</v>
      </c>
      <c r="J154" s="55">
        <f>_xlfn.STDEV.S(K57:K136)</f>
        <v>0.19245820354903345</v>
      </c>
      <c r="K154" s="55">
        <f>COUNT(K57:K136)</f>
        <v>80</v>
      </c>
      <c r="L154" s="55">
        <f t="shared" ref="L154:L157" si="23">J154/SQRT(K154)</f>
        <v>2.1517481298156504E-2</v>
      </c>
      <c r="M154" s="58">
        <f>L154*100</f>
        <v>2.1517481298156502</v>
      </c>
    </row>
    <row r="155" spans="1:29" x14ac:dyDescent="0.25">
      <c r="I155" s="32" t="s">
        <v>39</v>
      </c>
      <c r="J155" s="55">
        <f>_xlfn.STDEV.S(K78:K136)</f>
        <v>0.21659316319687399</v>
      </c>
      <c r="K155" s="55">
        <f>COUNTA(K78:K136)</f>
        <v>59</v>
      </c>
      <c r="L155" s="55">
        <f t="shared" si="23"/>
        <v>2.8198028042492888E-2</v>
      </c>
      <c r="M155" s="58">
        <f>L155*100</f>
        <v>2.8198028042492886</v>
      </c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</row>
    <row r="156" spans="1:29" x14ac:dyDescent="0.25">
      <c r="I156" s="32" t="s">
        <v>40</v>
      </c>
      <c r="J156" s="55">
        <f>_xlfn.STDEV.S(K100:K136)</f>
        <v>0.21221546049085083</v>
      </c>
      <c r="K156" s="55">
        <f>COUNTA(K100:K136)</f>
        <v>37</v>
      </c>
      <c r="L156" s="55">
        <f t="shared" si="23"/>
        <v>3.4888006795235939E-2</v>
      </c>
      <c r="M156" s="58">
        <f t="shared" ref="M156:M157" si="24">L156*100</f>
        <v>3.4888006795235937</v>
      </c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</row>
    <row r="157" spans="1:29" x14ac:dyDescent="0.25">
      <c r="I157" s="32" t="s">
        <v>41</v>
      </c>
      <c r="J157" s="55">
        <f>_xlfn.STDEV.S(K108:K136)</f>
        <v>0.17159758858883631</v>
      </c>
      <c r="K157" s="55">
        <f>COUNTA(K108:K136)</f>
        <v>29</v>
      </c>
      <c r="L157" s="55">
        <f t="shared" si="23"/>
        <v>3.1864872243370576E-2</v>
      </c>
      <c r="M157" s="58">
        <f t="shared" si="24"/>
        <v>3.1864872243370574</v>
      </c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</row>
    <row r="158" spans="1:29" s="54" customFormat="1" x14ac:dyDescent="0.25">
      <c r="D158" s="15"/>
      <c r="E158" s="16"/>
      <c r="F158" s="16"/>
      <c r="G158" s="16"/>
      <c r="H158" s="15"/>
      <c r="I158" s="32" t="s">
        <v>47</v>
      </c>
      <c r="J158" s="55">
        <f>_xlfn.STDEV.S(K120:K137)</f>
        <v>0.17451506754684362</v>
      </c>
      <c r="K158" s="55">
        <f>COUNTA(K120:K137)</f>
        <v>18</v>
      </c>
      <c r="L158" s="55">
        <f>J158/SQRT(K158)</f>
        <v>4.1133595893867177E-2</v>
      </c>
      <c r="M158" s="58">
        <f t="shared" ref="M158" si="25">L158*100</f>
        <v>4.1133595893867181</v>
      </c>
    </row>
    <row r="159" spans="1:29" x14ac:dyDescent="0.25">
      <c r="I159" s="16" t="s">
        <v>29</v>
      </c>
      <c r="K159" s="54"/>
      <c r="L159" s="54"/>
      <c r="M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</row>
    <row r="160" spans="1:29" x14ac:dyDescent="0.25"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</row>
    <row r="161" spans="16:29" x14ac:dyDescent="0.25"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</row>
    <row r="162" spans="16:29" x14ac:dyDescent="0.25"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</row>
    <row r="163" spans="16:29" x14ac:dyDescent="0.25"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</row>
    <row r="164" spans="16:29" x14ac:dyDescent="0.25"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</row>
    <row r="165" spans="16:29" x14ac:dyDescent="0.25"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</row>
    <row r="166" spans="16:29" x14ac:dyDescent="0.25"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</row>
    <row r="167" spans="16:29" x14ac:dyDescent="0.25"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</row>
    <row r="168" spans="16:29" x14ac:dyDescent="0.25"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</row>
  </sheetData>
  <customSheetViews>
    <customSheetView guid="{2E9D4B95-D3A5-4B88-BEE5-1085751D117B}">
      <pane xSplit="1" ySplit="2" topLeftCell="B123" activePane="bottomRight" state="frozen"/>
      <selection pane="bottomRight" activeCell="G136" sqref="G136"/>
      <pageMargins left="0.7" right="0.7" top="0.75" bottom="0.75" header="0.3" footer="0.3"/>
      <pageSetup paperSize="9" orientation="portrait" r:id="rId1"/>
    </customSheetView>
  </customSheetViews>
  <mergeCells count="3">
    <mergeCell ref="D138:G138"/>
    <mergeCell ref="A1:C1"/>
    <mergeCell ref="H138:K138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L61"/>
  <sheetViews>
    <sheetView tabSelected="1" workbookViewId="0">
      <selection activeCell="E22" sqref="E22"/>
    </sheetView>
  </sheetViews>
  <sheetFormatPr defaultRowHeight="15" x14ac:dyDescent="0.25"/>
  <cols>
    <col min="2" max="2" width="11.85546875" bestFit="1" customWidth="1"/>
    <col min="3" max="3" width="40.140625" bestFit="1" customWidth="1"/>
    <col min="4" max="4" width="14.28515625" bestFit="1" customWidth="1"/>
    <col min="5" max="5" width="14.28515625" style="54" customWidth="1"/>
    <col min="6" max="6" width="17.85546875" bestFit="1" customWidth="1"/>
    <col min="7" max="7" width="15.7109375" customWidth="1"/>
    <col min="8" max="8" width="40.140625" bestFit="1" customWidth="1"/>
    <col min="9" max="9" width="14.28515625" bestFit="1" customWidth="1"/>
  </cols>
  <sheetData>
    <row r="2" spans="2:9" ht="15.75" x14ac:dyDescent="0.25">
      <c r="B2" s="61"/>
      <c r="C2" s="61" t="s">
        <v>30</v>
      </c>
      <c r="G2" s="54"/>
      <c r="H2" s="54"/>
      <c r="I2" s="54"/>
    </row>
    <row r="3" spans="2:9" x14ac:dyDescent="0.25">
      <c r="B3" s="62" t="s">
        <v>31</v>
      </c>
      <c r="C3" s="63" t="s">
        <v>32</v>
      </c>
      <c r="D3" s="63" t="s">
        <v>33</v>
      </c>
      <c r="G3" s="54"/>
      <c r="H3" s="54"/>
      <c r="I3" s="54"/>
    </row>
    <row r="4" spans="2:9" x14ac:dyDescent="0.25">
      <c r="B4" s="66" t="s">
        <v>42</v>
      </c>
      <c r="C4" s="68">
        <f>'BHM Rm, MRP Calculations '!M141*100</f>
        <v>6.2977967402976898</v>
      </c>
      <c r="D4" s="68">
        <f>'BHM Rm, MRP Calculations '!L141*100</f>
        <v>4.9598112357157609</v>
      </c>
      <c r="G4" s="54"/>
      <c r="H4" s="54"/>
      <c r="I4" s="54"/>
    </row>
    <row r="5" spans="2:9" x14ac:dyDescent="0.25">
      <c r="B5" s="67" t="s">
        <v>43</v>
      </c>
      <c r="C5" s="69">
        <f>'BHM Rm, MRP Calculations '!M142*100</f>
        <v>6.0185501227182803</v>
      </c>
      <c r="D5" s="69">
        <f>'BHM Rm, MRP Calculations '!L142*100</f>
        <v>4.1973914958719494</v>
      </c>
      <c r="G5" s="54"/>
      <c r="H5" s="54"/>
      <c r="I5" s="54"/>
    </row>
    <row r="6" spans="2:9" x14ac:dyDescent="0.25">
      <c r="B6" s="66" t="s">
        <v>44</v>
      </c>
      <c r="C6" s="68">
        <f>'BHM Rm, MRP Calculations '!M143*100</f>
        <v>6.5167093323363678</v>
      </c>
      <c r="D6" s="68">
        <f>'BHM Rm, MRP Calculations '!L143*100</f>
        <v>4.2197856595598715</v>
      </c>
      <c r="G6" s="54"/>
      <c r="H6" s="54"/>
      <c r="I6" s="54"/>
    </row>
    <row r="7" spans="2:9" x14ac:dyDescent="0.25">
      <c r="B7" s="67" t="s">
        <v>45</v>
      </c>
      <c r="C7" s="69">
        <f>'BHM Rm, MRP Calculations '!M144*100</f>
        <v>6.4474357878995248</v>
      </c>
      <c r="D7" s="69">
        <f>'BHM Rm, MRP Calculations '!L144*100</f>
        <v>4.251412351109729</v>
      </c>
      <c r="G7" s="54"/>
      <c r="H7" s="54"/>
      <c r="I7" s="54"/>
    </row>
    <row r="8" spans="2:9" x14ac:dyDescent="0.25">
      <c r="B8" s="66" t="s">
        <v>46</v>
      </c>
      <c r="C8" s="68">
        <f>'BHM Rm, MRP Calculations '!M145*100</f>
        <v>6.0234186646727084</v>
      </c>
      <c r="D8" s="68">
        <f>'BHM Rm, MRP Calculations '!L145*100</f>
        <v>4.4935412931116581</v>
      </c>
      <c r="G8" s="54"/>
      <c r="H8" s="54"/>
      <c r="I8" s="54"/>
    </row>
    <row r="9" spans="2:9" s="54" customFormat="1" ht="15.75" thickBot="1" x14ac:dyDescent="0.3">
      <c r="B9" s="71" t="s">
        <v>47</v>
      </c>
      <c r="C9" s="72">
        <f>'BHM Rm, MRP Calculations '!M146*100</f>
        <v>6.0990632883747953</v>
      </c>
      <c r="D9" s="72">
        <f>'BHM Rm, MRP Calculations '!L146*100</f>
        <v>4.4004676201344628</v>
      </c>
    </row>
    <row r="10" spans="2:9" x14ac:dyDescent="0.25">
      <c r="G10" s="54"/>
      <c r="H10" s="54"/>
      <c r="I10" s="54"/>
    </row>
    <row r="11" spans="2:9" ht="15.75" x14ac:dyDescent="0.25">
      <c r="B11" s="61"/>
      <c r="C11" s="61" t="s">
        <v>34</v>
      </c>
      <c r="G11" s="54"/>
      <c r="H11" s="54"/>
      <c r="I11" s="54"/>
    </row>
    <row r="12" spans="2:9" ht="22.5" x14ac:dyDescent="0.25">
      <c r="B12" s="64" t="s">
        <v>31</v>
      </c>
      <c r="C12" s="65" t="s">
        <v>35</v>
      </c>
      <c r="D12" s="65" t="s">
        <v>36</v>
      </c>
      <c r="G12" s="54"/>
      <c r="H12" s="54"/>
      <c r="I12" s="54"/>
    </row>
    <row r="13" spans="2:9" x14ac:dyDescent="0.25">
      <c r="B13" s="66" t="s">
        <v>42</v>
      </c>
      <c r="C13" s="68">
        <f>'BHM Rm, MRP Calculations '!H141*100</f>
        <v>8.6080428480016078</v>
      </c>
      <c r="D13" s="68">
        <f>'BHM Rm, MRP Calculations '!J141*100</f>
        <v>11.32324391920163</v>
      </c>
      <c r="G13" s="54"/>
      <c r="H13" s="54"/>
      <c r="I13" s="54"/>
    </row>
    <row r="14" spans="2:9" x14ac:dyDescent="0.25">
      <c r="B14" s="67" t="s">
        <v>43</v>
      </c>
      <c r="C14" s="69">
        <f>'BHM Rm, MRP Calculations '!H142*100</f>
        <v>7.3878543537224184</v>
      </c>
      <c r="D14" s="69">
        <f>'BHM Rm, MRP Calculations '!J142*100</f>
        <v>10.072550712565477</v>
      </c>
      <c r="G14" s="54"/>
      <c r="H14" s="54"/>
      <c r="I14" s="54"/>
    </row>
    <row r="15" spans="2:9" x14ac:dyDescent="0.25">
      <c r="B15" s="66" t="s">
        <v>44</v>
      </c>
      <c r="C15" s="68">
        <f>'BHM Rm, MRP Calculations '!H143*100</f>
        <v>8.8805381693037919</v>
      </c>
      <c r="D15" s="68">
        <f>'BHM Rm, MRP Calculations '!J143*100</f>
        <v>11.60255162353636</v>
      </c>
      <c r="G15" s="54"/>
      <c r="H15" s="54"/>
      <c r="I15" s="54"/>
    </row>
    <row r="16" spans="2:9" x14ac:dyDescent="0.25">
      <c r="B16" s="67" t="s">
        <v>45</v>
      </c>
      <c r="C16" s="69">
        <f>'BHM Rm, MRP Calculations '!H144*100</f>
        <v>9.8480521656950319</v>
      </c>
      <c r="D16" s="69">
        <f>'BHM Rm, MRP Calculations '!J144*100</f>
        <v>12.594253469837401</v>
      </c>
      <c r="G16" s="54"/>
      <c r="H16" s="54"/>
      <c r="I16" s="54"/>
    </row>
    <row r="17" spans="2:12" x14ac:dyDescent="0.25">
      <c r="B17" s="66" t="s">
        <v>46</v>
      </c>
      <c r="C17" s="68">
        <f>'BHM Rm, MRP Calculations '!H145*100</f>
        <v>9.2088460998718045</v>
      </c>
      <c r="D17" s="68">
        <f>'BHM Rm, MRP Calculations '!J145*100</f>
        <v>11.939067252368595</v>
      </c>
      <c r="G17" s="54"/>
      <c r="H17" s="54"/>
      <c r="I17" s="54"/>
    </row>
    <row r="18" spans="2:12" s="54" customFormat="1" ht="15.75" thickBot="1" x14ac:dyDescent="0.3">
      <c r="B18" s="71" t="s">
        <v>47</v>
      </c>
      <c r="C18" s="72">
        <f>'BHM Rm, MRP Calculations '!H146*100</f>
        <v>7.7817191192536699</v>
      </c>
      <c r="D18" s="72">
        <f>'BHM Rm, MRP Calculations '!J146*100</f>
        <v>10.476262097235001</v>
      </c>
    </row>
    <row r="19" spans="2:12" x14ac:dyDescent="0.25">
      <c r="F19" s="54"/>
      <c r="G19" s="54"/>
      <c r="H19" s="54"/>
      <c r="I19" s="54"/>
      <c r="J19" s="54"/>
      <c r="K19" s="54"/>
    </row>
    <row r="20" spans="2:12" ht="15.75" x14ac:dyDescent="0.25">
      <c r="B20" s="61" t="s">
        <v>48</v>
      </c>
      <c r="C20" s="61" t="s">
        <v>49</v>
      </c>
      <c r="D20" s="54"/>
      <c r="F20" s="54"/>
      <c r="G20" s="54"/>
      <c r="H20" s="54"/>
      <c r="I20" s="54"/>
      <c r="J20" s="54"/>
      <c r="K20" s="54"/>
    </row>
    <row r="21" spans="2:12" ht="56.25" x14ac:dyDescent="0.25">
      <c r="B21" s="64" t="s">
        <v>50</v>
      </c>
      <c r="C21" s="65" t="str">
        <f>"Wright CAPM return on equity based on " &amp; ROUND(MIN(D13:D17),1) &amp; " per cent market return"</f>
        <v>Wright CAPM return on equity based on 10.1 per cent market return</v>
      </c>
      <c r="D21" s="65" t="str">
        <f>"Wright CAPM return on equity based on " &amp; ROUND(MAX(D13:D17),1) &amp; " per cent market return"</f>
        <v>Wright CAPM return on equity based on 12.6 per cent market return</v>
      </c>
      <c r="F21" s="54"/>
      <c r="G21" s="54"/>
      <c r="H21" s="54"/>
      <c r="I21" s="54"/>
      <c r="J21" s="54"/>
      <c r="K21" s="54"/>
    </row>
    <row r="22" spans="2:12" x14ac:dyDescent="0.25">
      <c r="B22" s="66">
        <v>0.4</v>
      </c>
      <c r="C22" s="70">
        <f>(MIN(D13:D17)-D25)*B22+D25</f>
        <v>5.6130202850261908</v>
      </c>
      <c r="D22" s="70">
        <f>(MAX(D13:D17)-D25)*B22+D25</f>
        <v>6.6217013879349604</v>
      </c>
      <c r="F22" s="54"/>
      <c r="G22" s="54"/>
      <c r="H22" s="54"/>
      <c r="I22" s="54"/>
      <c r="J22" s="54"/>
      <c r="K22" s="54"/>
    </row>
    <row r="23" spans="2:12" ht="15.75" thickBot="1" x14ac:dyDescent="0.3">
      <c r="B23" s="71">
        <v>0.8</v>
      </c>
      <c r="C23" s="72">
        <f>(MIN(D13:D17)-D25)*B23+D25</f>
        <v>8.586040570052381</v>
      </c>
      <c r="D23" s="72">
        <f>(MAX(D13:D17)-D25)*B23+D25</f>
        <v>10.60340277586992</v>
      </c>
      <c r="F23" s="54"/>
      <c r="G23" s="54"/>
      <c r="H23" s="54"/>
      <c r="I23" s="54"/>
      <c r="J23" s="54"/>
      <c r="K23" s="54"/>
      <c r="L23" s="79"/>
    </row>
    <row r="24" spans="2:12" x14ac:dyDescent="0.25">
      <c r="B24" s="54"/>
      <c r="C24" s="54"/>
      <c r="D24" s="54"/>
      <c r="F24" s="54"/>
      <c r="G24" s="54"/>
      <c r="H24" s="54"/>
      <c r="I24" s="54"/>
      <c r="J24" s="54"/>
      <c r="K24" s="54"/>
    </row>
    <row r="25" spans="2:12" x14ac:dyDescent="0.25">
      <c r="B25" s="54"/>
      <c r="C25" s="73" t="s">
        <v>51</v>
      </c>
      <c r="D25" s="74">
        <v>2.64</v>
      </c>
      <c r="F25" s="54"/>
      <c r="G25" s="54"/>
      <c r="H25" s="54"/>
      <c r="I25" s="54"/>
      <c r="J25" s="54"/>
      <c r="K25" s="54"/>
    </row>
    <row r="26" spans="2:12" x14ac:dyDescent="0.25">
      <c r="B26" s="54"/>
      <c r="C26" s="54"/>
      <c r="D26" s="54"/>
      <c r="F26" s="54"/>
      <c r="G26" s="54"/>
      <c r="H26" s="54"/>
      <c r="I26" s="54"/>
      <c r="J26" s="54"/>
      <c r="K26" s="54"/>
    </row>
    <row r="27" spans="2:12" x14ac:dyDescent="0.25">
      <c r="B27" s="54"/>
      <c r="C27" s="74"/>
      <c r="D27" s="74"/>
      <c r="F27" s="54"/>
      <c r="G27" s="54"/>
      <c r="H27" s="54"/>
      <c r="I27" s="54"/>
      <c r="J27" s="54"/>
      <c r="K27" s="54"/>
    </row>
    <row r="28" spans="2:12" x14ac:dyDescent="0.25">
      <c r="B28" s="54"/>
      <c r="C28" s="74" t="s">
        <v>52</v>
      </c>
      <c r="D28" s="74"/>
      <c r="F28" s="54"/>
      <c r="G28" s="54"/>
      <c r="H28" s="54"/>
      <c r="I28" s="54"/>
      <c r="J28" s="54"/>
      <c r="K28" s="54"/>
    </row>
    <row r="29" spans="2:12" x14ac:dyDescent="0.25">
      <c r="B29" s="54"/>
      <c r="C29" s="64" t="s">
        <v>53</v>
      </c>
      <c r="D29" s="65" t="s">
        <v>54</v>
      </c>
      <c r="F29" s="54"/>
      <c r="G29" s="54"/>
      <c r="H29" s="54"/>
      <c r="I29" s="54"/>
      <c r="J29" s="54"/>
      <c r="K29" s="54"/>
    </row>
    <row r="30" spans="2:12" x14ac:dyDescent="0.25">
      <c r="B30" s="54"/>
      <c r="C30" s="70">
        <f>(MIN(D13:D17)-D25)</f>
        <v>7.4325507125654759</v>
      </c>
      <c r="D30" s="68">
        <f>(MAX(D13:D17)-D25)</f>
        <v>9.9542534698374006</v>
      </c>
      <c r="F30" s="54"/>
      <c r="G30" s="54"/>
      <c r="H30" s="54"/>
      <c r="I30" s="54"/>
      <c r="J30" s="54"/>
      <c r="K30" s="54"/>
      <c r="L30" s="79"/>
    </row>
    <row r="31" spans="2:12" x14ac:dyDescent="0.25">
      <c r="F31" s="54"/>
      <c r="G31" s="54"/>
      <c r="H31" s="54"/>
      <c r="I31" s="54"/>
      <c r="J31" s="54"/>
      <c r="K31" s="54"/>
    </row>
    <row r="32" spans="2:12" x14ac:dyDescent="0.25">
      <c r="F32" s="54"/>
      <c r="G32" s="54"/>
      <c r="H32" s="54"/>
      <c r="I32" s="54"/>
      <c r="J32" s="54"/>
      <c r="K32" s="54"/>
    </row>
    <row r="33" spans="6:11" x14ac:dyDescent="0.25">
      <c r="F33" s="54"/>
      <c r="G33" s="54"/>
      <c r="H33" s="54"/>
      <c r="I33" s="54"/>
      <c r="J33" s="54"/>
      <c r="K33" s="54"/>
    </row>
    <row r="34" spans="6:11" x14ac:dyDescent="0.25">
      <c r="F34" s="54"/>
      <c r="G34" s="54"/>
      <c r="H34" s="54"/>
      <c r="I34" s="54"/>
      <c r="J34" s="54"/>
      <c r="K34" s="54"/>
    </row>
    <row r="37" spans="6:11" x14ac:dyDescent="0.25">
      <c r="G37" s="54"/>
      <c r="H37" s="54"/>
      <c r="I37" s="54"/>
    </row>
    <row r="38" spans="6:11" x14ac:dyDescent="0.25">
      <c r="G38" s="54"/>
      <c r="H38" s="54"/>
      <c r="I38" s="54"/>
    </row>
    <row r="39" spans="6:11" x14ac:dyDescent="0.25">
      <c r="G39" s="54"/>
      <c r="H39" s="54"/>
      <c r="I39" s="54"/>
    </row>
    <row r="40" spans="6:11" x14ac:dyDescent="0.25">
      <c r="G40" s="54"/>
      <c r="H40" s="54"/>
      <c r="I40" s="54"/>
    </row>
    <row r="41" spans="6:11" x14ac:dyDescent="0.25">
      <c r="G41" s="54"/>
      <c r="H41" s="54"/>
      <c r="I41" s="54"/>
    </row>
    <row r="54" spans="2:6" ht="15.75" x14ac:dyDescent="0.25">
      <c r="B54" s="61"/>
      <c r="C54" s="61" t="s">
        <v>30</v>
      </c>
      <c r="D54" s="54"/>
    </row>
    <row r="55" spans="2:6" x14ac:dyDescent="0.25">
      <c r="B55" s="62" t="s">
        <v>31</v>
      </c>
      <c r="C55" s="63" t="s">
        <v>32</v>
      </c>
      <c r="D55" s="63" t="s">
        <v>55</v>
      </c>
      <c r="E55" s="63" t="s">
        <v>33</v>
      </c>
      <c r="F55" s="63" t="s">
        <v>56</v>
      </c>
    </row>
    <row r="56" spans="2:6" x14ac:dyDescent="0.25">
      <c r="B56" s="66" t="s">
        <v>42</v>
      </c>
      <c r="C56" s="68">
        <v>6.2977967402976898</v>
      </c>
      <c r="D56" s="68">
        <v>6.2977967402976898</v>
      </c>
      <c r="E56" s="68">
        <v>4.9598112357157609</v>
      </c>
      <c r="F56" s="68">
        <v>4.8</v>
      </c>
    </row>
    <row r="57" spans="2:6" x14ac:dyDescent="0.25">
      <c r="B57" s="67" t="s">
        <v>43</v>
      </c>
      <c r="C57" s="69">
        <v>6.0185501227182803</v>
      </c>
      <c r="D57" s="69">
        <v>5.9</v>
      </c>
      <c r="E57" s="69">
        <v>4.1973914958719494</v>
      </c>
      <c r="F57" s="69">
        <v>3.9</v>
      </c>
    </row>
    <row r="58" spans="2:6" x14ac:dyDescent="0.25">
      <c r="B58" s="66" t="s">
        <v>44</v>
      </c>
      <c r="C58" s="68">
        <v>6.5167093323363678</v>
      </c>
      <c r="D58" s="68">
        <v>6.4</v>
      </c>
      <c r="E58" s="68">
        <v>4.2197856595598715</v>
      </c>
      <c r="F58" s="68">
        <v>3.8</v>
      </c>
    </row>
    <row r="59" spans="2:6" x14ac:dyDescent="0.25">
      <c r="B59" s="67" t="s">
        <v>45</v>
      </c>
      <c r="C59" s="69">
        <v>6.4474357878995248</v>
      </c>
      <c r="D59" s="69">
        <v>6.3</v>
      </c>
      <c r="E59" s="69">
        <v>4.251412351109729</v>
      </c>
      <c r="F59" s="69">
        <v>3.8</v>
      </c>
    </row>
    <row r="60" spans="2:6" ht="15.75" thickBot="1" x14ac:dyDescent="0.3">
      <c r="B60" s="77" t="s">
        <v>46</v>
      </c>
      <c r="C60" s="78">
        <v>6.0234186646727084</v>
      </c>
      <c r="D60" s="78">
        <v>5.7</v>
      </c>
      <c r="E60" s="78">
        <v>4.4935412931116581</v>
      </c>
      <c r="F60" s="78">
        <v>3.6</v>
      </c>
    </row>
    <row r="61" spans="2:6" ht="15.75" thickBot="1" x14ac:dyDescent="0.3">
      <c r="B61" s="71"/>
      <c r="C61" s="72"/>
      <c r="D61" s="72"/>
      <c r="E61" s="72"/>
      <c r="F61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Consolidated underlying data</vt:lpstr>
      <vt:lpstr>BHM Rm, MRP Calculations </vt:lpstr>
      <vt:lpstr>Display Tables</vt:lpstr>
      <vt:lpstr>'Display Tables'!_Ref417570520</vt:lpstr>
      <vt:lpstr>'Display Tables'!_Ref432619921</vt:lpstr>
      <vt:lpstr>'Display Tables'!_Ref443916669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gcunn</dc:creator>
  <cp:lastModifiedBy>Johnson, Scott</cp:lastModifiedBy>
  <cp:lastPrinted>2013-09-11T07:29:22Z</cp:lastPrinted>
  <dcterms:created xsi:type="dcterms:W3CDTF">2013-09-11T06:17:52Z</dcterms:created>
  <dcterms:modified xsi:type="dcterms:W3CDTF">2018-07-18T01:50:41Z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\\cdchnas-evs02\home$\scjohn\aer - wacc - historical excess returns and wright approach - to end 2016 (D2017-00039452).xlsx</vt:lpwstr>
  </property>
  <property fmtid="{D5CDD505-2E9C-101B-9397-08002B2CF9AE}" pid="3" name="URI">
    <vt:lpwstr>8900004</vt:lpwstr>
  </property>
  <property fmtid="{D5CDD505-2E9C-101B-9397-08002B2CF9AE}" pid="4" name="currfile">
    <vt:lpwstr>\\cdchnas-evs02\home$\scjohn\aer - wacc - historical excess returns and wright approach - april 2017 (D2017-00067696).xlsx</vt:lpwstr>
  </property>
</Properties>
</file>