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7"/>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29" i="2"/>
  <c r="B124" i="2"/>
  <c r="B91" i="2"/>
  <c r="B163" i="2"/>
  <c r="B113" i="2"/>
  <c r="B165" i="2"/>
  <c r="B134" i="2"/>
  <c r="B147" i="2"/>
  <c r="B126" i="2"/>
  <c r="B104" i="2"/>
  <c r="B101" i="2"/>
  <c r="B105" i="2"/>
  <c r="B133" i="2"/>
  <c r="B63" i="2"/>
  <c r="B145" i="2"/>
  <c r="B110" i="2"/>
  <c r="B70" i="2"/>
  <c r="B148" i="2"/>
  <c r="B146" i="2"/>
  <c r="B90" i="2"/>
  <c r="B151" i="2"/>
  <c r="B103" i="2"/>
  <c r="B153" i="2"/>
  <c r="B93" i="2"/>
  <c r="B72" i="2"/>
  <c r="B131" i="2"/>
  <c r="B174" i="2"/>
  <c r="B169" i="2"/>
  <c r="B88" i="2"/>
  <c r="B86" i="2"/>
  <c r="B92" i="2"/>
  <c r="B144" i="2"/>
  <c r="B102" i="2"/>
  <c r="B64" i="2"/>
  <c r="B127" i="2"/>
  <c r="B171" i="2"/>
  <c r="B74" i="2"/>
  <c r="B121" i="2"/>
  <c r="B164" i="2"/>
  <c r="B128" i="2"/>
  <c r="B130" i="2"/>
  <c r="B167" i="2"/>
  <c r="B141" i="2"/>
  <c r="B123" i="2"/>
  <c r="B68" i="2"/>
  <c r="B83" i="2"/>
  <c r="B111" i="2"/>
  <c r="B87" i="2"/>
  <c r="B108" i="2"/>
  <c r="B67" i="2"/>
  <c r="B106" i="2"/>
  <c r="B170" i="2"/>
  <c r="B161" i="2"/>
  <c r="B62" i="2"/>
  <c r="B172" i="2"/>
  <c r="B107" i="2"/>
  <c r="B132" i="2"/>
  <c r="B168" i="2"/>
  <c r="B65" i="2"/>
  <c r="B166" i="2"/>
  <c r="B152" i="2"/>
  <c r="B73" i="2"/>
  <c r="B85" i="2"/>
  <c r="B109" i="2"/>
  <c r="B82" i="2"/>
  <c r="B112" i="2"/>
  <c r="B71" i="2"/>
  <c r="B66" i="2"/>
  <c r="B173" i="2"/>
  <c r="B61" i="2"/>
  <c r="B81" i="2"/>
  <c r="B142" i="2"/>
  <c r="B84" i="2"/>
  <c r="B150" i="2"/>
  <c r="B162" i="2"/>
  <c r="B143" i="2"/>
  <c r="B69" i="2"/>
  <c r="B149" i="2"/>
  <c r="B89" i="2"/>
  <c r="B122" i="2"/>
  <c r="B154" i="2"/>
  <c r="B125" i="2"/>
  <c r="B94" i="2"/>
  <c r="B114"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C162" i="2"/>
  <c r="D162" i="2"/>
  <c r="D161" i="2"/>
  <c r="C163" i="2"/>
  <c r="C161" i="2"/>
  <c r="D163" i="2"/>
  <c r="C145" i="2"/>
  <c r="D145" i="2"/>
  <c r="D144" i="2"/>
  <c r="C143" i="2"/>
  <c r="D143" i="2"/>
  <c r="C144" i="2"/>
  <c r="D142" i="2"/>
  <c r="C142" i="2"/>
  <c r="D141" i="2"/>
  <c r="C141" i="2"/>
  <c r="D126" i="2"/>
  <c r="C122" i="2"/>
  <c r="D62" i="2"/>
  <c r="D127" i="2"/>
  <c r="C101" i="2"/>
  <c r="C103" i="2"/>
  <c r="D106" i="2"/>
  <c r="C88" i="2"/>
  <c r="C87" i="2"/>
  <c r="D123" i="2"/>
  <c r="C86" i="2"/>
  <c r="C107" i="2"/>
  <c r="C124" i="2"/>
  <c r="C105" i="2"/>
  <c r="D84" i="2"/>
  <c r="C84" i="2"/>
  <c r="D85" i="2"/>
  <c r="C64" i="2"/>
  <c r="C121" i="2"/>
  <c r="C108" i="2"/>
  <c r="D67" i="2"/>
  <c r="C63" i="2"/>
  <c r="D108" i="2"/>
  <c r="D82" i="2"/>
  <c r="D124" i="2"/>
  <c r="C123" i="2"/>
  <c r="D105" i="2"/>
  <c r="D68" i="2"/>
  <c r="D101" i="2"/>
  <c r="D66" i="2"/>
  <c r="C62" i="2"/>
  <c r="D104" i="2"/>
  <c r="D63" i="2"/>
  <c r="D83" i="2"/>
  <c r="C81" i="2"/>
  <c r="D61" i="2"/>
  <c r="D107" i="2"/>
  <c r="C68" i="2"/>
  <c r="C83" i="2"/>
  <c r="D87" i="2"/>
  <c r="D125" i="2"/>
  <c r="C126" i="2"/>
  <c r="C106" i="2"/>
  <c r="D122" i="2"/>
  <c r="D102" i="2"/>
  <c r="C82" i="2"/>
  <c r="C125" i="2"/>
  <c r="C61" i="2"/>
  <c r="D86" i="2"/>
  <c r="C65" i="2"/>
  <c r="C85" i="2"/>
  <c r="C104" i="2"/>
  <c r="C128" i="2"/>
  <c r="D65" i="2"/>
  <c r="D121" i="2"/>
  <c r="C66" i="2"/>
  <c r="D103" i="2"/>
  <c r="D81" i="2"/>
  <c r="C127" i="2"/>
  <c r="C102" i="2"/>
  <c r="D88" i="2"/>
  <c r="C67" i="2"/>
  <c r="D64" i="2"/>
  <c r="D128" i="2"/>
  <c r="K4" i="20" l="1"/>
  <c r="L4" i="20" l="1"/>
  <c r="M17" i="16"/>
  <c r="M16" i="16"/>
  <c r="M17" i="17"/>
  <c r="M16" i="17"/>
  <c r="Z2" i="2" l="1"/>
  <c r="AA2" i="2"/>
  <c r="AB2" i="2"/>
  <c r="AC2" i="2"/>
  <c r="AD2" i="2"/>
  <c r="Y2" i="2"/>
  <c r="AD3" i="2"/>
  <c r="AC3" i="2"/>
  <c r="AC4" i="2" s="1"/>
  <c r="AB3" i="2"/>
  <c r="AA3" i="2"/>
  <c r="Z3" i="2"/>
  <c r="Y3" i="2"/>
  <c r="AB4" i="2"/>
  <c r="Y7" i="2"/>
  <c r="Z8" i="2"/>
  <c r="AA4"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Z11" i="2"/>
  <c r="AA10" i="2"/>
  <c r="Y11" i="2"/>
  <c r="Y8" i="2"/>
  <c r="AB8" i="2"/>
  <c r="AB10" i="2"/>
  <c r="Z7" i="2"/>
  <c r="AB7" i="2"/>
  <c r="Z9" i="2"/>
  <c r="Y9" i="2"/>
  <c r="Y6" i="2"/>
  <c r="AB11" i="2"/>
  <c r="Y10" i="2"/>
  <c r="AA8" i="2"/>
  <c r="Z5" i="2"/>
  <c r="Y4" i="2"/>
  <c r="AA7" i="2"/>
  <c r="AA11" i="2"/>
  <c r="Z10" i="2"/>
  <c r="AA5" i="2"/>
  <c r="Z4" i="2"/>
  <c r="AB5" i="2"/>
  <c r="Y5" i="2"/>
  <c r="AA6" i="2"/>
  <c r="AA9" i="2"/>
  <c r="Z6" i="2"/>
  <c r="AB6" i="2"/>
  <c r="AB9"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42" i="2"/>
  <c r="A62" i="2" l="1"/>
  <c r="A43" i="2"/>
  <c r="A63" i="2"/>
  <c r="D42" i="2"/>
  <c r="B43" i="2"/>
  <c r="C42" i="2"/>
  <c r="A44" i="2" l="1"/>
  <c r="A45" i="2" s="1"/>
  <c r="A64" i="2"/>
  <c r="C43" i="2"/>
  <c r="D43" i="2"/>
  <c r="B44" i="2"/>
  <c r="B45" i="2"/>
  <c r="E43" i="2" l="1"/>
  <c r="E42" i="2"/>
  <c r="A46" i="2"/>
  <c r="E61" i="2"/>
  <c r="E62" i="2"/>
  <c r="A65" i="2"/>
  <c r="D45" i="2"/>
  <c r="C45" i="2"/>
  <c r="C44" i="2"/>
  <c r="B46" i="2"/>
  <c r="D44" i="2"/>
  <c r="E44" i="2" l="1"/>
  <c r="A47" i="2"/>
  <c r="E63" i="2"/>
  <c r="A66" i="2"/>
  <c r="B47" i="2"/>
  <c r="D46" i="2"/>
  <c r="C46" i="2"/>
  <c r="E45" i="2" l="1"/>
  <c r="A48" i="2"/>
  <c r="E64" i="2"/>
  <c r="A67" i="2"/>
  <c r="D47" i="2"/>
  <c r="B48" i="2"/>
  <c r="C47" i="2"/>
  <c r="E46" i="2" l="1"/>
  <c r="A49" i="2"/>
  <c r="E65" i="2"/>
  <c r="A68" i="2"/>
  <c r="D48" i="2"/>
  <c r="C48" i="2"/>
  <c r="B49" i="2"/>
  <c r="E47" i="2" l="1"/>
  <c r="A50" i="2"/>
  <c r="E66" i="2"/>
  <c r="A69" i="2"/>
  <c r="D49" i="2"/>
  <c r="B50" i="2"/>
  <c r="C49"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<sst xmlns="http://schemas.openxmlformats.org/spreadsheetml/2006/main" count="1439" uniqueCount="335">
  <si>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</si>
  <si>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</si>
  <si>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</si>
  <si>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</si>
  <si>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</si>
  <si>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</si>
  <si>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</si>
  <si>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</si>
  <si>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</si>
  <si>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</si>
  <si>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</si>
  <si>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</si>
  <si>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</si>
  <si>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</si>
  <si>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</si>
  <si>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</si>
  <si>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</si>
  <si>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</si>
  <si>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</si>
  <si>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</si>
  <si>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</si>
  <si>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</si>
  <si>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</si>
  <si>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</si>
  <si>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</si>
  <si>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</si>
  <si>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</si>
  <si>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</si>
  <si>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</si>
  <si>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</si>
  <si>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</si>
  <si>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</si>
  <si>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</si>
  <si>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</si>
  <si>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</si>
  <si>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</si>
  <si>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</si>
  <si>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</si>
  <si>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</si>
  <si>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</si>
  <si>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</si>
  <si>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</si>
  <si>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</si>
  <si>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</si>
  <si>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</si>
  <si>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</si>
  <si>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</si>
  <si>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</si>
  <si>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</si>
  <si>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</si>
  <si>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</si>
  <si>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</si>
  <si>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</si>
  <si>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</si>
  <si>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</si>
  <si>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</si>
  <si>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</si>
  <si>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</si>
  <si>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</si>
  <si>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</si>
  <si>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</si>
  <si>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</si>
  <si>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</si>
  <si>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</si>
  <si>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</si>
  <si>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</si>
  <si>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</si>
  <si>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</si>
  <si>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</si>
  <si>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</si>
  <si>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</si>
  <si>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</si>
  <si>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</si>
  <si>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</si>
  <si>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</si>
  <si>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</si>
  <si>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</si>
  <si>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</si>
  <si>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</si>
  <si>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</si>
  <si>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</si>
  <si>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</si>
  <si>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</si>
  <si>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</si>
  <si>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</si>
  <si>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</si>
  <si>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</si>
  <si>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</si>
  <si>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</si>
  <si>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</si>
  <si>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</si>
  <si>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</si>
  <si>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</si>
  <si>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</si>
  <si>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</si>
  <si>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</si>
  <si>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</si>
  <si>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</si>
  <si>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</si>
  <si>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</si>
  <si>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</si>
  <si>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</si>
  <si>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</si>
  <si>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</si>
  <si>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</si>
  <si>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</si>
  <si>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</si>
  <si>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</si>
  <si>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</si>
  <si>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</si>
  <si>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</si>
  <si>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</si>
  <si>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</si>
  <si>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</si>
  <si>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</si>
  <si>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</si>
  <si>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</si>
  <si>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</si>
  <si>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</si>
  <si>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</si>
  <si>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</si>
  <si>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</si>
  <si>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</si>
  <si>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</si>
  <si>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</si>
  <si>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</si>
  <si>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</si>
  <si>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</si>
  <si>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</si>
  <si>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</si>
  <si>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</si>
  <si>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</si>
  <si>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</si>
  <si>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</si>
  <si>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</si>
  <si>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</si>
  <si>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</si>
  <si>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</si>
  <si>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</si>
  <si>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</si>
  <si>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</si>
  <si>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</si>
  <si>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</si>
  <si>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</si>
  <si>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</si>
  <si>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</si>
  <si>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</si>
  <si>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</si>
  <si>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</si>
  <si>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</si>
  <si>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</si>
  <si>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</si>
  <si>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</si>
  <si>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</si>
  <si>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</si>
  <si>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</si>
  <si>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</si>
  <si>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</si>
  <si>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</si>
  <si>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</si>
  <si>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</si>
  <si>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</si>
  <si>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</si>
  <si>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</si>
  <si>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</si>
  <si>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</si>
  <si>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</si>
  <si>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</si>
  <si>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</si>
  <si>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</si>
  <si>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</si>
  <si>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</si>
  <si>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</si>
  <si>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</si>
  <si>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</si>
  <si>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</si>
  <si>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</si>
  <si>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</si>
  <si>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</si>
  <si>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</si>
  <si>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</si>
  <si>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</si>
  <si>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</si>
  <si>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</si>
  <si>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</si>
  <si>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</si>
  <si>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</si>
  <si>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</si>
  <si>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</si>
  <si>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</si>
  <si>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</si>
  <si>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</si>
  <si>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</si>
  <si>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</si>
  <si>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</si>
  <si>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</si>
  <si>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</si>
  <si>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</si>
  <si>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</si>
  <si>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</si>
  <si>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</si>
  <si>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</si>
  <si>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</si>
  <si>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</si>
  <si>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</si>
  <si>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</si>
  <si>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</si>
  <si>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</si>
  <si>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</si>
  <si>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</si>
  <si>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</si>
  <si>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</si>
  <si>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</si>
  <si>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</si>
  <si>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</si>
  <si>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</si>
  <si>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</si>
  <si>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</si>
  <si>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</si>
  <si>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</si>
  <si>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</si>
  <si>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</si>
  <si>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</si>
  <si>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</si>
  <si>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</si>
  <si>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</si>
  <si>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</si>
  <si>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</si>
  <si>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</si>
  <si>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</si>
  <si>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</si>
  <si>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</si>
  <si>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</si>
  <si>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</si>
  <si>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</si>
  <si>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</si>
  <si>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</si>
  <si>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</si>
  <si>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</si>
  <si>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</si>
  <si>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</si>
  <si>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</si>
  <si>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</si>
  <si>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</si>
  <si>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</si>
  <si>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</si>
  <si>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</si>
  <si>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</si>
  <si>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</si>
  <si>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</si>
  <si>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</si>
  <si>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</si>
  <si>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</si>
  <si>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</si>
  <si>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</si>
  <si>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</si>
  <si>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</si>
  <si>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</si>
  <si>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</si>
  <si>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</si>
  <si>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</si>
  <si>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InvestmentSummary_R24_D_OH_RESTK _Pole staking.xlsx</t>
  </si>
  <si>
    <t>PRJ000500</t>
  </si>
  <si>
    <t>Literal</t>
  </si>
  <si>
    <t>R24_D_OH_RESTK _Pole staking</t>
  </si>
  <si>
    <t>Approved</t>
  </si>
  <si>
    <t>TasNetworks Value Function</t>
  </si>
  <si>
    <t>RESTK</t>
  </si>
  <si>
    <t>Prescribed Services - Asset Renewal</t>
  </si>
  <si>
    <t>Network Project</t>
  </si>
  <si>
    <t>Gate 2 – Investment Evaluation Summary</t>
  </si>
  <si>
    <t>Asset Strategy</t>
  </si>
  <si>
    <t>Dx - Renewal</t>
  </si>
  <si>
    <t>Option 1 Planned Stake impaired wood pole condition based</t>
  </si>
  <si>
    <t>Recommended</t>
  </si>
  <si>
    <t>Option 2 Planned Replace an impaired pole with an S4 pole</t>
  </si>
  <si>
    <t>Candidate</t>
  </si>
  <si>
    <t>Option 3 Planned replace impaired by a Titan FRC Pole</t>
  </si>
  <si>
    <t>Option 4 Planned Topdown Budget Constraint Staking</t>
  </si>
  <si>
    <t>Pole staking is a safe and affordable alternative option to pole replacement, which manages the risk of pole failures. Staking an impaired wood pole restores pole safety and defers full pole replacement for approximately 10 to 15 years.</t>
  </si>
  <si>
    <t>TasNetworks has approximately 240,000 support structures installed on the distribution network to provide support, insulation and adequate clearances between live electrical and the ground, vegetation and building infrastructure. 
Wood poles deteriorate at a greater rate below or near the ground line compared to higher above the ground, primarily because of greater water availability for biological wood rot growth. Thus, the above ground section may have many more years of useful service remaining when the below ground section has deteriorated. Stakes (or ground-line reinforcing) may be installed on wood poles to strengthen the pole at and below ground level.
Staking wood poles commenced in 2002 and the current staked wood pole population is approximately 29,000 poles. Wood poles are generally staked at 30-45 years of age with the staking process typically extending the life of a wood pole by a further 10-15 years. Staking wood poles has proven to be a cost-effective way of ensuring the service life of 40-50 years is attained.</t>
  </si>
  <si>
    <t>Analysis of the performance of the wood pole population has confirmed that performance has not materially deteriorated. Notwithstanding the reasonable performance levels realised to date, additional investment will be required in future years to sustain the performance of the wood pole population and to ensure the number of poles at or exceeding their service life remains manageable. In particular, a plan is required to extend the service life of class S3 wood poles whilst completing the transition to alternative bushfire resistant poles, such as Fibreglass Reinforced Composite (FRC) poles (i.e.: Titan poles) due to an increasing shortage of class S3 wood poles.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</si>
  <si>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</si>
  <si>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Performance Measure: Significant incidents
Investment impact on performance: Replacement of poles reduces the risk of a pole failure resulting in bushfire starts and injury.
Performance Measure: Reportable incidents
Investment impact on performance: Replacement of poles reduces the risk of a pole failure resulting in bushfire starts and injury.</t>
  </si>
  <si>
    <t>Performance Measure: Customer net promoter score
Investment impact on performance: Replacement of poles reduces the risk of a pole failure resulting in bushfire starts and injury.</t>
  </si>
  <si>
    <t>Performance Measure: Employee engagement
Investment impact on performance: Maintain our vision of ‘powering a bright future.’</t>
  </si>
  <si>
    <t>Performance Measure: Capital expenditure
Investment impact on performance: Replacement reduces our total cost when compared to managing end of life pole failures.
Performance Measure: Operational expenditure
Investment impact on performance:  Replacement reduces our operational cost in replacing poles in poor condition in a planned way prior to failure.</t>
  </si>
  <si>
    <t>Performance Measure: Service incentive bonuses earned - distribution.
Investment impact on performance: Replacement of poles will reduce the risk of failure and therefore minimise prolonged outages.</t>
  </si>
  <si>
    <t>Employee impacted by pole or contacts live conductors directly or indirectly after they fall to ground following pole failure.</t>
  </si>
  <si>
    <t>Public impacted by pole or contacts live conductors directly or indirectly after they fall to ground following pole failure.</t>
  </si>
  <si>
    <t>If a sustainable proactive program is not implemented, increased failure rates will result in a large increase in the program of work and ultimately increase power price to customer.</t>
  </si>
  <si>
    <t>An average of 10 unassisted pole failures occur per year currently.</t>
  </si>
  <si>
    <t>TasNetworks has recorded ground fire starts from pole failures.</t>
  </si>
  <si>
    <t>Customers have an expectation of consistent and reliable power supply which these assets provide.</t>
  </si>
  <si>
    <t>The strategic objective is to manage the risk to customers by developing a risk based strategic plan. This includes a condition/risk-based approach to manage the assets to maintain reliability and security of the network and effectively manage the safety and bushfire risk associated with maintaining the asset.</t>
  </si>
  <si>
    <t>Towards 2030
We continually assess what value means to our customers to better serve all our stakeholders: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</si>
  <si>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t>
  </si>
  <si>
    <t>Bushfire Risk Mitigation Plan</t>
  </si>
  <si>
    <t>Overhead Line Support Structures Asset Management Plan</t>
  </si>
  <si>
    <t>The objective of this project is to implement a safe and affordable program that manages the risk of pole failures and provides an alternative to traditional pole replacements. Staking impaired wood poles that are suitable for staking restores pole safety and defers full capital cost of pole replacement for 10 to 15 years.
With increasing shortage of class S3 wood poles, a plan is required to extend the service life of class S3 wood poles whilst completing the transition to alternative bushfire resistant poles (currently FRC Titans).</t>
  </si>
  <si>
    <t>Western Power Wood Poles Audit (2013), Report2013_17-Western-Power-Wood-Poles.pdf (audit.wa.gov.au).
ESV Pole Inspection Audit of Powercor (2019).
ESV investigation requires safety improvements for Powercor pole regime – Energy Safe Victoria.</t>
  </si>
  <si>
    <t>Expert analysis is used to design and assess the condition of wood poles. These findings are then used to develop TasNetworks asset management strategies. Examples of these resources are:
- Australian Standard for Design of Overhead Lines AS/NZS 7000  - 2016;
- SAA HB 331:2020 Overhead Design Manual ;
- Economic Evaluation of Treated Wooden Pole Inspection Cycles (R295189);
- Network Policy NN R AM 11 Wood pole reinstatement by ground-line reinforcement (NW10149727);
- ENA DOC 015-2006 National Guidelines for Prevention of Unauthorised Access to Electricity Infrastructure;
- Nathan Spencer, Leith Elder, Pole Service Life - An analysis of Country Energy Data , White Paper it is published accessible on http://www.koppers.com.au/Utility-Poles/default.aspx;
- Timber – Natural Durability Ratings AS 5604 – 2005;
- UTAS Final Report Identification of soft rot decay fungi in eucalypt power pole samples( R 719238); and
- Energy Network Association (ENA) Pole Fire Test.</t>
  </si>
  <si>
    <t>The program will continue for the whole regulatory period and beyond to manage and flatten forecast pole replacement volumes to a manageable level.</t>
  </si>
  <si>
    <t>The benefits to TasNetworks from implementation of the recommended option will be:
- longer asset service life for wood poles;
- reduced capital expenditure required to maintain wood pole fleet (with resulting reduced average unit rate for RIN benchmarking);
- maintain unassisted and assisted pole failure rates; and  
- staked wood poles remain vulnerable to bushfire risks.</t>
  </si>
  <si>
    <t>Staking extends pole service life by 10-15 years.
FRC /Titan pole service life expectancy is 65 years (from supplier Dulhunty Engineering).
The service life expectation of plantation grown timber, will be no better than a local native species class S4, based on observed short service life of similar class S2 species imported from intestate.</t>
  </si>
  <si>
    <t>A RIT-D is not required because this is a high volume, low cost, program with separate sites identified where assets have failed a serviceability test by asset inspection and this program is an alternative to full asset replacement.</t>
  </si>
  <si>
    <t>Yes</t>
  </si>
  <si>
    <t>Option 1 (Planned Stake impaired wood pole condition based) is recommended for approval as it best satisfies the customer and business needs.</t>
  </si>
  <si>
    <t>Pole staking is a safe and affordable alternative program to defer full pole replacement, which manages the risk of pole failures and provides an alternative to traditional pole replacements. Staking an impaired wood pole that is suitable for the staking method, restores the pole safety and defers full capital cost of pole replacement whilst the transition to alternative pole types is fully implemented.</t>
  </si>
  <si>
    <t>This option has been selected as it has a similar NPV value compared to pole replacement options with a significantly lower capital expenditure. This option effectively manages the risk of unassisted pole failure, maintains network reliability and reduces the lifecycle costs of distribution support structures.</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</si>
  <si>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</si>
  <si>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</si>
  <si>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</si>
  <si>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</si>
  <si>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</si>
  <si>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</si>
  <si>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</si>
  <si>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</si>
  <si>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</si>
  <si>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</si>
  <si>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</si>
  <si>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</si>
  <si>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</si>
  <si>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</si>
  <si>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</si>
  <si>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This option ceases the pole staking program and increases pole replacement volumes with class S4 wood poles.</t>
  </si>
  <si>
    <t>This option is rejected due to significant increase in capital expenditure and does not meet the business nor customer needs to manage affordability.</t>
  </si>
  <si>
    <t>This option ceases the pole staking program and increases pole replacement volumes with titan FRC poles for increased bushfire resilience.</t>
  </si>
  <si>
    <t>This option is rejected due to significant increase in capital expenditure and does not meet the business nor customer needs to manage affordability. Portfolio optimisation identified that the increased bushfire resilience provided by the use of Titan FRC poles is outweighed by the increased cost of pole replacements.</t>
  </si>
  <si>
    <t>Pole staking is a safe and affordable alternative program to defer full pole replacement, which manages the risk of pole failures and provides an alternative to traditional pole replacements. Staking an impaired wood pole that is suitable for the staking method, restores the pole safety and defers full capital cost of pole replacement whilst the transition to alternative pole types is fully implemented. this option is similar to option 1, but with reduced volumes to meet business requirement for reduced capital expenditure across the asset portfolio.</t>
  </si>
  <si>
    <t>This option was rejected after portfolio optimisation to assess risk and expenditure across the whole asset portfolio. It has the lowest NPV and does not manage risk effectively compared to the other options.</t>
  </si>
  <si>
    <t>(Multiple Items)</t>
  </si>
  <si>
    <t>R2355521</t>
  </si>
  <si>
    <t>Staking extends pole service life by 10-15 years.
FRC /Titan pole service life expectancy is 65 years.
The service life expectation of plantation grown timber, will be no better than a local native species class S4, based on observed short service life of similar class S2 species imported from intestate.</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</si>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</sst>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0">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5">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Planned Stake impaired wood pole condition based</c:v>
                </c:pt>
              </c:strCache>
            </c:strRef>
          </c:tx>
          <c:invertIfNegative val="0"/>
          <c:cat>
            <c:strRef>
              <c:f>Summary!$K$21</c:f>
              <c:strCache>
                <c:ptCount val="1"/>
                <c:pt idx="0">
                  <c:v>R24 Expenditure</c:v>
                </c:pt>
              </c:strCache>
            </c:strRef>
          </c:cat>
          <c:val>
            <c:numRef>
              <c:f>Summary!$K$22</c:f>
              <c:numCache>
                <c:formatCode>_("$"* #,##0_);_("$"* \(#,##0\);_("$"* " - "??_);_(@_)</c:formatCode>
                <c:ptCount val="1"/>
                <c:pt idx="0">
                  <c:v>7645000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Planned Replace an impaired pole with an S4 pole</c:v>
                </c:pt>
              </c:strCache>
            </c:strRef>
          </c:tx>
          <c:invertIfNegative val="0"/>
          <c:cat>
            <c:strRef>
              <c:f>Summary!$K$21</c:f>
              <c:strCache>
                <c:ptCount val="1"/>
                <c:pt idx="0">
                  <c:v>R24 Expenditure</c:v>
                </c:pt>
              </c:strCache>
            </c:strRef>
          </c:cat>
          <c:val>
            <c:numRef>
              <c:f>Summary!$K$23</c:f>
              <c:numCache>
                <c:formatCode>_("$"* #,##0_);_("$"* \(#,##0\);_("$"* " - "??_);_(@_)</c:formatCode>
                <c:ptCount val="1"/>
                <c:pt idx="0">
                  <c:v>66805000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Planned replace impaired by a Titan FRC Pole</c:v>
                </c:pt>
              </c:strCache>
            </c:strRef>
          </c:tx>
          <c:invertIfNegative val="0"/>
          <c:cat>
            <c:strRef>
              <c:f>Summary!$K$21</c:f>
              <c:strCache>
                <c:ptCount val="1"/>
                <c:pt idx="0">
                  <c:v>R24 Expenditure</c:v>
                </c:pt>
              </c:strCache>
            </c:strRef>
          </c:cat>
          <c:val>
            <c:numRef>
              <c:f>Summary!$K$24</c:f>
              <c:numCache>
                <c:formatCode>_("$"* #,##0_);_("$"* \(#,##0\);_("$"* " - "??_);_(@_)</c:formatCode>
                <c:ptCount val="1"/>
                <c:pt idx="0">
                  <c:v>74200000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Planned Topdown Budget Constraint Staking</c:v>
                </c:pt>
              </c:strCache>
            </c:strRef>
          </c:tx>
          <c:invertIfNegative val="0"/>
          <c:cat>
            <c:strRef>
              <c:f>Summary!$K$21</c:f>
              <c:strCache>
                <c:ptCount val="1"/>
                <c:pt idx="0">
                  <c:v>R24 Expenditure</c:v>
                </c:pt>
              </c:strCache>
            </c:strRef>
          </c:cat>
          <c:val>
            <c:numRef>
              <c:f>Summary!$K$25</c:f>
              <c:numCache>
                <c:formatCode>_("$"* #,##0_);_("$"* \(#,##0\);_("$"* " - "??_);_(@_)</c:formatCode>
                <c:ptCount val="1"/>
                <c:pt idx="0">
                  <c:v>3950000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2.7E-2</c:v>
                </c:pt>
                <c:pt idx="1">
                  <c:v>5.7099999999999998E-2</c:v>
                </c:pt>
                <c:pt idx="2">
                  <c:v>9.7000000000000003E-3</c:v>
                </c:pt>
                <c:pt idx="3">
                  <c:v>1.14E-2</c:v>
                </c:pt>
                <c:pt idx="4">
                  <c:v>4.0899999999999999E-2</c:v>
                </c:pt>
                <c:pt idx="5">
                  <c:v>0.83330000000000004</c:v>
                </c:pt>
                <c:pt idx="6">
                  <c:v>1.55E-2</c:v>
                </c:pt>
                <c:pt idx="7">
                  <c:v>5.1000000000000004E-3</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299397713.53999996</c:v>
                </c:pt>
                <c:pt idx="1">
                  <c:v>312254187.66999996</c:v>
                </c:pt>
                <c:pt idx="2">
                  <c:v>324919511.11000001</c:v>
                </c:pt>
                <c:pt idx="3">
                  <c:v>337944441.06</c:v>
                </c:pt>
                <c:pt idx="4">
                  <c:v>351080325.45000011</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14790000</c:v>
                </c:pt>
                <c:pt idx="1">
                  <c:v>14790000</c:v>
                </c:pt>
                <c:pt idx="2">
                  <c:v>14790000</c:v>
                </c:pt>
                <c:pt idx="3">
                  <c:v>14790000</c:v>
                </c:pt>
                <c:pt idx="4">
                  <c:v>14790000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2.9600000000000001E-2</c:v>
                </c:pt>
                <c:pt idx="1">
                  <c:v>6.2700000000000006E-2</c:v>
                </c:pt>
                <c:pt idx="2">
                  <c:v>9.5999999999999992E-3</c:v>
                </c:pt>
                <c:pt idx="3">
                  <c:v>1.1299999999999999E-2</c:v>
                </c:pt>
                <c:pt idx="4">
                  <c:v>4.0599999999999997E-2</c:v>
                </c:pt>
                <c:pt idx="5">
                  <c:v>0.82579999999999998</c:v>
                </c:pt>
                <c:pt idx="6">
                  <c:v>1.5299999999999999E-2</c:v>
                </c:pt>
                <c:pt idx="7">
                  <c:v>5.1000000000000004E-3</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299397713.53999996</c:v>
                </c:pt>
                <c:pt idx="1">
                  <c:v>312254187.63999999</c:v>
                </c:pt>
                <c:pt idx="2">
                  <c:v>324919509.34999996</c:v>
                </c:pt>
                <c:pt idx="3">
                  <c:v>337944419.56</c:v>
                </c:pt>
                <c:pt idx="4">
                  <c:v>351080192.83999997</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740000</c:v>
                </c:pt>
                <c:pt idx="1">
                  <c:v>740000</c:v>
                </c:pt>
                <c:pt idx="2">
                  <c:v>740000</c:v>
                </c:pt>
                <c:pt idx="3">
                  <c:v>740000</c:v>
                </c:pt>
                <c:pt idx="4">
                  <c:v>740000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3.2000000000000002E-3</c:v>
                </c:pt>
                <c:pt idx="1">
                  <c:v>7.1999999999999998E-3</c:v>
                </c:pt>
                <c:pt idx="2">
                  <c:v>1.0500000000000001E-2</c:v>
                </c:pt>
                <c:pt idx="3">
                  <c:v>1.23E-2</c:v>
                </c:pt>
                <c:pt idx="4">
                  <c:v>4.4200000000000003E-2</c:v>
                </c:pt>
                <c:pt idx="5">
                  <c:v>0.90029999999999999</c:v>
                </c:pt>
                <c:pt idx="6">
                  <c:v>1.67E-2</c:v>
                </c:pt>
                <c:pt idx="7">
                  <c:v>5.5999999999999999E-3</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307667583.52999997</c:v>
                </c:pt>
                <c:pt idx="1">
                  <c:v>328948648.98000002</c:v>
                </c:pt>
                <c:pt idx="2">
                  <c:v>350874390.64999998</c:v>
                </c:pt>
                <c:pt idx="3">
                  <c:v>373785324.93000007</c:v>
                </c:pt>
                <c:pt idx="4">
                  <c:v>396833668.69000006</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3ADB-40F8-8270-AB1695BF01DC}"/>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3ADB-40F8-8270-AB1695BF01DC}"/>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3.5000000000000001E-3</c:v>
                </c:pt>
                <c:pt idx="1">
                  <c:v>7.6E-3</c:v>
                </c:pt>
                <c:pt idx="2">
                  <c:v>1.0500000000000001E-2</c:v>
                </c:pt>
                <c:pt idx="3">
                  <c:v>1.23E-2</c:v>
                </c:pt>
                <c:pt idx="4">
                  <c:v>4.4200000000000003E-2</c:v>
                </c:pt>
                <c:pt idx="5">
                  <c:v>0.89980000000000004</c:v>
                </c:pt>
                <c:pt idx="6">
                  <c:v>1.67E-2</c:v>
                </c:pt>
                <c:pt idx="7">
                  <c:v>5.5999999999999999E-3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Planned Stake impaired wood pole condition based</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299397713.53999996</c:v>
                </c:pt>
                <c:pt idx="1">
                  <c:v>312254188.49999994</c:v>
                </c:pt>
                <c:pt idx="2">
                  <c:v>324919565.45999998</c:v>
                </c:pt>
                <c:pt idx="3">
                  <c:v>337945106.03999996</c:v>
                </c:pt>
                <c:pt idx="4">
                  <c:v>351084427.31999993</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Planned Replace an impaired pole with an S4 pole</c:v>
                </c:pt>
              </c:strCache>
            </c:strRef>
          </c:tx>
          <c:spPr>
            <a:ln w="31750" cap="rnd">
              <a:solidFill>
                <a:schemeClr val="accent3"/>
              </a:solidFill>
              <a:round/>
            </a:ln>
            <a:effectLst/>
          </c:spPr>
          <c:marker>
            <c:symbol val="none"/>
          </c:marker>
          <c:val>
            <c:numRef>
              <c:f>'Run Extract'!$C$32:$G$32</c:f>
              <c:numCache>
                <c:formatCode>#,##0</c:formatCode>
                <c:ptCount val="5"/>
                <c:pt idx="0">
                  <c:v>299397713.53999996</c:v>
                </c:pt>
                <c:pt idx="1">
                  <c:v>312254187.66999996</c:v>
                </c:pt>
                <c:pt idx="2">
                  <c:v>324919511.11000001</c:v>
                </c:pt>
                <c:pt idx="3">
                  <c:v>337944441.06</c:v>
                </c:pt>
                <c:pt idx="4">
                  <c:v>351080325.45000011</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Planned replace impaired by a Titan FRC Pole</c:v>
                </c:pt>
              </c:strCache>
            </c:strRef>
          </c:tx>
          <c:spPr>
            <a:ln w="31750" cap="rnd">
              <a:solidFill>
                <a:schemeClr val="accent4"/>
              </a:solidFill>
              <a:round/>
            </a:ln>
            <a:effectLst/>
          </c:spPr>
          <c:marker>
            <c:symbol val="none"/>
          </c:marker>
          <c:val>
            <c:numRef>
              <c:f>'Run Extract'!$C$33:$G$33</c:f>
              <c:numCache>
                <c:formatCode>#,##0</c:formatCode>
                <c:ptCount val="5"/>
                <c:pt idx="0">
                  <c:v>299397713.53999996</c:v>
                </c:pt>
                <c:pt idx="1">
                  <c:v>312254187.63999999</c:v>
                </c:pt>
                <c:pt idx="2">
                  <c:v>324919509.34999996</c:v>
                </c:pt>
                <c:pt idx="3">
                  <c:v>337944419.56</c:v>
                </c:pt>
                <c:pt idx="4">
                  <c:v>351080192.83999997</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Planned Topdown Budget Constraint Staking</c:v>
                </c:pt>
              </c:strCache>
            </c:strRef>
          </c:tx>
          <c:spPr>
            <a:ln w="31750" cap="rnd">
              <a:solidFill>
                <a:schemeClr val="accent5"/>
              </a:solidFill>
              <a:round/>
            </a:ln>
            <a:effectLst/>
          </c:spPr>
          <c:marker>
            <c:symbol val="none"/>
          </c:marker>
          <c:val>
            <c:numRef>
              <c:f>'Run Extract'!$C$34:$G$34</c:f>
              <c:numCache>
                <c:formatCode>#,##0</c:formatCode>
                <c:ptCount val="5"/>
                <c:pt idx="0">
                  <c:v>307667583.52999997</c:v>
                </c:pt>
                <c:pt idx="1">
                  <c:v>328948648.98000002</c:v>
                </c:pt>
                <c:pt idx="2">
                  <c:v>350874390.64999998</c:v>
                </c:pt>
                <c:pt idx="3">
                  <c:v>373785324.93000007</c:v>
                </c:pt>
                <c:pt idx="4">
                  <c:v>396833668.69000006</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Option 1 Planned Stake impaired wood pole condition based</c:v>
                </c:pt>
                <c:pt idx="1">
                  <c:v>Option 2 Planned Replace an impaired pole with an S4 pole</c:v>
                </c:pt>
                <c:pt idx="2">
                  <c:v>Option 3 Planned replace impaired by a Titan FRC Pole</c:v>
                </c:pt>
                <c:pt idx="3">
                  <c:v>Option 4 Planned Topdown Budget Constraint Staking</c:v>
                </c:pt>
              </c:strCache>
            </c:strRef>
          </c:cat>
          <c:val>
            <c:numRef>
              <c:f>'Run Extract'!$Y$4:$AD$4</c:f>
              <c:numCache>
                <c:formatCode>_-* #,##0_-;\-* #,##0_-;_-* "-"??_-;_-@_-</c:formatCode>
                <c:ptCount val="4"/>
                <c:pt idx="0">
                  <c:v>31991574.316229902</c:v>
                </c:pt>
                <c:pt idx="1">
                  <c:v>34284227.195359603</c:v>
                </c:pt>
                <c:pt idx="2">
                  <c:v>34361491.323535703</c:v>
                </c:pt>
                <c:pt idx="3">
                  <c:v>17334734.848754298</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Option 1 Planned Stake impaired wood pole condition based</c:v>
                </c:pt>
                <c:pt idx="1">
                  <c:v>Option 2 Planned Replace an impaired pole with an S4 pole</c:v>
                </c:pt>
                <c:pt idx="2">
                  <c:v>Option 3 Planned replace impaired by a Titan FRC Pole</c:v>
                </c:pt>
                <c:pt idx="3">
                  <c:v>Option 4 Planned Topdown Budget Constraint Staking</c:v>
                </c:pt>
              </c:strCache>
            </c:strRef>
          </c:cat>
          <c:val>
            <c:numRef>
              <c:f>'Run Extract'!$Y$5:$AD$5</c:f>
              <c:numCache>
                <c:formatCode>_-* #,##0_-;\-* #,##0_-;_-* "-"??_-;_-@_-</c:formatCode>
                <c:ptCount val="4"/>
                <c:pt idx="0">
                  <c:v>16900116.5218274</c:v>
                </c:pt>
                <c:pt idx="1">
                  <c:v>18111251.054137599</c:v>
                </c:pt>
                <c:pt idx="2">
                  <c:v>18152067.1961888</c:v>
                </c:pt>
                <c:pt idx="3">
                  <c:v>9157381.1415689904</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Option 1 Planned Stake impaired wood pole condition based</c:v>
                </c:pt>
                <c:pt idx="1">
                  <c:v>Option 2 Planned Replace an impaired pole with an S4 pole</c:v>
                </c:pt>
                <c:pt idx="2">
                  <c:v>Option 3 Planned replace impaired by a Titan FRC Pole</c:v>
                </c:pt>
                <c:pt idx="3">
                  <c:v>Option 4 Planned Topdown Budget Constraint Staking</c:v>
                </c:pt>
              </c:strCache>
            </c:strRef>
          </c:cat>
          <c:val>
            <c:numRef>
              <c:f>'Run Extract'!$Y$6:$AD$6</c:f>
              <c:numCache>
                <c:formatCode>_-* #,##0_-;\-* #,##0_-;_-* "-"??_-;_-@_-</c:formatCode>
                <c:ptCount val="4"/>
                <c:pt idx="0">
                  <c:v>2739506202.4845996</c:v>
                </c:pt>
                <c:pt idx="1">
                  <c:v>2935830918.8390403</c:v>
                </c:pt>
                <c:pt idx="2">
                  <c:v>2942447210.2480698</c:v>
                </c:pt>
                <c:pt idx="3">
                  <c:v>1484410025.87853</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Option 1 Planned Stake impaired wood pole condition based</c:v>
                </c:pt>
                <c:pt idx="1">
                  <c:v>Option 2 Planned Replace an impaired pole with an S4 pole</c:v>
                </c:pt>
                <c:pt idx="2">
                  <c:v>Option 3 Planned replace impaired by a Titan FRC Pole</c:v>
                </c:pt>
                <c:pt idx="3">
                  <c:v>Option 4 Planned Topdown Budget Constraint Staking</c:v>
                </c:pt>
              </c:strCache>
            </c:strRef>
          </c:cat>
          <c:val>
            <c:numRef>
              <c:f>'Run Extract'!$Y$7:$AD$7</c:f>
              <c:numCache>
                <c:formatCode>_-* #,##0_-;\-* #,##0_-;_-* "-"??_-;_-@_-</c:formatCode>
                <c:ptCount val="4"/>
                <c:pt idx="0">
                  <c:v>37356212.702503398</c:v>
                </c:pt>
                <c:pt idx="1">
                  <c:v>40033318.465158001</c:v>
                </c:pt>
                <c:pt idx="2">
                  <c:v>40123538.942029804</c:v>
                </c:pt>
                <c:pt idx="3">
                  <c:v>20241580.977144103</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134557078.11441901</c:v>
                </c:pt>
                <c:pt idx="1">
                  <c:v>144200013.09857598</c:v>
                </c:pt>
                <c:pt idx="2">
                  <c:v>144524987.306548</c:v>
                </c:pt>
                <c:pt idx="3">
                  <c:v>72910174.679934204</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50804449.253137097</c:v>
                </c:pt>
                <c:pt idx="1">
                  <c:v>54445313.089021906</c:v>
                </c:pt>
                <c:pt idx="2">
                  <c:v>54568012.957597695</c:v>
                </c:pt>
                <c:pt idx="3">
                  <c:v>27528550.135826498</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10560866.2801136</c:v>
                </c:pt>
                <c:pt idx="1">
                  <c:v>95047796.521022305</c:v>
                </c:pt>
                <c:pt idx="2">
                  <c:v>105608662.801136</c:v>
                </c:pt>
                <c:pt idx="3">
                  <c:v>5284003.4109305199</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23031072.803007502</c:v>
                </c:pt>
                <c:pt idx="1">
                  <c:v>201254521.700241</c:v>
                </c:pt>
                <c:pt idx="2">
                  <c:v>223532452.81239501</c:v>
                </c:pt>
                <c:pt idx="3">
                  <c:v>11899638.6669508</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Planned Stake impaired wood pole condition based</c:v>
                </c:pt>
                <c:pt idx="1">
                  <c:v>Option 2 Planned Replace an impaired pole with an S4 pole</c:v>
                </c:pt>
                <c:pt idx="2">
                  <c:v>Option 3 Planned replace impaired by a Titan FRC Pole</c:v>
                </c:pt>
                <c:pt idx="3">
                  <c:v>Option 4 Planned Topdown Budget Constraint Staking</c:v>
                </c:pt>
              </c:strCache>
            </c:strRef>
          </c:cat>
          <c:val>
            <c:numRef>
              <c:f>Summary!$K$22:$K$27</c:f>
              <c:numCache>
                <c:formatCode>_("$"* #,##0_);_("$"* \(#,##0\);_("$"* " - "??_);_(@_)</c:formatCode>
                <c:ptCount val="4"/>
                <c:pt idx="0">
                  <c:v>7645000</c:v>
                </c:pt>
                <c:pt idx="1">
                  <c:v>66805000</c:v>
                </c:pt>
                <c:pt idx="2">
                  <c:v>74200000</c:v>
                </c:pt>
                <c:pt idx="3">
                  <c:v>3950000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1479000</c:v>
                </c:pt>
                <c:pt idx="1">
                  <c:v>1479000</c:v>
                </c:pt>
                <c:pt idx="2">
                  <c:v>1479000</c:v>
                </c:pt>
                <c:pt idx="3">
                  <c:v>1479000</c:v>
                </c:pt>
                <c:pt idx="4">
                  <c:v>1479000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3.5000000000000001E-3</c:v>
                </c:pt>
                <c:pt idx="1">
                  <c:v>7.6E-3</c:v>
                </c:pt>
                <c:pt idx="2">
                  <c:v>1.0500000000000001E-2</c:v>
                </c:pt>
                <c:pt idx="3">
                  <c:v>1.23E-2</c:v>
                </c:pt>
                <c:pt idx="4">
                  <c:v>4.4200000000000003E-2</c:v>
                </c:pt>
                <c:pt idx="5">
                  <c:v>0.89980000000000004</c:v>
                </c:pt>
                <c:pt idx="6">
                  <c:v>1.67E-2</c:v>
                </c:pt>
                <c:pt idx="7">
                  <c:v>5.5999999999999999E-3</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299397713.53999996</c:v>
                </c:pt>
                <c:pt idx="1">
                  <c:v>312254188.49999994</c:v>
                </c:pt>
                <c:pt idx="2">
                  <c:v>324919565.45999998</c:v>
                </c:pt>
                <c:pt idx="3">
                  <c:v>337945106.03999996</c:v>
                </c:pt>
                <c:pt idx="4">
                  <c:v>351084427.31999993</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13311000</c:v>
                </c:pt>
                <c:pt idx="1">
                  <c:v>13311000</c:v>
                </c:pt>
                <c:pt idx="2">
                  <c:v>13311000</c:v>
                </c:pt>
                <c:pt idx="3">
                  <c:v>13311000</c:v>
                </c:pt>
                <c:pt idx="4">
                  <c:v>13311000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1</xdr:colOff>
      <xdr:row>25</xdr:row>
      <xdr:rowOff>13607</xdr:rowOff>
    </xdr:from>
    <xdr:to>
      <xdr:col>14</xdr:col>
      <xdr:colOff>354695</xdr:colOff>
      <xdr:row>51</xdr:row>
      <xdr:rowOff>0</xdr:rowOff>
    </xdr:to>
    <xdr:pic>
      <xdr:nvPicPr>
        <xdr:cNvPr id="3" name="Picture 2"/>
        <xdr:cNvPicPr>
          <a:picLocks noChangeAspect="1"/>
        </xdr:cNvPicPr>
      </xdr:nvPicPr>
      <xdr:blipFill>
        <a:blip xmlns:r="http://schemas.openxmlformats.org/officeDocument/2006/relationships" r:embed="rId5"/>
        <a:stretch>
          <a:fillRect/>
        </a:stretch>
      </xdr:blipFill>
      <xdr:spPr>
        <a:xfrm>
          <a:off x="40822" y="3007178"/>
          <a:ext cx="12778016" cy="49393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307151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5.67223773148"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23031.072803007501" maxValue="2739506.2024845998"/>
    </cacheField>
    <cacheField name="Value in %" numFmtId="172">
      <sharedItems containsMixedTypes="1" containsNumber="1" minValue="3.5000000000000001E-3" maxValue="0.8998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5.672254166668"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201254.52170024099" maxValue="2935830.9188390402"/>
    </cacheField>
    <cacheField name="Value in %" numFmtId="172">
      <sharedItems containsMixedTypes="1" containsNumber="1" minValue="5.1000000000000004E-3" maxValue="0.8333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5.672270486109"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23532.452812395" maxValue="2942447.2102480698"/>
    </cacheField>
    <cacheField name="Value in %" numFmtId="172">
      <sharedItems containsMixedTypes="1" containsNumber="1" minValue="5.1000000000000004E-3" maxValue="0.8257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5.672285069442"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11899.638666950799" maxValue="1484410.02587853"/>
    </cacheField>
    <cacheField name="Value in %" numFmtId="172">
      <sharedItems containsMixedTypes="1" containsNumber="1" minValue="3.2000000000000002E-3" maxValue="0.9002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5.672304861109"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3031.072803007501" maxValue="2739506.2024845998"/>
    </cacheField>
    <cacheField name="Value in %" numFmtId="172">
      <sharedItems containsMixedTypes="1" containsNumber="1" minValue="3.5000000000000001E-3" maxValue="0.8998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31991.5743162299"/>
    <n v="1.0500000000000001E-2"/>
    <x v="0"/>
  </r>
  <r>
    <x v="1"/>
    <n v="16900.1165218274"/>
    <n v="5.5999999999999999E-3"/>
    <x v="0"/>
  </r>
  <r>
    <x v="2"/>
    <n v="2739506.2024845998"/>
    <n v="0.89980000000000004"/>
    <x v="0"/>
  </r>
  <r>
    <x v="3"/>
    <n v="37356.212702503399"/>
    <n v="1.23E-2"/>
    <x v="0"/>
  </r>
  <r>
    <x v="4"/>
    <n v="134557.07811441901"/>
    <n v="4.4200000000000003E-2"/>
    <x v="0"/>
  </r>
  <r>
    <x v="5"/>
    <n v="50804.4492531371"/>
    <n v="1.67E-2"/>
    <x v="0"/>
  </r>
  <r>
    <x v="6"/>
    <n v="10560.8662801136"/>
    <n v="3.5000000000000001E-3"/>
    <x v="0"/>
  </r>
  <r>
    <x v="7"/>
    <n v="-23031.072803007501"/>
    <n v="7.6E-3"/>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34284.227195359599"/>
    <n v="9.7000000000000003E-3"/>
    <x v="0"/>
  </r>
  <r>
    <x v="1"/>
    <n v="18111.2510541376"/>
    <n v="5.1000000000000004E-3"/>
    <x v="0"/>
  </r>
  <r>
    <x v="2"/>
    <n v="2935830.9188390402"/>
    <n v="0.83330000000000004"/>
    <x v="0"/>
  </r>
  <r>
    <x v="3"/>
    <n v="40033.318465158001"/>
    <n v="1.14E-2"/>
    <x v="0"/>
  </r>
  <r>
    <x v="4"/>
    <n v="144200.01309857599"/>
    <n v="4.0899999999999999E-2"/>
    <x v="0"/>
  </r>
  <r>
    <x v="5"/>
    <n v="54445.313089021904"/>
    <n v="1.55E-2"/>
    <x v="0"/>
  </r>
  <r>
    <x v="6"/>
    <n v="95047.796521022305"/>
    <n v="2.7E-2"/>
    <x v="0"/>
  </r>
  <r>
    <x v="7"/>
    <n v="-201254.52170024099"/>
    <n v="5.7099999999999998E-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34361.491323535702"/>
    <n v="9.5999999999999992E-3"/>
    <x v="0"/>
  </r>
  <r>
    <x v="1"/>
    <n v="18152.0671961888"/>
    <n v="5.1000000000000004E-3"/>
    <x v="0"/>
  </r>
  <r>
    <x v="2"/>
    <n v="2942447.2102480698"/>
    <n v="0.82579999999999998"/>
    <x v="0"/>
  </r>
  <r>
    <x v="3"/>
    <n v="40123.538942029802"/>
    <n v="1.1299999999999999E-2"/>
    <x v="0"/>
  </r>
  <r>
    <x v="4"/>
    <n v="144524.98730654799"/>
    <n v="4.0599999999999997E-2"/>
    <x v="0"/>
  </r>
  <r>
    <x v="5"/>
    <n v="54568.012957597697"/>
    <n v="1.5299999999999999E-2"/>
    <x v="0"/>
  </r>
  <r>
    <x v="6"/>
    <n v="105608.662801136"/>
    <n v="2.9600000000000001E-2"/>
    <x v="0"/>
  </r>
  <r>
    <x v="7"/>
    <n v="-223532.452812395"/>
    <n v="6.2700000000000006E-2"/>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17334.734848754299"/>
    <n v="1.0500000000000001E-2"/>
    <x v="0"/>
  </r>
  <r>
    <x v="1"/>
    <n v="9157.3811415689906"/>
    <n v="5.5999999999999999E-3"/>
    <x v="0"/>
  </r>
  <r>
    <x v="2"/>
    <n v="1484410.02587853"/>
    <n v="0.90029999999999999"/>
    <x v="0"/>
  </r>
  <r>
    <x v="3"/>
    <n v="20241.580977144102"/>
    <n v="1.23E-2"/>
    <x v="0"/>
  </r>
  <r>
    <x v="4"/>
    <n v="72910.174679934207"/>
    <n v="4.4200000000000003E-2"/>
    <x v="0"/>
  </r>
  <r>
    <x v="5"/>
    <n v="27528.550135826499"/>
    <n v="1.67E-2"/>
    <x v="0"/>
  </r>
  <r>
    <x v="6"/>
    <n v="5284.0034109305197"/>
    <n v="3.2000000000000002E-3"/>
    <x v="0"/>
  </r>
  <r>
    <x v="7"/>
    <n v="-11899.638666950799"/>
    <n v="7.1999999999999998E-3"/>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31991.5743162299"/>
    <n v="1.0500000000000001E-2"/>
    <x v="0"/>
  </r>
  <r>
    <x v="1"/>
    <n v="16900.1165218274"/>
    <n v="5.5999999999999999E-3"/>
    <x v="0"/>
  </r>
  <r>
    <x v="2"/>
    <n v="2739506.2024845998"/>
    <n v="0.89980000000000004"/>
    <x v="0"/>
  </r>
  <r>
    <x v="3"/>
    <n v="37356.212702503399"/>
    <n v="1.23E-2"/>
    <x v="0"/>
  </r>
  <r>
    <x v="4"/>
    <n v="134557.07811441901"/>
    <n v="4.4200000000000003E-2"/>
    <x v="0"/>
  </r>
  <r>
    <x v="5"/>
    <n v="50804.4492531371"/>
    <n v="1.67E-2"/>
    <x v="0"/>
  </r>
  <r>
    <x v="6"/>
    <n v="10560.8662801136"/>
    <n v="3.5000000000000001E-3"/>
    <x v="0"/>
  </r>
  <r>
    <x v="7"/>
    <n v="-23031.072803007501"/>
    <n v="7.6E-3"/>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4"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3"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39"/>
      <c r="B1" s="239"/>
      <c r="C1" s="239"/>
      <c r="D1" s="239"/>
      <c r="E1" s="239"/>
      <c r="F1" s="239"/>
      <c r="G1" s="239"/>
      <c r="H1" s="239"/>
      <c r="I1" s="239"/>
      <c r="J1" s="239"/>
      <c r="K1" s="239"/>
      <c r="L1" s="239"/>
      <c r="M1" s="239"/>
      <c r="N1" s="239"/>
      <c r="O1" s="239"/>
      <c r="P1" s="239"/>
      <c r="Q1" s="239"/>
      <c r="R1" s="239"/>
      <c r="S1" s="239"/>
      <c r="T1" s="239"/>
      <c r="U1" s="239"/>
      <c r="V1" s="189"/>
      <c r="W1" s="210"/>
      <c r="X1"/>
      <c r="Y1">
        <v>1</v>
      </c>
      <c r="Z1">
        <v>2</v>
      </c>
      <c r="AA1">
        <v>3</v>
      </c>
      <c r="AB1">
        <v>4</v>
      </c>
      <c r="AC1">
        <v>5</v>
      </c>
      <c r="AD1">
        <v>6</v>
      </c>
      <c r="AE1" s="189"/>
    </row>
    <row r="2" spans="1:31" x14ac:dyDescent="0.3">
      <c r="A2" s="239"/>
      <c r="B2" s="239"/>
      <c r="C2" s="239"/>
      <c r="D2" s="239"/>
      <c r="E2" s="239"/>
      <c r="F2" s="239"/>
      <c r="G2" s="239"/>
      <c r="H2" s="239"/>
      <c r="I2" s="239"/>
      <c r="J2" s="239"/>
      <c r="K2" s="239"/>
      <c r="L2" s="239"/>
      <c r="M2" s="239"/>
      <c r="N2" s="239"/>
      <c r="O2" s="239"/>
      <c r="P2" s="239"/>
      <c r="Q2" s="239"/>
      <c r="R2" s="239"/>
      <c r="S2" s="239"/>
      <c r="T2" s="239"/>
      <c r="U2" s="239"/>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9"/>
      <c r="B3" s="239"/>
      <c r="C3" s="239"/>
      <c r="D3" s="239"/>
      <c r="E3" s="239"/>
      <c r="F3" s="239"/>
      <c r="G3" s="239"/>
      <c r="H3" s="239"/>
      <c r="I3" s="239"/>
      <c r="J3" s="239"/>
      <c r="K3" s="239"/>
      <c r="L3" s="239"/>
      <c r="M3" s="239"/>
      <c r="N3" s="239"/>
      <c r="O3" s="239"/>
      <c r="P3" s="239"/>
      <c r="Q3" s="239"/>
      <c r="R3" s="239"/>
      <c r="S3" s="239"/>
      <c r="T3" s="239"/>
      <c r="U3" s="239"/>
      <c r="V3" s="189"/>
      <c r="W3" t="s">
        <v>179</v>
      </c>
      <c r="X3" t="s">
        <v>146</v>
      </c>
      <c r="Y3" s="150" t="str">
        <f>IF('Option 1'!$E$9=0,"",'Option 1'!$E$9)</f>
        <v>Option 1 Planned Stake impaired wood pole condition based</v>
      </c>
      <c r="Z3" s="150" t="str">
        <f>IF('Option 2'!$E$9=0,"",'Option 2'!$E$9)</f>
        <v>Option 2 Planned Replace an impaired pole with an S4 pole</v>
      </c>
      <c r="AA3" s="150" t="str">
        <f>IF('Option 3'!$E$9=0,"",'Option 3'!$E$9)</f>
        <v>Option 3 Planned replace impaired by a Titan FRC Pole</v>
      </c>
      <c r="AB3" s="150" t="str">
        <f>IF('Option 4'!$E$9=0,"",'Option 4'!$E$9)</f>
        <v>Option 4 Planned Topdown Budget Constraint Staking</v>
      </c>
      <c r="AC3" s="150" t="str">
        <f>IF('Option 5'!$E$9=0,"",'Option 5'!$E$9)</f>
        <v/>
      </c>
      <c r="AD3" s="186" t="str">
        <f>IF('Option 6'!$E$9=0,"",'Option 6'!$E$9)</f>
        <v/>
      </c>
      <c r="AE3" s="189"/>
    </row>
    <row r="4" spans="1:31" ht="14.5" x14ac:dyDescent="0.35">
      <c r="A4" s="239"/>
      <c r="B4" s="239"/>
      <c r="C4" s="239"/>
      <c r="D4" s="239"/>
      <c r="E4" s="239"/>
      <c r="F4" s="239"/>
      <c r="G4" s="239"/>
      <c r="H4" s="239"/>
      <c r="I4" s="239"/>
      <c r="J4" s="239"/>
      <c r="K4" s="239"/>
      <c r="L4" s="239"/>
      <c r="M4" s="239"/>
      <c r="N4" s="239"/>
      <c r="O4" s="239"/>
      <c r="P4" s="239"/>
      <c r="Q4" s="239"/>
      <c r="R4" s="239"/>
      <c r="S4" s="239"/>
      <c r="T4" s="239"/>
      <c r="U4" s="239"/>
      <c r="V4" s="189"/>
      <c r="W4" s="199"/>
      <c r="X4" t="s">
        <v>312</v>
      </c>
      <c r="Y4" s="188">
        <f ca="1">IF(OR($X4="",Y$3=""),"",IFERROR(IF($X4="Total Investment Cost",VLOOKUP($X4,INDIRECT("'" &amp; Y$2 &amp; "'" &amp; "!" &amp; "$K$20:$N$43"),4,FALSE)*-1000,VLOOKUP($X4,INDIRECT("'" &amp; Y$2 &amp; "'" &amp; "!" &amp; "$K$20:$N$43"),4,FALSE)*1000),""))</f>
        <v>31991574.316229902</v>
      </c>
      <c r="Z4" s="188">
        <f t="shared" ref="Z4:AD4" ca="1" si="1">IF(OR($X4="",Z$3=""),"",IFERROR(IF($X4="Total Investment Cost",VLOOKUP($X4,INDIRECT("'" &amp; Z$2 &amp; "'" &amp; "!" &amp; "$K$20:$N$43"),4,FALSE)*-1000,VLOOKUP($X4,INDIRECT("'" &amp; Z$2 &amp; "'" &amp; "!" &amp; "$K$20:$N$43"),4,FALSE)*1000),""))</f>
        <v>34284227.195359603</v>
      </c>
      <c r="AA4" s="188">
        <f t="shared" ca="1" si="1"/>
        <v>34361491.323535703</v>
      </c>
      <c r="AB4" s="188">
        <f t="shared" ca="1" si="1"/>
        <v>17334734.848754298</v>
      </c>
      <c r="AC4" s="188" t="str">
        <f t="shared" ca="1" si="1"/>
        <v/>
      </c>
      <c r="AD4" s="188" t="str">
        <f t="shared" ca="1" si="1"/>
        <v/>
      </c>
      <c r="AE4" s="189"/>
    </row>
    <row r="5" spans="1:31" x14ac:dyDescent="0.3">
      <c r="A5" s="239"/>
      <c r="B5" s="239"/>
      <c r="C5" s="239"/>
      <c r="D5" s="239"/>
      <c r="E5" s="239"/>
      <c r="F5" s="239"/>
      <c r="G5" s="239"/>
      <c r="H5" s="239"/>
      <c r="I5" s="239"/>
      <c r="J5" s="239"/>
      <c r="K5" s="239"/>
      <c r="L5" s="239"/>
      <c r="M5" s="239"/>
      <c r="N5" s="239"/>
      <c r="O5" s="239"/>
      <c r="P5" s="239"/>
      <c r="Q5" s="239"/>
      <c r="R5" s="239"/>
      <c r="S5" s="239"/>
      <c r="T5" s="239"/>
      <c r="U5" s="239"/>
      <c r="V5" s="189"/>
      <c r="W5" s="187"/>
      <c r="X5" t="s">
        <v>313</v>
      </c>
      <c r="Y5" s="188">
        <f t="shared" ref="Y5:AD26" ca="1" si="2">IF(OR($X5="",Y$3=""),"",IFERROR(IF($X5="Total Investment Cost",VLOOKUP($X5,INDIRECT("'" &amp; Y$2 &amp; "'" &amp; "!" &amp; "$K$20:$N$43"),4,FALSE)*-1000,VLOOKUP($X5,INDIRECT("'" &amp; Y$2 &amp; "'" &amp; "!" &amp; "$K$20:$N$43"),4,FALSE)*1000),""))</f>
        <v>16900116.5218274</v>
      </c>
      <c r="Z5" s="188">
        <f t="shared" ca="1" si="2"/>
        <v>18111251.054137599</v>
      </c>
      <c r="AA5" s="188">
        <f t="shared" ca="1" si="2"/>
        <v>18152067.1961888</v>
      </c>
      <c r="AB5" s="188">
        <f t="shared" ca="1" si="2"/>
        <v>9157381.1415689904</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314</v>
      </c>
      <c r="Y6" s="188">
        <f t="shared" ca="1" si="2"/>
        <v>2739506202.4845996</v>
      </c>
      <c r="Z6" s="188">
        <f t="shared" ca="1" si="2"/>
        <v>2935830918.8390403</v>
      </c>
      <c r="AA6" s="188">
        <f t="shared" ca="1" si="2"/>
        <v>2942447210.2480698</v>
      </c>
      <c r="AB6" s="188">
        <f t="shared" ca="1" si="2"/>
        <v>1484410025.87853</v>
      </c>
      <c r="AC6" s="188" t="str">
        <f t="shared" ca="1" si="2"/>
        <v/>
      </c>
      <c r="AD6" s="188" t="str">
        <f t="shared" ca="1" si="2"/>
        <v/>
      </c>
      <c r="AE6" s="189"/>
    </row>
    <row r="7" spans="1:31" x14ac:dyDescent="0.3">
      <c r="A7" s="237" t="s">
        <v>203</v>
      </c>
      <c r="B7" s="238"/>
      <c r="C7" s="238"/>
      <c r="D7" s="238"/>
      <c r="E7" s="238"/>
      <c r="F7" s="238"/>
      <c r="G7" s="238"/>
      <c r="H7" s="238"/>
      <c r="I7" s="238"/>
      <c r="J7" s="238"/>
      <c r="K7" s="238"/>
      <c r="L7" s="238"/>
      <c r="M7" s="238"/>
      <c r="N7" s="238"/>
      <c r="O7" s="238"/>
      <c r="P7" s="238"/>
      <c r="Q7" s="238"/>
      <c r="R7" s="238"/>
      <c r="S7" s="238"/>
      <c r="T7" s="238"/>
      <c r="U7" s="238"/>
      <c r="V7" s="189"/>
      <c r="W7" s="187"/>
      <c r="X7" t="s">
        <v>315</v>
      </c>
      <c r="Y7" s="188">
        <f t="shared" ca="1" si="2"/>
        <v>37356212.702503398</v>
      </c>
      <c r="Z7" s="188">
        <f t="shared" ca="1" si="2"/>
        <v>40033318.465158001</v>
      </c>
      <c r="AA7" s="188">
        <f t="shared" ca="1" si="2"/>
        <v>40123538.942029804</v>
      </c>
      <c r="AB7" s="188">
        <f t="shared" ca="1" si="2"/>
        <v>20241580.977144103</v>
      </c>
      <c r="AC7" s="188" t="str">
        <f t="shared" ca="1" si="2"/>
        <v/>
      </c>
      <c r="AD7" s="188" t="str">
        <f t="shared" ca="1" si="2"/>
        <v/>
      </c>
      <c r="AE7" s="189"/>
    </row>
    <row r="8" spans="1:31" x14ac:dyDescent="0.3">
      <c r="A8" s="238"/>
      <c r="B8" s="238"/>
      <c r="C8" s="238"/>
      <c r="D8" s="238"/>
      <c r="E8" s="238"/>
      <c r="F8" s="238"/>
      <c r="G8" s="238"/>
      <c r="H8" s="238"/>
      <c r="I8" s="238"/>
      <c r="J8" s="238"/>
      <c r="K8" s="238"/>
      <c r="L8" s="238"/>
      <c r="M8" s="238"/>
      <c r="N8" s="238"/>
      <c r="O8" s="238"/>
      <c r="P8" s="238"/>
      <c r="Q8" s="238"/>
      <c r="R8" s="238"/>
      <c r="S8" s="238"/>
      <c r="T8" s="238"/>
      <c r="U8" s="238"/>
      <c r="V8" s="189"/>
      <c r="W8" s="187"/>
      <c r="X8" t="s">
        <v>316</v>
      </c>
      <c r="Y8" s="188">
        <f t="shared" ca="1" si="2"/>
        <v>134557078.11441901</v>
      </c>
      <c r="Z8" s="188">
        <f t="shared" ca="1" si="2"/>
        <v>144200013.09857598</v>
      </c>
      <c r="AA8" s="188">
        <f t="shared" ca="1" si="2"/>
        <v>144524987.306548</v>
      </c>
      <c r="AB8" s="188">
        <f t="shared" ca="1" si="2"/>
        <v>72910174.679934204</v>
      </c>
      <c r="AC8" s="188" t="str">
        <f t="shared" ca="1" si="2"/>
        <v/>
      </c>
      <c r="AD8" s="188" t="str">
        <f t="shared" ca="1" si="2"/>
        <v/>
      </c>
      <c r="AE8" s="189"/>
    </row>
    <row r="9" spans="1:31" x14ac:dyDescent="0.3">
      <c r="A9" s="238"/>
      <c r="B9" s="238"/>
      <c r="C9" s="238"/>
      <c r="D9" s="238"/>
      <c r="E9" s="238"/>
      <c r="F9" s="238"/>
      <c r="G9" s="238"/>
      <c r="H9" s="238"/>
      <c r="I9" s="238"/>
      <c r="J9" s="238"/>
      <c r="K9" s="238"/>
      <c r="L9" s="238"/>
      <c r="M9" s="238"/>
      <c r="N9" s="238"/>
      <c r="O9" s="238"/>
      <c r="P9" s="238"/>
      <c r="Q9" s="238"/>
      <c r="R9" s="238"/>
      <c r="S9" s="238"/>
      <c r="T9" s="238"/>
      <c r="U9" s="238"/>
      <c r="V9" s="189"/>
      <c r="W9" s="187"/>
      <c r="X9" t="s">
        <v>317</v>
      </c>
      <c r="Y9" s="188">
        <f t="shared" ca="1" si="2"/>
        <v>50804449.253137097</v>
      </c>
      <c r="Z9" s="188">
        <f t="shared" ca="1" si="2"/>
        <v>54445313.089021906</v>
      </c>
      <c r="AA9" s="188">
        <f t="shared" ca="1" si="2"/>
        <v>54568012.957597695</v>
      </c>
      <c r="AB9" s="188">
        <f t="shared" ca="1" si="2"/>
        <v>27528550.135826498</v>
      </c>
      <c r="AC9" s="188" t="str">
        <f t="shared" ca="1" si="2"/>
        <v/>
      </c>
      <c r="AD9" s="188" t="str">
        <f t="shared" ca="1" si="2"/>
        <v/>
      </c>
      <c r="AE9" s="189"/>
    </row>
    <row r="10" spans="1:31" x14ac:dyDescent="0.3">
      <c r="A10" s="238"/>
      <c r="B10" s="238"/>
      <c r="C10" s="238"/>
      <c r="D10" s="238"/>
      <c r="E10" s="238"/>
      <c r="F10" s="238"/>
      <c r="G10" s="238"/>
      <c r="H10" s="238"/>
      <c r="I10" s="238"/>
      <c r="J10" s="238"/>
      <c r="K10" s="238"/>
      <c r="L10" s="238"/>
      <c r="M10" s="238"/>
      <c r="N10" s="238"/>
      <c r="O10" s="238"/>
      <c r="P10" s="238"/>
      <c r="Q10" s="238"/>
      <c r="R10" s="238"/>
      <c r="S10" s="238"/>
      <c r="T10" s="238"/>
      <c r="U10" s="238"/>
      <c r="V10" s="189"/>
      <c r="W10" s="187"/>
      <c r="X10" t="s">
        <v>318</v>
      </c>
      <c r="Y10" s="188">
        <f t="shared" ca="1" si="2"/>
        <v>10560866.2801136</v>
      </c>
      <c r="Z10" s="188">
        <f t="shared" ca="1" si="2"/>
        <v>95047796.521022305</v>
      </c>
      <c r="AA10" s="188">
        <f t="shared" ca="1" si="2"/>
        <v>105608662.801136</v>
      </c>
      <c r="AB10" s="188">
        <f t="shared" ca="1" si="2"/>
        <v>5284003.4109305199</v>
      </c>
      <c r="AC10" s="188" t="str">
        <f t="shared" ca="1" si="2"/>
        <v/>
      </c>
      <c r="AD10" s="188" t="str">
        <f t="shared" ca="1" si="2"/>
        <v/>
      </c>
      <c r="AE10" s="189"/>
    </row>
    <row r="11" spans="1:31" ht="15" customHeight="1" x14ac:dyDescent="0.3">
      <c r="A11" s="238"/>
      <c r="B11" s="238"/>
      <c r="C11" s="238"/>
      <c r="D11" s="238"/>
      <c r="E11" s="238"/>
      <c r="F11" s="238"/>
      <c r="G11" s="238"/>
      <c r="H11" s="238"/>
      <c r="I11" s="238"/>
      <c r="J11" s="238"/>
      <c r="K11" s="238"/>
      <c r="L11" s="238"/>
      <c r="M11" s="238"/>
      <c r="N11" s="238"/>
      <c r="O11" s="238"/>
      <c r="P11" s="238"/>
      <c r="Q11" s="238"/>
      <c r="R11" s="238"/>
      <c r="S11" s="238"/>
      <c r="T11" s="238"/>
      <c r="U11" s="238"/>
      <c r="V11" s="189"/>
      <c r="W11" s="187"/>
      <c r="X11" t="s">
        <v>319</v>
      </c>
      <c r="Y11" s="188">
        <f t="shared" ca="1" si="2"/>
        <v>23031072.803007502</v>
      </c>
      <c r="Z11" s="188">
        <f t="shared" ca="1" si="2"/>
        <v>201254521.700241</v>
      </c>
      <c r="AA11" s="188">
        <f t="shared" ca="1" si="2"/>
        <v>223532452.81239501</v>
      </c>
      <c r="AB11" s="188">
        <f t="shared" ca="1" si="2"/>
        <v>11899638.6669508</v>
      </c>
      <c r="AC11" s="188" t="str">
        <f t="shared" ca="1" si="2"/>
        <v/>
      </c>
      <c r="AD11" s="188" t="str">
        <f t="shared" ca="1" si="2"/>
        <v/>
      </c>
      <c r="AE11" s="189"/>
    </row>
    <row r="12" spans="1:31" ht="15" hidden="1" customHeight="1" x14ac:dyDescent="0.3">
      <c r="A12" s="238"/>
      <c r="B12" s="238"/>
      <c r="C12" s="238"/>
      <c r="D12" s="238"/>
      <c r="E12" s="238"/>
      <c r="F12" s="238"/>
      <c r="G12" s="238"/>
      <c r="H12" s="238"/>
      <c r="I12" s="238"/>
      <c r="J12" s="238"/>
      <c r="K12" s="238"/>
      <c r="L12" s="238"/>
      <c r="M12" s="238"/>
      <c r="N12" s="238"/>
      <c r="O12" s="238"/>
      <c r="P12" s="238"/>
      <c r="Q12" s="238"/>
      <c r="R12" s="238"/>
      <c r="S12" s="238"/>
      <c r="T12" s="238"/>
      <c r="U12" s="238"/>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8"/>
      <c r="B13" s="238"/>
      <c r="C13" s="238"/>
      <c r="D13" s="238"/>
      <c r="E13" s="238"/>
      <c r="F13" s="238"/>
      <c r="G13" s="238"/>
      <c r="H13" s="238"/>
      <c r="I13" s="238"/>
      <c r="J13" s="238"/>
      <c r="K13" s="238"/>
      <c r="L13" s="238"/>
      <c r="M13" s="238"/>
      <c r="N13" s="238"/>
      <c r="O13" s="238"/>
      <c r="P13" s="238"/>
      <c r="Q13" s="238"/>
      <c r="R13" s="238"/>
      <c r="S13" s="238"/>
      <c r="T13" s="238"/>
      <c r="U13" s="238"/>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8"/>
      <c r="B14" s="238"/>
      <c r="C14" s="238"/>
      <c r="D14" s="238"/>
      <c r="E14" s="238"/>
      <c r="F14" s="238"/>
      <c r="G14" s="238"/>
      <c r="H14" s="238"/>
      <c r="I14" s="238"/>
      <c r="J14" s="238"/>
      <c r="K14" s="238"/>
      <c r="L14" s="238"/>
      <c r="M14" s="238"/>
      <c r="N14" s="238"/>
      <c r="O14" s="238"/>
      <c r="P14" s="238"/>
      <c r="Q14" s="238"/>
      <c r="R14" s="238"/>
      <c r="S14" s="238"/>
      <c r="T14" s="238"/>
      <c r="U14" s="238"/>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8"/>
      <c r="B15" s="238"/>
      <c r="C15" s="238"/>
      <c r="D15" s="238"/>
      <c r="E15" s="238"/>
      <c r="F15" s="238"/>
      <c r="G15" s="238"/>
      <c r="H15" s="238"/>
      <c r="I15" s="238"/>
      <c r="J15" s="238"/>
      <c r="K15" s="238"/>
      <c r="L15" s="238"/>
      <c r="M15" s="238"/>
      <c r="N15" s="238"/>
      <c r="O15" s="238"/>
      <c r="P15" s="238"/>
      <c r="Q15" s="238"/>
      <c r="R15" s="238"/>
      <c r="S15" s="238"/>
      <c r="T15" s="238"/>
      <c r="U15" s="238"/>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8"/>
      <c r="B16" s="238"/>
      <c r="C16" s="238"/>
      <c r="D16" s="238"/>
      <c r="E16" s="238"/>
      <c r="F16" s="238"/>
      <c r="G16" s="238"/>
      <c r="H16" s="238"/>
      <c r="I16" s="238"/>
      <c r="J16" s="238"/>
      <c r="K16" s="238"/>
      <c r="L16" s="238"/>
      <c r="M16" s="238"/>
      <c r="N16" s="238"/>
      <c r="O16" s="238"/>
      <c r="P16" s="238"/>
      <c r="Q16" s="238"/>
      <c r="R16" s="238"/>
      <c r="S16" s="238"/>
      <c r="T16" s="238"/>
      <c r="U16" s="238"/>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8"/>
      <c r="B17" s="238"/>
      <c r="C17" s="238"/>
      <c r="D17" s="238"/>
      <c r="E17" s="238"/>
      <c r="F17" s="238"/>
      <c r="G17" s="238"/>
      <c r="H17" s="238"/>
      <c r="I17" s="238"/>
      <c r="J17" s="238"/>
      <c r="K17" s="238"/>
      <c r="L17" s="238"/>
      <c r="M17" s="238"/>
      <c r="N17" s="238"/>
      <c r="O17" s="238"/>
      <c r="P17" s="238"/>
      <c r="Q17" s="238"/>
      <c r="R17" s="238"/>
      <c r="S17" s="238"/>
      <c r="T17" s="238"/>
      <c r="U17" s="238"/>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8"/>
      <c r="B18" s="238"/>
      <c r="C18" s="238"/>
      <c r="D18" s="238"/>
      <c r="E18" s="238"/>
      <c r="F18" s="238"/>
      <c r="G18" s="238"/>
      <c r="H18" s="238"/>
      <c r="I18" s="238"/>
      <c r="J18" s="238"/>
      <c r="K18" s="238"/>
      <c r="L18" s="238"/>
      <c r="M18" s="238"/>
      <c r="N18" s="238"/>
      <c r="O18" s="238"/>
      <c r="P18" s="238"/>
      <c r="Q18" s="238"/>
      <c r="R18" s="238"/>
      <c r="S18" s="238"/>
      <c r="T18" s="238"/>
      <c r="U18" s="238"/>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8"/>
      <c r="B19" s="238"/>
      <c r="C19" s="238"/>
      <c r="D19" s="238"/>
      <c r="E19" s="238"/>
      <c r="F19" s="238"/>
      <c r="G19" s="238"/>
      <c r="H19" s="238"/>
      <c r="I19" s="238"/>
      <c r="J19" s="238"/>
      <c r="K19" s="238"/>
      <c r="L19" s="238"/>
      <c r="M19" s="238"/>
      <c r="N19" s="238"/>
      <c r="O19" s="238"/>
      <c r="P19" s="238"/>
      <c r="Q19" s="238"/>
      <c r="R19" s="238"/>
      <c r="S19" s="238"/>
      <c r="T19" s="238"/>
      <c r="U19" s="238"/>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8"/>
      <c r="B20" s="238"/>
      <c r="C20" s="238"/>
      <c r="D20" s="238"/>
      <c r="E20" s="238"/>
      <c r="F20" s="238"/>
      <c r="G20" s="238"/>
      <c r="H20" s="238"/>
      <c r="I20" s="238"/>
      <c r="J20" s="238"/>
      <c r="K20" s="238"/>
      <c r="L20" s="238"/>
      <c r="M20" s="238"/>
      <c r="N20" s="238"/>
      <c r="O20" s="238"/>
      <c r="P20" s="238"/>
      <c r="Q20" s="238"/>
      <c r="R20" s="238"/>
      <c r="S20" s="238"/>
      <c r="T20" s="238"/>
      <c r="U20" s="238"/>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8"/>
      <c r="B21" s="238"/>
      <c r="C21" s="238"/>
      <c r="D21" s="238"/>
      <c r="E21" s="238"/>
      <c r="F21" s="238"/>
      <c r="G21" s="238"/>
      <c r="H21" s="238"/>
      <c r="I21" s="238"/>
      <c r="J21" s="238"/>
      <c r="K21" s="238"/>
      <c r="L21" s="238"/>
      <c r="M21" s="238"/>
      <c r="N21" s="238"/>
      <c r="O21" s="238"/>
      <c r="P21" s="238"/>
      <c r="Q21" s="238"/>
      <c r="R21" s="238"/>
      <c r="S21" s="238"/>
      <c r="T21" s="238"/>
      <c r="U21" s="238"/>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8"/>
      <c r="B22" s="238"/>
      <c r="C22" s="238"/>
      <c r="D22" s="238"/>
      <c r="E22" s="238"/>
      <c r="F22" s="238"/>
      <c r="G22" s="238"/>
      <c r="H22" s="238"/>
      <c r="I22" s="238"/>
      <c r="J22" s="238"/>
      <c r="K22" s="238"/>
      <c r="L22" s="238"/>
      <c r="M22" s="238"/>
      <c r="N22" s="238"/>
      <c r="O22" s="238"/>
      <c r="P22" s="238"/>
      <c r="Q22" s="238"/>
      <c r="R22" s="238"/>
      <c r="S22" s="238"/>
      <c r="T22" s="238"/>
      <c r="U22" s="238"/>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8"/>
      <c r="B23" s="238"/>
      <c r="C23" s="238"/>
      <c r="D23" s="238"/>
      <c r="E23" s="238"/>
      <c r="F23" s="238"/>
      <c r="G23" s="238"/>
      <c r="H23" s="238"/>
      <c r="I23" s="238"/>
      <c r="J23" s="238"/>
      <c r="K23" s="238"/>
      <c r="L23" s="238"/>
      <c r="M23" s="238"/>
      <c r="N23" s="238"/>
      <c r="O23" s="238"/>
      <c r="P23" s="238"/>
      <c r="Q23" s="238"/>
      <c r="R23" s="238"/>
      <c r="S23" s="238"/>
      <c r="T23" s="238"/>
      <c r="U23" s="238"/>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8"/>
      <c r="B24" s="238"/>
      <c r="C24" s="238"/>
      <c r="D24" s="238"/>
      <c r="E24" s="238"/>
      <c r="F24" s="238"/>
      <c r="G24" s="238"/>
      <c r="H24" s="238"/>
      <c r="I24" s="238"/>
      <c r="J24" s="238"/>
      <c r="K24" s="238"/>
      <c r="L24" s="238"/>
      <c r="M24" s="238"/>
      <c r="N24" s="238"/>
      <c r="O24" s="238"/>
      <c r="P24" s="238"/>
      <c r="Q24" s="238"/>
      <c r="R24" s="238"/>
      <c r="S24" s="238"/>
      <c r="T24" s="238"/>
      <c r="U24" s="238"/>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8"/>
      <c r="B25" s="238"/>
      <c r="C25" s="238"/>
      <c r="D25" s="238"/>
      <c r="E25" s="238"/>
      <c r="F25" s="238"/>
      <c r="G25" s="238"/>
      <c r="H25" s="238"/>
      <c r="I25" s="238"/>
      <c r="J25" s="238"/>
      <c r="K25" s="238"/>
      <c r="L25" s="238"/>
      <c r="M25" s="238"/>
      <c r="N25" s="238"/>
      <c r="O25" s="238"/>
      <c r="P25" s="238"/>
      <c r="Q25" s="238"/>
      <c r="R25" s="238"/>
      <c r="S25" s="238"/>
      <c r="T25" s="238"/>
      <c r="U25" s="238"/>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8"/>
      <c r="B26" s="238"/>
      <c r="C26" s="238"/>
      <c r="D26" s="238"/>
      <c r="E26" s="238"/>
      <c r="F26" s="238"/>
      <c r="G26" s="238"/>
      <c r="H26" s="238"/>
      <c r="I26" s="238"/>
      <c r="J26" s="238"/>
      <c r="K26" s="238"/>
      <c r="L26" s="238"/>
      <c r="M26" s="238"/>
      <c r="N26" s="238"/>
      <c r="O26" s="238"/>
      <c r="P26" s="238"/>
      <c r="Q26" s="238"/>
      <c r="R26" s="238"/>
      <c r="S26" s="238"/>
      <c r="T26" s="238"/>
      <c r="U26" s="238"/>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316971551.72000003</v>
      </c>
      <c r="D30" s="47">
        <f>'Option 1'!K66</f>
        <v>347844109.72999996</v>
      </c>
      <c r="E30" s="47">
        <f>'Option 1'!L66</f>
        <v>380412616.18000001</v>
      </c>
      <c r="F30" s="47">
        <f>'Option 1'!M66</f>
        <v>414576289.75</v>
      </c>
      <c r="G30" s="142">
        <f>'Option 1'!N66</f>
        <v>450199229.74000007</v>
      </c>
      <c r="V30" s="189"/>
      <c r="AE30" s="189"/>
    </row>
    <row r="31" spans="1:31" ht="15" customHeight="1" x14ac:dyDescent="0.3">
      <c r="B31" s="143" t="str">
        <f>IF('Option 1'!$E$9=0,"",'Option 1'!$E$9)</f>
        <v>Option 1 Planned Stake impaired wood pole condition based</v>
      </c>
      <c r="C31" s="47">
        <f>IF('Option 1'!J$67=0,"",'Option 1'!J$67)</f>
        <v>299397713.53999996</v>
      </c>
      <c r="D31" s="47">
        <f>IF('Option 1'!K$67=0,"",'Option 1'!K$67)</f>
        <v>312254188.49999994</v>
      </c>
      <c r="E31" s="47">
        <f>IF('Option 1'!L$67=0,"",'Option 1'!L$67)</f>
        <v>324919565.45999998</v>
      </c>
      <c r="F31" s="47">
        <f>IF('Option 1'!M$67=0,"",'Option 1'!M$67)</f>
        <v>337945106.03999996</v>
      </c>
      <c r="G31" s="142">
        <f>IF('Option 1'!N$67=0,"",'Option 1'!N$67)</f>
        <v>351084427.31999993</v>
      </c>
      <c r="V31" s="189"/>
      <c r="AE31" s="189"/>
    </row>
    <row r="32" spans="1:31" ht="15" customHeight="1" x14ac:dyDescent="0.3">
      <c r="B32" s="143" t="str">
        <f>IF('Option 2'!$E$9=0,"",'Option 2'!$E$9)</f>
        <v>Option 2 Planned Replace an impaired pole with an S4 pole</v>
      </c>
      <c r="C32" s="47">
        <f>IF('Option 2'!J$67=0,"",'Option 2'!J$67)</f>
        <v>299397713.53999996</v>
      </c>
      <c r="D32" s="47">
        <f>IF('Option 2'!K$67=0,"",'Option 2'!K$67)</f>
        <v>312254187.66999996</v>
      </c>
      <c r="E32" s="47">
        <f>IF('Option 2'!L$67=0,"",'Option 2'!L$67)</f>
        <v>324919511.11000001</v>
      </c>
      <c r="F32" s="47">
        <f>IF('Option 2'!M$67=0,"",'Option 2'!M$67)</f>
        <v>337944441.06</v>
      </c>
      <c r="G32" s="142">
        <f>IF('Option 2'!N$67=0,"",'Option 2'!N$67)</f>
        <v>351080325.45000011</v>
      </c>
      <c r="V32" s="189"/>
      <c r="AE32" s="189"/>
    </row>
    <row r="33" spans="1:31" ht="15" customHeight="1" x14ac:dyDescent="0.3">
      <c r="B33" s="143" t="str">
        <f>IF('Option 3'!$E$9=0,"",'Option 3'!$E$9)</f>
        <v>Option 3 Planned replace impaired by a Titan FRC Pole</v>
      </c>
      <c r="C33" s="47">
        <f>IF('Option 3'!J$67=0,"",'Option 3'!J$67)</f>
        <v>299397713.53999996</v>
      </c>
      <c r="D33" s="47">
        <f>IF('Option 3'!K$67=0,"",'Option 3'!K$67)</f>
        <v>312254187.63999999</v>
      </c>
      <c r="E33" s="47">
        <f>IF('Option 3'!L$67=0,"",'Option 3'!L$67)</f>
        <v>324919509.34999996</v>
      </c>
      <c r="F33" s="47">
        <f>IF('Option 3'!M$67=0,"",'Option 3'!M$67)</f>
        <v>337944419.56</v>
      </c>
      <c r="G33" s="142">
        <f>IF('Option 3'!N$67=0,"",'Option 3'!N$67)</f>
        <v>351080192.83999997</v>
      </c>
      <c r="V33" s="189"/>
      <c r="AE33" s="189"/>
    </row>
    <row r="34" spans="1:31" ht="15" customHeight="1" x14ac:dyDescent="0.3">
      <c r="B34" s="143" t="str">
        <f>IF('Option 4'!$E$9=0,"",'Option 4'!$E$9)</f>
        <v>Option 4 Planned Topdown Budget Constraint Staking</v>
      </c>
      <c r="C34" s="47">
        <f>IF('Option 4'!J$67=0,"",'Option 4'!J$67)</f>
        <v>307667583.52999997</v>
      </c>
      <c r="D34" s="47">
        <f>IF('Option 4'!K$67=0,"",'Option 4'!K$67)</f>
        <v>328948648.98000002</v>
      </c>
      <c r="E34" s="47">
        <f>IF('Option 4'!L$67=0,"",'Option 4'!L$67)</f>
        <v>350874390.64999998</v>
      </c>
      <c r="F34" s="47">
        <f>IF('Option 4'!M$67=0,"",'Option 4'!M$67)</f>
        <v>373785324.93000007</v>
      </c>
      <c r="G34" s="142">
        <f>IF('Option 4'!N$67=0,"",'Option 4'!N$67)</f>
        <v>396833668.69000006</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1</v>
      </c>
      <c r="G39" s="21" t="s">
        <v>54</v>
      </c>
      <c r="H39" t="s">
        <v>331</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1</v>
      </c>
      <c r="B42" s="19" t="str">
        <f ca="1">IF(INDIRECT("'" &amp; $A42 &amp; "'" &amp; "!"&amp;F42)=0,"",INDIRECT("'" &amp; $A42 &amp; "'" &amp; "!"&amp;F42))</f>
        <v>UARM - Environment and Community - Fire Risk</v>
      </c>
      <c r="C42" s="14">
        <f ca="1">IF(B42="","",VLOOKUP($B42,INDIRECT("'" &amp; $A42 &amp; "'" &amp; "!$K$20:$O$42"),4,FALSE))</f>
        <v>31991.5743162299</v>
      </c>
      <c r="D42" s="30">
        <f ca="1">IF(B42="","",VLOOKUP($B42,INDIRECT("'" &amp; $A42 &amp; "'" &amp; "!$K$20:$O$42"),5,FALSE))</f>
        <v>1.0500000000000001E-2</v>
      </c>
      <c r="E42" s="14">
        <f ca="1">IF(D42="",0,1)</f>
        <v>1</v>
      </c>
      <c r="F42" s="198" t="s">
        <v>196</v>
      </c>
      <c r="G42" s="22" t="s">
        <v>318</v>
      </c>
      <c r="H42" s="24">
        <v>3.5000000000000001E-3</v>
      </c>
      <c r="L42" s="6" t="s">
        <v>27</v>
      </c>
      <c r="M42" t="s">
        <v>261</v>
      </c>
      <c r="V42" s="189"/>
      <c r="AE42" s="189"/>
    </row>
    <row r="43" spans="1:31" x14ac:dyDescent="0.3">
      <c r="A43" t="str">
        <f>A42</f>
        <v>Option 1</v>
      </c>
      <c r="B43" s="19" t="str">
        <f t="shared" ref="B43:B55" ca="1" si="3">IF(INDIRECT("'" &amp; $A43 &amp; "'" &amp; "!"&amp;F43)=0,"",INDIRECT("'" &amp; $A43 &amp; "'" &amp; "!"&amp;F43))</f>
        <v>UARM - Safety &amp; People - Worker</v>
      </c>
      <c r="C43" s="14">
        <f t="shared" ref="C43:C55" ca="1" si="4">IF(B43="","",VLOOKUP($B43,INDIRECT("'" &amp; $A43 &amp; "'" &amp; "!$K$20:$O$42"),4,FALSE))</f>
        <v>16900.1165218274</v>
      </c>
      <c r="D43" s="30">
        <f t="shared" ref="D43:D55" ca="1" si="5">IF(B43="","",VLOOKUP($B43,INDIRECT("'" &amp; $A43 &amp; "'" &amp; "!$K$20:$O$42"),5,FALSE))</f>
        <v>5.5999999999999999E-3</v>
      </c>
      <c r="E43" s="14">
        <f t="shared" ref="E43:E55" ca="1" si="6">IF(D43="",0,1)</f>
        <v>1</v>
      </c>
      <c r="F43" t="str">
        <f>LEFT(F42,1) &amp; (RIGHT(F42,(LEN(F42)-1))+1)</f>
        <v>K21</v>
      </c>
      <c r="G43" s="22" t="s">
        <v>319</v>
      </c>
      <c r="H43" s="24">
        <v>7.6E-3</v>
      </c>
      <c r="L43" s="6" t="s">
        <v>26</v>
      </c>
      <c r="M43" t="str">
        <f>IF(OR(M42="",M41=""),"",CONCATENATE(M41,M42))</f>
        <v>H:\RPSAM\SAM\R24 IES\final draft\InvestmentSummary_R24_D_OH_RESTK _Pole staking.xlsx</v>
      </c>
      <c r="V43" s="189"/>
      <c r="AE43" s="189"/>
    </row>
    <row r="44" spans="1:31" x14ac:dyDescent="0.3">
      <c r="A44" t="str">
        <f t="shared" ref="A44:A55" si="7">A43</f>
        <v>Option 1</v>
      </c>
      <c r="B44" s="19" t="str">
        <f t="shared" ca="1" si="3"/>
        <v>UARM - Network Performance Risk</v>
      </c>
      <c r="C44" s="14">
        <f t="shared" ca="1" si="4"/>
        <v>2739506.2024845998</v>
      </c>
      <c r="D44" s="30">
        <f t="shared" ca="1" si="5"/>
        <v>0.89980000000000004</v>
      </c>
      <c r="E44" s="14">
        <f t="shared" ca="1" si="6"/>
        <v>1</v>
      </c>
      <c r="F44" t="str">
        <f t="shared" ref="F44:F55" si="8">LEFT(F43,1) &amp; (RIGHT(F43,(LEN(F43)-1))+1)</f>
        <v>K22</v>
      </c>
      <c r="G44" s="22" t="s">
        <v>312</v>
      </c>
      <c r="H44" s="24">
        <v>1.0500000000000001E-2</v>
      </c>
      <c r="V44" s="189"/>
      <c r="AE44" s="189"/>
    </row>
    <row r="45" spans="1:31" x14ac:dyDescent="0.3">
      <c r="A45" t="str">
        <f t="shared" si="7"/>
        <v>Option 1</v>
      </c>
      <c r="B45" s="19" t="str">
        <f t="shared" ca="1" si="3"/>
        <v>UARM - Environment and Community - Other Risk</v>
      </c>
      <c r="C45" s="14">
        <f t="shared" ca="1" si="4"/>
        <v>37356.212702503399</v>
      </c>
      <c r="D45" s="30">
        <f t="shared" ca="1" si="5"/>
        <v>1.23E-2</v>
      </c>
      <c r="E45" s="14">
        <f t="shared" ca="1" si="6"/>
        <v>1</v>
      </c>
      <c r="F45" t="str">
        <f t="shared" si="8"/>
        <v>K23</v>
      </c>
      <c r="G45" s="22" t="s">
        <v>315</v>
      </c>
      <c r="H45" s="24">
        <v>1.23E-2</v>
      </c>
      <c r="V45" s="189"/>
      <c r="AE45" s="189"/>
    </row>
    <row r="46" spans="1:31" x14ac:dyDescent="0.3">
      <c r="A46" t="str">
        <f t="shared" si="7"/>
        <v>Option 1</v>
      </c>
      <c r="B46" s="19" t="str">
        <f t="shared" ca="1" si="3"/>
        <v>UARM - Financial Risk</v>
      </c>
      <c r="C46" s="14">
        <f t="shared" ca="1" si="4"/>
        <v>134557.07811441901</v>
      </c>
      <c r="D46" s="30">
        <f t="shared" ca="1" si="5"/>
        <v>4.4200000000000003E-2</v>
      </c>
      <c r="E46" s="14">
        <f t="shared" ca="1" si="6"/>
        <v>1</v>
      </c>
      <c r="F46" t="str">
        <f t="shared" si="8"/>
        <v>K24</v>
      </c>
      <c r="G46" s="22" t="s">
        <v>316</v>
      </c>
      <c r="H46" s="24">
        <v>4.4200000000000003E-2</v>
      </c>
      <c r="V46" s="189"/>
      <c r="AE46" s="189"/>
    </row>
    <row r="47" spans="1:31" x14ac:dyDescent="0.3">
      <c r="A47" t="str">
        <f t="shared" si="7"/>
        <v>Option 1</v>
      </c>
      <c r="B47" s="19" t="str">
        <f t="shared" ca="1" si="3"/>
        <v>UARM - Safety &amp; People - Public</v>
      </c>
      <c r="C47" s="14">
        <f t="shared" ca="1" si="4"/>
        <v>50804.4492531371</v>
      </c>
      <c r="D47" s="30">
        <f t="shared" ca="1" si="5"/>
        <v>1.67E-2</v>
      </c>
      <c r="E47" s="14">
        <f t="shared" ca="1" si="6"/>
        <v>1</v>
      </c>
      <c r="F47" t="str">
        <f t="shared" si="8"/>
        <v>K25</v>
      </c>
      <c r="G47" s="22" t="s">
        <v>314</v>
      </c>
      <c r="H47" s="24">
        <v>0.89980000000000004</v>
      </c>
      <c r="V47" s="189"/>
      <c r="AE47" s="189"/>
    </row>
    <row r="48" spans="1:31" x14ac:dyDescent="0.3">
      <c r="A48" t="str">
        <f t="shared" si="7"/>
        <v>Option 1</v>
      </c>
      <c r="B48" s="19" t="str">
        <f t="shared" ca="1" si="3"/>
        <v>Terminal Value</v>
      </c>
      <c r="C48" s="14">
        <f t="shared" ca="1" si="4"/>
        <v>10560.8662801136</v>
      </c>
      <c r="D48" s="30">
        <f t="shared" ca="1" si="5"/>
        <v>3.5000000000000001E-3</v>
      </c>
      <c r="E48" s="14">
        <f t="shared" ca="1" si="6"/>
        <v>1</v>
      </c>
      <c r="F48" t="str">
        <f t="shared" si="8"/>
        <v>K26</v>
      </c>
      <c r="G48" s="22" t="s">
        <v>317</v>
      </c>
      <c r="H48" s="24">
        <v>1.67E-2</v>
      </c>
      <c r="V48" s="189"/>
      <c r="AE48" s="189"/>
    </row>
    <row r="49" spans="1:31" x14ac:dyDescent="0.3">
      <c r="A49" t="str">
        <f t="shared" si="7"/>
        <v>Option 1</v>
      </c>
      <c r="B49" s="19" t="str">
        <f t="shared" ca="1" si="3"/>
        <v>Total Investment Cost</v>
      </c>
      <c r="C49" s="14">
        <f t="shared" ca="1" si="4"/>
        <v>-23031.072803007501</v>
      </c>
      <c r="D49" s="30">
        <f t="shared" ca="1" si="5"/>
        <v>7.6E-3</v>
      </c>
      <c r="E49" s="14">
        <f t="shared" ca="1" si="6"/>
        <v>1</v>
      </c>
      <c r="F49" t="str">
        <f t="shared" si="8"/>
        <v>K27</v>
      </c>
      <c r="G49" s="22" t="s">
        <v>313</v>
      </c>
      <c r="H49" s="24">
        <v>5.5999999999999999E-3</v>
      </c>
      <c r="V49" s="189"/>
      <c r="AE49" s="189"/>
    </row>
    <row r="50" spans="1:31" x14ac:dyDescent="0.3">
      <c r="A50" t="str">
        <f t="shared" si="7"/>
        <v>Option 1</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1</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1</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1</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1</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1</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2998645.4268698231</v>
      </c>
      <c r="D56" s="17">
        <f ca="1">SUM(D42:D55)</f>
        <v>1.0002</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31991.5743162299</v>
      </c>
      <c r="D61" s="30">
        <f ca="1">IF(B61="","",VLOOKUP($B61,INDIRECT("'" &amp; $A61 &amp; "'" &amp; "!$K$20:$O$42"),5,FALSE))</f>
        <v>1.0500000000000001E-2</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16900.1165218274</v>
      </c>
      <c r="D62" s="30">
        <f t="shared" ref="D62:D74" ca="1" si="11">IF(B62="","",VLOOKUP($B62,INDIRECT("'" &amp; $A62 &amp; "'" &amp; "!$K$20:$O$42"),5,FALSE))</f>
        <v>5.5999999999999999E-3</v>
      </c>
      <c r="E62" s="14">
        <f t="shared" ref="E62:E74" ca="1" si="12">IF(D62="",0,1)</f>
        <v>1</v>
      </c>
      <c r="F62" t="str">
        <f>LEFT(F61,1) &amp; (RIGHT(F61,(LEN(F61)-1))+1)</f>
        <v>K21</v>
      </c>
      <c r="G62" s="22" t="s">
        <v>318</v>
      </c>
      <c r="H62" s="37">
        <v>3.5000000000000001E-3</v>
      </c>
      <c r="L62">
        <v>11</v>
      </c>
      <c r="M62" t="s">
        <v>225</v>
      </c>
      <c r="V62" s="189"/>
      <c r="AE62" s="189"/>
    </row>
    <row r="63" spans="1:31" ht="14.25" customHeight="1" x14ac:dyDescent="0.3">
      <c r="A63" t="str">
        <f t="shared" ref="A63:A74" si="13">A62</f>
        <v>Option 1</v>
      </c>
      <c r="B63" s="19" t="str">
        <f t="shared" ca="1" si="9"/>
        <v>UARM - Network Performance Risk</v>
      </c>
      <c r="C63" s="14">
        <f t="shared" ca="1" si="10"/>
        <v>2739506.2024845998</v>
      </c>
      <c r="D63" s="30">
        <f t="shared" ca="1" si="11"/>
        <v>0.89980000000000004</v>
      </c>
      <c r="E63" s="14">
        <f t="shared" ca="1" si="12"/>
        <v>1</v>
      </c>
      <c r="F63" t="str">
        <f t="shared" ref="F63:F74" si="14">LEFT(F62,1) &amp; (RIGHT(F62,(LEN(F62)-1))+1)</f>
        <v>K22</v>
      </c>
      <c r="G63" s="22" t="s">
        <v>319</v>
      </c>
      <c r="H63" s="37">
        <v>7.6E-3</v>
      </c>
      <c r="L63">
        <v>12</v>
      </c>
      <c r="M63" t="s">
        <v>224</v>
      </c>
      <c r="V63" s="189"/>
      <c r="AE63" s="189"/>
    </row>
    <row r="64" spans="1:31" ht="14.25" customHeight="1" x14ac:dyDescent="0.3">
      <c r="A64" t="str">
        <f t="shared" si="13"/>
        <v>Option 1</v>
      </c>
      <c r="B64" s="19" t="str">
        <f t="shared" ca="1" si="9"/>
        <v>UARM - Environment and Community - Other Risk</v>
      </c>
      <c r="C64" s="14">
        <f t="shared" ca="1" si="10"/>
        <v>37356.212702503399</v>
      </c>
      <c r="D64" s="30">
        <f t="shared" ca="1" si="11"/>
        <v>1.23E-2</v>
      </c>
      <c r="E64" s="14">
        <f t="shared" ca="1" si="12"/>
        <v>1</v>
      </c>
      <c r="F64" t="str">
        <f t="shared" si="14"/>
        <v>K23</v>
      </c>
      <c r="G64" s="22" t="s">
        <v>312</v>
      </c>
      <c r="H64" s="37">
        <v>1.0500000000000001E-2</v>
      </c>
      <c r="L64">
        <v>13</v>
      </c>
      <c r="M64" t="s">
        <v>226</v>
      </c>
      <c r="V64" s="189"/>
      <c r="AE64" s="189"/>
    </row>
    <row r="65" spans="1:31" ht="14.25" customHeight="1" x14ac:dyDescent="0.3">
      <c r="A65" t="str">
        <f t="shared" si="13"/>
        <v>Option 1</v>
      </c>
      <c r="B65" s="19" t="str">
        <f t="shared" ca="1" si="9"/>
        <v>UARM - Financial Risk</v>
      </c>
      <c r="C65" s="14">
        <f t="shared" ca="1" si="10"/>
        <v>134557.07811441901</v>
      </c>
      <c r="D65" s="30">
        <f t="shared" ca="1" si="11"/>
        <v>4.4200000000000003E-2</v>
      </c>
      <c r="E65" s="14">
        <f t="shared" ca="1" si="12"/>
        <v>1</v>
      </c>
      <c r="F65" t="str">
        <f t="shared" si="14"/>
        <v>K24</v>
      </c>
      <c r="G65" s="22" t="s">
        <v>315</v>
      </c>
      <c r="H65" s="37">
        <v>1.23E-2</v>
      </c>
      <c r="L65">
        <v>14</v>
      </c>
      <c r="M65" t="s">
        <v>227</v>
      </c>
      <c r="V65" s="189"/>
      <c r="AE65" s="189"/>
    </row>
    <row r="66" spans="1:31" ht="14.25" customHeight="1" x14ac:dyDescent="0.3">
      <c r="A66" t="str">
        <f t="shared" si="13"/>
        <v>Option 1</v>
      </c>
      <c r="B66" s="19" t="str">
        <f t="shared" ca="1" si="9"/>
        <v>UARM - Safety &amp; People - Public</v>
      </c>
      <c r="C66" s="14">
        <f t="shared" ca="1" si="10"/>
        <v>50804.4492531371</v>
      </c>
      <c r="D66" s="30">
        <f t="shared" ca="1" si="11"/>
        <v>1.67E-2</v>
      </c>
      <c r="E66" s="14">
        <f t="shared" ca="1" si="12"/>
        <v>1</v>
      </c>
      <c r="F66" t="str">
        <f t="shared" si="14"/>
        <v>K25</v>
      </c>
      <c r="G66" s="22" t="s">
        <v>316</v>
      </c>
      <c r="H66" s="37">
        <v>4.4200000000000003E-2</v>
      </c>
      <c r="L66">
        <v>15</v>
      </c>
      <c r="M66" t="s">
        <v>228</v>
      </c>
      <c r="V66" s="189"/>
      <c r="AE66" s="189"/>
    </row>
    <row r="67" spans="1:31" ht="14.25" customHeight="1" x14ac:dyDescent="0.3">
      <c r="A67" t="str">
        <f t="shared" si="13"/>
        <v>Option 1</v>
      </c>
      <c r="B67" s="19" t="str">
        <f t="shared" ca="1" si="9"/>
        <v>Terminal Value</v>
      </c>
      <c r="C67" s="14">
        <f t="shared" ca="1" si="10"/>
        <v>10560.8662801136</v>
      </c>
      <c r="D67" s="30">
        <f t="shared" ca="1" si="11"/>
        <v>3.5000000000000001E-3</v>
      </c>
      <c r="E67" s="14">
        <f t="shared" ca="1" si="12"/>
        <v>1</v>
      </c>
      <c r="F67" t="str">
        <f t="shared" si="14"/>
        <v>K26</v>
      </c>
      <c r="G67" s="22" t="s">
        <v>314</v>
      </c>
      <c r="H67" s="37">
        <v>0.89980000000000004</v>
      </c>
      <c r="L67">
        <v>16</v>
      </c>
      <c r="M67" t="s">
        <v>229</v>
      </c>
      <c r="V67" s="189"/>
      <c r="AE67" s="189"/>
    </row>
    <row r="68" spans="1:31" ht="14.25" customHeight="1" x14ac:dyDescent="0.3">
      <c r="A68" t="str">
        <f t="shared" si="13"/>
        <v>Option 1</v>
      </c>
      <c r="B68" s="19" t="str">
        <f t="shared" ca="1" si="9"/>
        <v>Total Investment Cost</v>
      </c>
      <c r="C68" s="14">
        <f t="shared" ca="1" si="10"/>
        <v>-23031.072803007501</v>
      </c>
      <c r="D68" s="30">
        <f t="shared" ca="1" si="11"/>
        <v>7.6E-3</v>
      </c>
      <c r="E68" s="14">
        <f t="shared" ca="1" si="12"/>
        <v>1</v>
      </c>
      <c r="F68" t="str">
        <f t="shared" si="14"/>
        <v>K27</v>
      </c>
      <c r="G68" s="22" t="s">
        <v>317</v>
      </c>
      <c r="H68" s="37">
        <v>1.67E-2</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313</v>
      </c>
      <c r="H69" s="37">
        <v>5.5999999999999999E-3</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2998645.4268698231</v>
      </c>
      <c r="D75" s="17">
        <f ca="1">SUM(D61:D74)</f>
        <v>1.0002</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34284.227195359599</v>
      </c>
      <c r="D81" s="30">
        <f ca="1">IF(B81="","",VLOOKUP($B81,INDIRECT("'" &amp; $A81 &amp; "'" &amp; "!$K$20:$O$42"),5,FALSE))</f>
        <v>9.7000000000000003E-3</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18111.2510541376</v>
      </c>
      <c r="D82" s="30">
        <f t="shared" ref="D82:D94" ca="1" si="17">IF(B82="","",VLOOKUP($B82,INDIRECT("'" &amp; $A82 &amp; "'" &amp; "!$K$20:$O$42"),5,FALSE))</f>
        <v>5.1000000000000004E-3</v>
      </c>
      <c r="E82" s="14">
        <f t="shared" ref="E82:E94" ca="1" si="18">IF(D82="",0,1)</f>
        <v>1</v>
      </c>
      <c r="F82" t="str">
        <f>LEFT(F81,1) &amp; (RIGHT(F81,(LEN(F81)-1))+1)</f>
        <v>K21</v>
      </c>
      <c r="G82" s="22" t="s">
        <v>318</v>
      </c>
      <c r="H82" s="37">
        <v>2.7E-2</v>
      </c>
      <c r="L82">
        <v>31</v>
      </c>
      <c r="M82" t="s">
        <v>253</v>
      </c>
      <c r="V82" s="189"/>
      <c r="AE82" s="189"/>
    </row>
    <row r="83" spans="1:31" ht="14.25" customHeight="1" x14ac:dyDescent="0.3">
      <c r="A83" t="str">
        <f t="shared" ref="A83:A94" si="19">A82</f>
        <v>Option 2</v>
      </c>
      <c r="B83" s="19" t="str">
        <f t="shared" ca="1" si="15"/>
        <v>UARM - Network Performance Risk</v>
      </c>
      <c r="C83" s="14">
        <f t="shared" ca="1" si="16"/>
        <v>2935830.9188390402</v>
      </c>
      <c r="D83" s="30">
        <f t="shared" ca="1" si="17"/>
        <v>0.83330000000000004</v>
      </c>
      <c r="E83" s="14">
        <f t="shared" ca="1" si="18"/>
        <v>1</v>
      </c>
      <c r="F83" t="str">
        <f t="shared" ref="F83:F94" si="20">LEFT(F82,1) &amp; (RIGHT(F82,(LEN(F82)-1))+1)</f>
        <v>K22</v>
      </c>
      <c r="G83" s="22" t="s">
        <v>319</v>
      </c>
      <c r="H83" s="37">
        <v>5.7099999999999998E-2</v>
      </c>
      <c r="L83">
        <v>32</v>
      </c>
      <c r="M83" t="s">
        <v>254</v>
      </c>
      <c r="V83" s="189"/>
      <c r="AE83" s="189"/>
    </row>
    <row r="84" spans="1:31" ht="14.25" customHeight="1" x14ac:dyDescent="0.3">
      <c r="A84" t="str">
        <f t="shared" si="19"/>
        <v>Option 2</v>
      </c>
      <c r="B84" s="19" t="str">
        <f t="shared" ca="1" si="15"/>
        <v>UARM - Environment and Community - Other Risk</v>
      </c>
      <c r="C84" s="14">
        <f t="shared" ca="1" si="16"/>
        <v>40033.318465158001</v>
      </c>
      <c r="D84" s="30">
        <f t="shared" ca="1" si="17"/>
        <v>1.14E-2</v>
      </c>
      <c r="E84" s="14">
        <f t="shared" ca="1" si="18"/>
        <v>1</v>
      </c>
      <c r="F84" t="str">
        <f t="shared" si="20"/>
        <v>K23</v>
      </c>
      <c r="G84" s="22" t="s">
        <v>312</v>
      </c>
      <c r="H84" s="37">
        <v>9.7000000000000003E-3</v>
      </c>
      <c r="L84">
        <v>33</v>
      </c>
      <c r="M84" t="s">
        <v>255</v>
      </c>
      <c r="V84" s="189"/>
      <c r="AE84" s="189"/>
    </row>
    <row r="85" spans="1:31" ht="14.25" customHeight="1" x14ac:dyDescent="0.3">
      <c r="A85" t="str">
        <f t="shared" si="19"/>
        <v>Option 2</v>
      </c>
      <c r="B85" s="19" t="str">
        <f t="shared" ca="1" si="15"/>
        <v>UARM - Financial Risk</v>
      </c>
      <c r="C85" s="14">
        <f t="shared" ca="1" si="16"/>
        <v>144200.01309857599</v>
      </c>
      <c r="D85" s="30">
        <f t="shared" ca="1" si="17"/>
        <v>4.0899999999999999E-2</v>
      </c>
      <c r="E85" s="14">
        <f t="shared" ca="1" si="18"/>
        <v>1</v>
      </c>
      <c r="F85" t="str">
        <f t="shared" si="20"/>
        <v>K24</v>
      </c>
      <c r="G85" s="22" t="s">
        <v>315</v>
      </c>
      <c r="H85" s="37">
        <v>1.14E-2</v>
      </c>
      <c r="L85">
        <v>34</v>
      </c>
      <c r="M85" t="s">
        <v>256</v>
      </c>
      <c r="V85" s="189"/>
      <c r="AE85" s="189"/>
    </row>
    <row r="86" spans="1:31" ht="14.25" customHeight="1" x14ac:dyDescent="0.3">
      <c r="A86" t="str">
        <f t="shared" si="19"/>
        <v>Option 2</v>
      </c>
      <c r="B86" s="19" t="str">
        <f t="shared" ca="1" si="15"/>
        <v>UARM - Safety &amp; People - Public</v>
      </c>
      <c r="C86" s="14">
        <f t="shared" ca="1" si="16"/>
        <v>54445.313089021904</v>
      </c>
      <c r="D86" s="30">
        <f t="shared" ca="1" si="17"/>
        <v>1.55E-2</v>
      </c>
      <c r="E86" s="14">
        <f t="shared" ca="1" si="18"/>
        <v>1</v>
      </c>
      <c r="F86" t="str">
        <f t="shared" si="20"/>
        <v>K25</v>
      </c>
      <c r="G86" s="22" t="s">
        <v>316</v>
      </c>
      <c r="H86" s="37">
        <v>4.0899999999999999E-2</v>
      </c>
      <c r="L86">
        <v>35</v>
      </c>
      <c r="M86" t="s">
        <v>257</v>
      </c>
      <c r="V86" s="189"/>
      <c r="AE86" s="189"/>
    </row>
    <row r="87" spans="1:31" ht="14.25" customHeight="1" x14ac:dyDescent="0.3">
      <c r="A87" t="str">
        <f t="shared" si="19"/>
        <v>Option 2</v>
      </c>
      <c r="B87" s="19" t="str">
        <f t="shared" ca="1" si="15"/>
        <v>Terminal Value</v>
      </c>
      <c r="C87" s="14">
        <f t="shared" ca="1" si="16"/>
        <v>95047.796521022305</v>
      </c>
      <c r="D87" s="30">
        <f t="shared" ca="1" si="17"/>
        <v>2.7E-2</v>
      </c>
      <c r="E87" s="14">
        <f t="shared" ca="1" si="18"/>
        <v>1</v>
      </c>
      <c r="F87" t="str">
        <f t="shared" si="20"/>
        <v>K26</v>
      </c>
      <c r="G87" s="22" t="s">
        <v>314</v>
      </c>
      <c r="H87" s="37">
        <v>0.83330000000000004</v>
      </c>
      <c r="L87">
        <v>36</v>
      </c>
      <c r="M87" t="s">
        <v>258</v>
      </c>
      <c r="V87" s="189"/>
      <c r="AE87" s="189"/>
    </row>
    <row r="88" spans="1:31" ht="14.25" customHeight="1" x14ac:dyDescent="0.3">
      <c r="A88" t="str">
        <f t="shared" si="19"/>
        <v>Option 2</v>
      </c>
      <c r="B88" s="19" t="str">
        <f t="shared" ca="1" si="15"/>
        <v>Total Investment Cost</v>
      </c>
      <c r="C88" s="14">
        <f t="shared" ca="1" si="16"/>
        <v>-201254.52170024099</v>
      </c>
      <c r="D88" s="30">
        <f t="shared" ca="1" si="17"/>
        <v>5.7099999999999998E-2</v>
      </c>
      <c r="E88" s="14">
        <f t="shared" ca="1" si="18"/>
        <v>1</v>
      </c>
      <c r="F88" t="str">
        <f t="shared" si="20"/>
        <v>K27</v>
      </c>
      <c r="G88" s="22" t="s">
        <v>317</v>
      </c>
      <c r="H88" s="37">
        <v>1.55E-2</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313</v>
      </c>
      <c r="H89" s="37">
        <v>5.1000000000000004E-3</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3120698.3165620747</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34361.491323535702</v>
      </c>
      <c r="D101" s="30">
        <f ca="1">IF(B101="","",VLOOKUP($B101,INDIRECT("'" &amp; $A101 &amp; "'" &amp; "!$K$20:$O$42"),5,FALSE))</f>
        <v>9.5999999999999992E-3</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18152.0671961888</v>
      </c>
      <c r="D102" s="30">
        <f t="shared" ref="D102:D114" ca="1" si="23">IF(B102="","",VLOOKUP($B102,INDIRECT("'" &amp; $A102 &amp; "'" &amp; "!$K$20:$O$42"),5,FALSE))</f>
        <v>5.1000000000000004E-3</v>
      </c>
      <c r="E102" s="14">
        <f t="shared" ref="E102:E114" ca="1" si="24">IF(D102="",0,1)</f>
        <v>1</v>
      </c>
      <c r="F102" t="str">
        <f>LEFT(F101,1) &amp; (RIGHT(F101,(LEN(F101)-1))+1)</f>
        <v>K21</v>
      </c>
      <c r="G102" s="22" t="s">
        <v>318</v>
      </c>
      <c r="H102" s="37">
        <v>2.9600000000000001E-2</v>
      </c>
      <c r="V102" s="189"/>
      <c r="AE102" s="189"/>
    </row>
    <row r="103" spans="1:31" ht="14.25" customHeight="1" x14ac:dyDescent="0.3">
      <c r="A103" t="str">
        <f t="shared" ref="A103:A114" si="25">A102</f>
        <v>Option 3</v>
      </c>
      <c r="B103" s="19" t="str">
        <f t="shared" ca="1" si="21"/>
        <v>UARM - Network Performance Risk</v>
      </c>
      <c r="C103" s="14">
        <f t="shared" ca="1" si="22"/>
        <v>2942447.2102480698</v>
      </c>
      <c r="D103" s="30">
        <f t="shared" ca="1" si="23"/>
        <v>0.82579999999999998</v>
      </c>
      <c r="E103" s="14">
        <f t="shared" ca="1" si="24"/>
        <v>1</v>
      </c>
      <c r="F103" t="str">
        <f t="shared" ref="F103:F114" si="26">LEFT(F102,1) &amp; (RIGHT(F102,(LEN(F102)-1))+1)</f>
        <v>K22</v>
      </c>
      <c r="G103" s="22" t="s">
        <v>319</v>
      </c>
      <c r="H103" s="37">
        <v>6.2700000000000006E-2</v>
      </c>
      <c r="V103" s="189"/>
      <c r="AE103" s="189"/>
    </row>
    <row r="104" spans="1:31" ht="14.25" customHeight="1" x14ac:dyDescent="0.3">
      <c r="A104" t="str">
        <f t="shared" si="25"/>
        <v>Option 3</v>
      </c>
      <c r="B104" s="19" t="str">
        <f t="shared" ca="1" si="21"/>
        <v>UARM - Environment and Community - Other Risk</v>
      </c>
      <c r="C104" s="14">
        <f t="shared" ca="1" si="22"/>
        <v>40123.538942029802</v>
      </c>
      <c r="D104" s="30">
        <f t="shared" ca="1" si="23"/>
        <v>1.1299999999999999E-2</v>
      </c>
      <c r="E104" s="14">
        <f t="shared" ca="1" si="24"/>
        <v>1</v>
      </c>
      <c r="F104" t="str">
        <f t="shared" si="26"/>
        <v>K23</v>
      </c>
      <c r="G104" s="22" t="s">
        <v>312</v>
      </c>
      <c r="H104" s="37">
        <v>9.5999999999999992E-3</v>
      </c>
      <c r="V104" s="189"/>
      <c r="AE104" s="189"/>
    </row>
    <row r="105" spans="1:31" ht="14.25" customHeight="1" x14ac:dyDescent="0.3">
      <c r="A105" t="str">
        <f t="shared" si="25"/>
        <v>Option 3</v>
      </c>
      <c r="B105" s="19" t="str">
        <f t="shared" ca="1" si="21"/>
        <v>UARM - Financial Risk</v>
      </c>
      <c r="C105" s="14">
        <f t="shared" ca="1" si="22"/>
        <v>144524.98730654799</v>
      </c>
      <c r="D105" s="30">
        <f t="shared" ca="1" si="23"/>
        <v>4.0599999999999997E-2</v>
      </c>
      <c r="E105" s="14">
        <f t="shared" ca="1" si="24"/>
        <v>1</v>
      </c>
      <c r="F105" t="str">
        <f t="shared" si="26"/>
        <v>K24</v>
      </c>
      <c r="G105" s="22" t="s">
        <v>315</v>
      </c>
      <c r="H105" s="37">
        <v>1.1299999999999999E-2</v>
      </c>
      <c r="V105" s="189"/>
      <c r="AE105" s="189"/>
    </row>
    <row r="106" spans="1:31" ht="14.25" customHeight="1" x14ac:dyDescent="0.3">
      <c r="A106" t="str">
        <f t="shared" si="25"/>
        <v>Option 3</v>
      </c>
      <c r="B106" s="19" t="str">
        <f t="shared" ca="1" si="21"/>
        <v>UARM - Safety &amp; People - Public</v>
      </c>
      <c r="C106" s="14">
        <f t="shared" ca="1" si="22"/>
        <v>54568.012957597697</v>
      </c>
      <c r="D106" s="30">
        <f t="shared" ca="1" si="23"/>
        <v>1.5299999999999999E-2</v>
      </c>
      <c r="E106" s="14">
        <f t="shared" ca="1" si="24"/>
        <v>1</v>
      </c>
      <c r="F106" t="str">
        <f t="shared" si="26"/>
        <v>K25</v>
      </c>
      <c r="G106" s="22" t="s">
        <v>316</v>
      </c>
      <c r="H106" s="37">
        <v>4.0599999999999997E-2</v>
      </c>
      <c r="V106" s="189"/>
      <c r="AE106" s="189"/>
    </row>
    <row r="107" spans="1:31" ht="14.25" customHeight="1" x14ac:dyDescent="0.3">
      <c r="A107" t="str">
        <f t="shared" si="25"/>
        <v>Option 3</v>
      </c>
      <c r="B107" s="19" t="str">
        <f t="shared" ca="1" si="21"/>
        <v>Terminal Value</v>
      </c>
      <c r="C107" s="14">
        <f t="shared" ca="1" si="22"/>
        <v>105608.662801136</v>
      </c>
      <c r="D107" s="30">
        <f t="shared" ca="1" si="23"/>
        <v>2.9600000000000001E-2</v>
      </c>
      <c r="E107" s="14">
        <f t="shared" ca="1" si="24"/>
        <v>1</v>
      </c>
      <c r="F107" t="str">
        <f t="shared" si="26"/>
        <v>K26</v>
      </c>
      <c r="G107" s="22" t="s">
        <v>314</v>
      </c>
      <c r="H107" s="37">
        <v>0.82579999999999998</v>
      </c>
      <c r="V107" s="189"/>
      <c r="AE107" s="189"/>
    </row>
    <row r="108" spans="1:31" ht="14.25" customHeight="1" x14ac:dyDescent="0.3">
      <c r="A108" t="str">
        <f t="shared" si="25"/>
        <v>Option 3</v>
      </c>
      <c r="B108" s="19" t="str">
        <f t="shared" ca="1" si="21"/>
        <v>Total Investment Cost</v>
      </c>
      <c r="C108" s="14">
        <f t="shared" ca="1" si="22"/>
        <v>-223532.452812395</v>
      </c>
      <c r="D108" s="30">
        <f t="shared" ca="1" si="23"/>
        <v>6.2700000000000006E-2</v>
      </c>
      <c r="E108" s="14">
        <f t="shared" ca="1" si="24"/>
        <v>1</v>
      </c>
      <c r="F108" t="str">
        <f t="shared" si="26"/>
        <v>K27</v>
      </c>
      <c r="G108" s="22" t="s">
        <v>317</v>
      </c>
      <c r="H108" s="37">
        <v>1.5299999999999999E-2</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313</v>
      </c>
      <c r="H109" s="37">
        <v>5.1000000000000004E-3</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3116253.51796271</v>
      </c>
      <c r="D115" s="17">
        <f ca="1">SUM(D101:D114)</f>
        <v>0.99999999999999989</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17334.734848754299</v>
      </c>
      <c r="D121" s="30">
        <f ca="1">IF(B121="","",VLOOKUP($B121,INDIRECT("'" &amp; $A121 &amp; "'" &amp; "!$K$20:$O$42"),5,FALSE))</f>
        <v>1.0500000000000001E-2</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9157.3811415689906</v>
      </c>
      <c r="D122" s="30">
        <f t="shared" ref="D122:D134" ca="1" si="29">IF(B122="","",VLOOKUP($B122,INDIRECT("'" &amp; $A122 &amp; "'" &amp; "!$K$20:$O$42"),5,FALSE))</f>
        <v>5.5999999999999999E-3</v>
      </c>
      <c r="E122" s="14">
        <f t="shared" ref="E122:E134" ca="1" si="30">IF(D122="",0,1)</f>
        <v>1</v>
      </c>
      <c r="F122" t="str">
        <f>LEFT(F121,1) &amp; (RIGHT(F121,(LEN(F121)-1))+1)</f>
        <v>K21</v>
      </c>
      <c r="G122" s="22" t="s">
        <v>318</v>
      </c>
      <c r="H122" s="37">
        <v>3.2000000000000002E-3</v>
      </c>
      <c r="V122" s="189"/>
      <c r="AE122" s="189"/>
    </row>
    <row r="123" spans="1:31" ht="14.25" customHeight="1" x14ac:dyDescent="0.3">
      <c r="A123" t="str">
        <f t="shared" ref="A123:A134" si="31">A122</f>
        <v>Option 4</v>
      </c>
      <c r="B123" s="19" t="str">
        <f t="shared" ca="1" si="27"/>
        <v>UARM - Network Performance Risk</v>
      </c>
      <c r="C123" s="14">
        <f t="shared" ca="1" si="28"/>
        <v>1484410.02587853</v>
      </c>
      <c r="D123" s="30">
        <f t="shared" ca="1" si="29"/>
        <v>0.90029999999999999</v>
      </c>
      <c r="E123" s="14">
        <f t="shared" ca="1" si="30"/>
        <v>1</v>
      </c>
      <c r="F123" t="str">
        <f t="shared" ref="F123:F134" si="32">LEFT(F122,1) &amp; (RIGHT(F122,(LEN(F122)-1))+1)</f>
        <v>K22</v>
      </c>
      <c r="G123" s="22" t="s">
        <v>319</v>
      </c>
      <c r="H123" s="37">
        <v>7.1999999999999998E-3</v>
      </c>
      <c r="V123" s="189"/>
      <c r="AE123" s="189"/>
    </row>
    <row r="124" spans="1:31" ht="14.25" customHeight="1" x14ac:dyDescent="0.3">
      <c r="A124" t="str">
        <f t="shared" si="31"/>
        <v>Option 4</v>
      </c>
      <c r="B124" s="19" t="str">
        <f t="shared" ca="1" si="27"/>
        <v>UARM - Environment and Community - Other Risk</v>
      </c>
      <c r="C124" s="14">
        <f t="shared" ca="1" si="28"/>
        <v>20241.580977144102</v>
      </c>
      <c r="D124" s="30">
        <f t="shared" ca="1" si="29"/>
        <v>1.23E-2</v>
      </c>
      <c r="E124" s="14">
        <f t="shared" ca="1" si="30"/>
        <v>1</v>
      </c>
      <c r="F124" t="str">
        <f t="shared" si="32"/>
        <v>K23</v>
      </c>
      <c r="G124" s="22" t="s">
        <v>312</v>
      </c>
      <c r="H124" s="37">
        <v>1.0500000000000001E-2</v>
      </c>
      <c r="V124" s="189"/>
      <c r="AE124" s="189"/>
    </row>
    <row r="125" spans="1:31" ht="14.25" customHeight="1" x14ac:dyDescent="0.3">
      <c r="A125" t="str">
        <f t="shared" si="31"/>
        <v>Option 4</v>
      </c>
      <c r="B125" s="19" t="str">
        <f t="shared" ca="1" si="27"/>
        <v>UARM - Financial Risk</v>
      </c>
      <c r="C125" s="14">
        <f t="shared" ca="1" si="28"/>
        <v>72910.174679934207</v>
      </c>
      <c r="D125" s="30">
        <f t="shared" ca="1" si="29"/>
        <v>4.4200000000000003E-2</v>
      </c>
      <c r="E125" s="14">
        <f t="shared" ca="1" si="30"/>
        <v>1</v>
      </c>
      <c r="F125" t="str">
        <f t="shared" si="32"/>
        <v>K24</v>
      </c>
      <c r="G125" s="22" t="s">
        <v>315</v>
      </c>
      <c r="H125" s="37">
        <v>1.23E-2</v>
      </c>
      <c r="V125" s="189"/>
      <c r="AE125" s="189"/>
    </row>
    <row r="126" spans="1:31" ht="14.25" customHeight="1" x14ac:dyDescent="0.3">
      <c r="A126" t="str">
        <f t="shared" si="31"/>
        <v>Option 4</v>
      </c>
      <c r="B126" s="19" t="str">
        <f t="shared" ca="1" si="27"/>
        <v>UARM - Safety &amp; People - Public</v>
      </c>
      <c r="C126" s="14">
        <f t="shared" ca="1" si="28"/>
        <v>27528.550135826499</v>
      </c>
      <c r="D126" s="30">
        <f t="shared" ca="1" si="29"/>
        <v>1.67E-2</v>
      </c>
      <c r="E126" s="14">
        <f t="shared" ca="1" si="30"/>
        <v>1</v>
      </c>
      <c r="F126" t="str">
        <f t="shared" si="32"/>
        <v>K25</v>
      </c>
      <c r="G126" s="22" t="s">
        <v>316</v>
      </c>
      <c r="H126" s="37">
        <v>4.4200000000000003E-2</v>
      </c>
      <c r="V126" s="189"/>
      <c r="AE126" s="189"/>
    </row>
    <row r="127" spans="1:31" ht="14.25" customHeight="1" x14ac:dyDescent="0.3">
      <c r="A127" t="str">
        <f t="shared" si="31"/>
        <v>Option 4</v>
      </c>
      <c r="B127" s="19" t="str">
        <f t="shared" ca="1" si="27"/>
        <v>Terminal Value</v>
      </c>
      <c r="C127" s="14">
        <f t="shared" ca="1" si="28"/>
        <v>5284.0034109305197</v>
      </c>
      <c r="D127" s="30">
        <f t="shared" ca="1" si="29"/>
        <v>3.2000000000000002E-3</v>
      </c>
      <c r="E127" s="14">
        <f t="shared" ca="1" si="30"/>
        <v>1</v>
      </c>
      <c r="F127" t="str">
        <f t="shared" si="32"/>
        <v>K26</v>
      </c>
      <c r="G127" s="22" t="s">
        <v>314</v>
      </c>
      <c r="H127" s="37">
        <v>0.90029999999999999</v>
      </c>
      <c r="V127" s="189"/>
      <c r="AE127" s="189"/>
    </row>
    <row r="128" spans="1:31" ht="14.25" customHeight="1" x14ac:dyDescent="0.3">
      <c r="A128" t="str">
        <f t="shared" si="31"/>
        <v>Option 4</v>
      </c>
      <c r="B128" s="19" t="str">
        <f t="shared" ca="1" si="27"/>
        <v>Total Investment Cost</v>
      </c>
      <c r="C128" s="14">
        <f t="shared" ca="1" si="28"/>
        <v>-11899.638666950799</v>
      </c>
      <c r="D128" s="30">
        <f t="shared" ca="1" si="29"/>
        <v>7.1999999999999998E-3</v>
      </c>
      <c r="E128" s="14">
        <f t="shared" ca="1" si="30"/>
        <v>1</v>
      </c>
      <c r="F128" t="str">
        <f t="shared" si="32"/>
        <v>K27</v>
      </c>
      <c r="G128" s="22" t="s">
        <v>317</v>
      </c>
      <c r="H128" s="37">
        <v>1.67E-2</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313</v>
      </c>
      <c r="H129" s="37">
        <v>5.5999999999999999E-3</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1624966.8124057378</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
        <v>262</v>
      </c>
      <c r="I4" s="446"/>
      <c r="J4" s="445">
        <v>2025</v>
      </c>
      <c r="K4" s="446"/>
      <c r="L4" s="98">
        <v>25</v>
      </c>
      <c r="M4" s="98" t="s">
        <v>149</v>
      </c>
      <c r="N4" s="445" t="s">
        <v>263</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
        <v>264</v>
      </c>
      <c r="I6" s="279"/>
      <c r="J6" s="279"/>
      <c r="K6" s="279"/>
      <c r="L6" s="279"/>
      <c r="M6" s="280"/>
      <c r="N6" s="281" t="s">
        <v>265</v>
      </c>
      <c r="O6" s="282"/>
      <c r="P6" s="75"/>
    </row>
    <row r="7" spans="1:16" s="101" customFormat="1" ht="15.75" customHeight="1" thickTop="1" thickBot="1" x14ac:dyDescent="0.35">
      <c r="A7" s="117" t="s">
        <v>6</v>
      </c>
      <c r="B7" s="455" t="s">
        <v>7</v>
      </c>
      <c r="C7" s="456"/>
      <c r="D7" s="457"/>
      <c r="E7" s="447" t="s">
        <v>266</v>
      </c>
      <c r="F7" s="448"/>
      <c r="G7" s="440"/>
      <c r="H7" s="441" t="s">
        <v>32</v>
      </c>
      <c r="I7" s="442"/>
      <c r="J7" s="439">
        <v>0.1</v>
      </c>
      <c r="K7" s="440"/>
      <c r="L7" s="441" t="s">
        <v>23</v>
      </c>
      <c r="M7" s="442"/>
      <c r="N7" s="443">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t="s">
        <v>278</v>
      </c>
      <c r="F9" s="475"/>
      <c r="G9" s="475"/>
      <c r="H9" s="475"/>
      <c r="I9" s="475"/>
      <c r="J9" s="475"/>
      <c r="K9" s="475"/>
      <c r="L9" s="475"/>
      <c r="M9" s="475"/>
      <c r="N9" s="475"/>
      <c r="O9" s="475"/>
      <c r="P9" s="76"/>
    </row>
    <row r="10" spans="1:16" ht="30" customHeight="1" x14ac:dyDescent="0.3">
      <c r="A10" s="77" t="s">
        <v>6</v>
      </c>
      <c r="B10" s="458" t="s">
        <v>25</v>
      </c>
      <c r="C10" s="458"/>
      <c r="D10" s="518"/>
      <c r="E10" s="475" t="s">
        <v>329</v>
      </c>
      <c r="F10" s="475"/>
      <c r="G10" s="475"/>
      <c r="H10" s="475"/>
      <c r="I10" s="475"/>
      <c r="J10" s="475"/>
      <c r="K10" s="475"/>
      <c r="L10" s="475"/>
      <c r="M10" s="475"/>
      <c r="N10" s="475"/>
      <c r="O10" s="475"/>
      <c r="P10" s="76"/>
    </row>
    <row r="11" spans="1:16" ht="15" customHeight="1" x14ac:dyDescent="0.3">
      <c r="A11" s="77" t="s">
        <v>6</v>
      </c>
      <c r="B11" s="458" t="s">
        <v>41</v>
      </c>
      <c r="C11" s="458"/>
      <c r="D11" s="518"/>
      <c r="E11" s="523" t="s">
        <v>276</v>
      </c>
      <c r="F11" s="475"/>
      <c r="G11" s="475"/>
      <c r="H11" s="475"/>
      <c r="I11" s="475"/>
      <c r="J11" s="475"/>
      <c r="K11" s="475"/>
      <c r="L11" s="475"/>
      <c r="M11" s="475"/>
      <c r="N11" s="475"/>
      <c r="O11" s="475"/>
      <c r="P11" s="76"/>
    </row>
    <row r="12" spans="1:16" ht="15" customHeight="1" x14ac:dyDescent="0.3">
      <c r="A12" s="77" t="s">
        <v>6</v>
      </c>
      <c r="B12" s="458" t="s">
        <v>22</v>
      </c>
      <c r="C12" s="458"/>
      <c r="D12" s="518"/>
      <c r="E12" s="519">
        <v>45474</v>
      </c>
      <c r="F12" s="520"/>
      <c r="G12" s="520"/>
      <c r="H12" s="520"/>
      <c r="I12" s="520"/>
      <c r="J12" s="520"/>
      <c r="K12" s="520"/>
      <c r="L12" s="520"/>
      <c r="M12" s="520"/>
      <c r="N12" s="520"/>
      <c r="O12" s="520"/>
      <c r="P12" s="76"/>
    </row>
    <row r="13" spans="1:16" ht="54" customHeight="1" x14ac:dyDescent="0.3">
      <c r="A13" s="77"/>
      <c r="B13" s="458" t="s">
        <v>143</v>
      </c>
      <c r="C13" s="458"/>
      <c r="D13" s="518"/>
      <c r="E13" s="523" t="s">
        <v>330</v>
      </c>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04">
        <v>2025</v>
      </c>
      <c r="I15" s="104">
        <v>2026</v>
      </c>
      <c r="J15" s="104">
        <v>2027</v>
      </c>
      <c r="K15" s="104">
        <v>2028</v>
      </c>
      <c r="L15" s="104">
        <v>2029</v>
      </c>
      <c r="M15" s="104" t="s">
        <v>34</v>
      </c>
      <c r="N15" s="104" t="s">
        <v>142</v>
      </c>
      <c r="O15" s="104" t="s">
        <v>21</v>
      </c>
      <c r="P15" s="124"/>
    </row>
    <row r="16" spans="1:16" s="103" customFormat="1" ht="14.5" x14ac:dyDescent="0.3">
      <c r="A16" s="119"/>
      <c r="B16" s="532" t="s">
        <v>278</v>
      </c>
      <c r="C16" s="533"/>
      <c r="D16" s="533"/>
      <c r="E16" s="515" t="s">
        <v>310</v>
      </c>
      <c r="F16" s="515"/>
      <c r="G16" s="515"/>
      <c r="H16" s="141">
        <v>740000</v>
      </c>
      <c r="I16" s="141">
        <v>740000</v>
      </c>
      <c r="J16" s="141">
        <v>740000</v>
      </c>
      <c r="K16" s="141">
        <v>740000</v>
      </c>
      <c r="L16" s="141">
        <v>740000</v>
      </c>
      <c r="M16" s="83">
        <v>3700000</v>
      </c>
      <c r="N16" s="525">
        <v>16590000</v>
      </c>
      <c r="O16" s="526">
        <v>1624966812.4100001</v>
      </c>
      <c r="P16" s="134"/>
    </row>
    <row r="17" spans="1:16" s="103" customFormat="1" ht="15.25" customHeight="1" x14ac:dyDescent="0.3">
      <c r="A17" s="119"/>
      <c r="B17" s="532"/>
      <c r="C17" s="533"/>
      <c r="D17" s="533"/>
      <c r="E17" s="515" t="s">
        <v>311</v>
      </c>
      <c r="F17" s="515"/>
      <c r="G17" s="515"/>
      <c r="H17" s="141">
        <v>50000</v>
      </c>
      <c r="I17" s="141">
        <v>50000</v>
      </c>
      <c r="J17" s="141">
        <v>50000</v>
      </c>
      <c r="K17" s="141">
        <v>50000</v>
      </c>
      <c r="L17" s="141">
        <v>50000</v>
      </c>
      <c r="M17" s="83">
        <v>250000</v>
      </c>
      <c r="N17" s="525"/>
      <c r="O17" s="52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4" t="s">
        <v>35</v>
      </c>
      <c r="L19" s="524"/>
      <c r="M19" s="524"/>
      <c r="N19" s="110" t="s">
        <v>37</v>
      </c>
      <c r="O19" s="110" t="s">
        <v>38</v>
      </c>
      <c r="P19" s="75"/>
    </row>
    <row r="20" spans="1:16" s="103" customFormat="1" ht="15" customHeight="1" x14ac:dyDescent="0.3">
      <c r="A20" s="119"/>
      <c r="B20" s="106"/>
      <c r="C20" s="106"/>
      <c r="D20" s="106"/>
      <c r="E20" s="106"/>
      <c r="F20" s="106"/>
      <c r="G20" s="107"/>
      <c r="H20" s="107"/>
      <c r="I20" s="107"/>
      <c r="J20" s="107"/>
      <c r="K20" s="516" t="s">
        <v>312</v>
      </c>
      <c r="L20" s="516"/>
      <c r="M20" s="516"/>
      <c r="N20" s="126">
        <v>17334.734848754299</v>
      </c>
      <c r="O20" s="127">
        <v>1.0500000000000001E-2</v>
      </c>
      <c r="P20" s="125"/>
    </row>
    <row r="21" spans="1:16" s="103" customFormat="1" ht="15" customHeight="1" x14ac:dyDescent="0.3">
      <c r="A21" s="119"/>
      <c r="B21" s="106"/>
      <c r="C21" s="106"/>
      <c r="D21" s="106"/>
      <c r="E21" s="106"/>
      <c r="F21" s="106"/>
      <c r="G21" s="107"/>
      <c r="H21" s="107"/>
      <c r="I21" s="107"/>
      <c r="J21" s="107"/>
      <c r="K21" s="516" t="s">
        <v>313</v>
      </c>
      <c r="L21" s="516"/>
      <c r="M21" s="516"/>
      <c r="N21" s="126">
        <v>9157.3811415689906</v>
      </c>
      <c r="O21" s="127">
        <v>5.5999999999999999E-3</v>
      </c>
      <c r="P21" s="125"/>
    </row>
    <row r="22" spans="1:16" s="103" customFormat="1" ht="15" customHeight="1" x14ac:dyDescent="0.3">
      <c r="A22" s="119"/>
      <c r="B22" s="106"/>
      <c r="C22" s="106"/>
      <c r="D22" s="106"/>
      <c r="E22" s="106"/>
      <c r="F22" s="106"/>
      <c r="G22" s="107"/>
      <c r="H22" s="107"/>
      <c r="I22" s="107"/>
      <c r="J22" s="107"/>
      <c r="K22" s="516" t="s">
        <v>314</v>
      </c>
      <c r="L22" s="516"/>
      <c r="M22" s="516"/>
      <c r="N22" s="126">
        <v>1484410.02587853</v>
      </c>
      <c r="O22" s="127">
        <v>0.90029999999999999</v>
      </c>
      <c r="P22" s="125"/>
    </row>
    <row r="23" spans="1:16" s="103" customFormat="1" ht="15" customHeight="1" x14ac:dyDescent="0.3">
      <c r="A23" s="119"/>
      <c r="B23" s="106"/>
      <c r="C23" s="106"/>
      <c r="D23" s="106"/>
      <c r="E23" s="106"/>
      <c r="F23" s="106"/>
      <c r="G23" s="107"/>
      <c r="H23" s="107"/>
      <c r="I23" s="107"/>
      <c r="J23" s="107"/>
      <c r="K23" s="516" t="s">
        <v>315</v>
      </c>
      <c r="L23" s="516"/>
      <c r="M23" s="516"/>
      <c r="N23" s="126">
        <v>20241.580977144102</v>
      </c>
      <c r="O23" s="127">
        <v>1.23E-2</v>
      </c>
      <c r="P23" s="125"/>
    </row>
    <row r="24" spans="1:16" s="103" customFormat="1" ht="15" customHeight="1" x14ac:dyDescent="0.3">
      <c r="A24" s="119"/>
      <c r="B24" s="106"/>
      <c r="C24" s="106"/>
      <c r="D24" s="106"/>
      <c r="E24" s="106"/>
      <c r="F24" s="106"/>
      <c r="G24" s="107"/>
      <c r="H24" s="107"/>
      <c r="I24" s="107"/>
      <c r="J24" s="107"/>
      <c r="K24" s="516" t="s">
        <v>316</v>
      </c>
      <c r="L24" s="516"/>
      <c r="M24" s="516"/>
      <c r="N24" s="126">
        <v>72910.174679934207</v>
      </c>
      <c r="O24" s="127">
        <v>4.4200000000000003E-2</v>
      </c>
      <c r="P24" s="125"/>
    </row>
    <row r="25" spans="1:16" s="103" customFormat="1" ht="15" customHeight="1" x14ac:dyDescent="0.3">
      <c r="A25" s="119"/>
      <c r="B25" s="106"/>
      <c r="C25" s="106"/>
      <c r="D25" s="106"/>
      <c r="E25" s="106"/>
      <c r="F25" s="106"/>
      <c r="G25" s="107"/>
      <c r="H25" s="107"/>
      <c r="I25" s="107"/>
      <c r="J25" s="107"/>
      <c r="K25" s="516" t="s">
        <v>317</v>
      </c>
      <c r="L25" s="516"/>
      <c r="M25" s="516"/>
      <c r="N25" s="126">
        <v>27528.550135826499</v>
      </c>
      <c r="O25" s="127">
        <v>1.67E-2</v>
      </c>
      <c r="P25" s="125"/>
    </row>
    <row r="26" spans="1:16" s="103" customFormat="1" ht="15" customHeight="1" x14ac:dyDescent="0.3">
      <c r="A26" s="119"/>
      <c r="B26" s="106"/>
      <c r="C26" s="106"/>
      <c r="D26" s="106"/>
      <c r="E26" s="106"/>
      <c r="F26" s="106"/>
      <c r="G26" s="107"/>
      <c r="H26" s="107"/>
      <c r="I26" s="107"/>
      <c r="J26" s="107"/>
      <c r="K26" s="516" t="s">
        <v>318</v>
      </c>
      <c r="L26" s="516"/>
      <c r="M26" s="516"/>
      <c r="N26" s="126">
        <v>5284.0034109305197</v>
      </c>
      <c r="O26" s="127">
        <v>3.2000000000000002E-3</v>
      </c>
      <c r="P26" s="125"/>
    </row>
    <row r="27" spans="1:16" s="103" customFormat="1" ht="15" customHeight="1" x14ac:dyDescent="0.3">
      <c r="A27" s="119"/>
      <c r="B27" s="106"/>
      <c r="C27" s="106"/>
      <c r="D27" s="106"/>
      <c r="E27" s="106"/>
      <c r="F27" s="106"/>
      <c r="G27" s="107"/>
      <c r="H27" s="107"/>
      <c r="I27" s="107"/>
      <c r="J27" s="107"/>
      <c r="K27" s="516" t="s">
        <v>319</v>
      </c>
      <c r="L27" s="516"/>
      <c r="M27" s="516"/>
      <c r="N27" s="126">
        <v>-11899.638666950799</v>
      </c>
      <c r="O27" s="127">
        <v>7.1999999999999998E-3</v>
      </c>
      <c r="P27" s="125"/>
    </row>
    <row r="28" spans="1:16" s="103" customFormat="1" ht="15" customHeight="1" x14ac:dyDescent="0.3">
      <c r="A28" s="119"/>
      <c r="B28" s="106"/>
      <c r="C28" s="106"/>
      <c r="D28" s="106"/>
      <c r="E28" s="106"/>
      <c r="F28" s="106"/>
      <c r="G28" s="107"/>
      <c r="H28" s="107"/>
      <c r="I28" s="107"/>
      <c r="J28" s="107"/>
      <c r="K28" s="516"/>
      <c r="L28" s="516"/>
      <c r="M28" s="516"/>
      <c r="N28" s="126"/>
      <c r="O28" s="127"/>
      <c r="P28" s="125"/>
    </row>
    <row r="29" spans="1:16" s="103" customFormat="1" ht="15" customHeight="1" x14ac:dyDescent="0.3">
      <c r="A29" s="119"/>
      <c r="B29" s="106"/>
      <c r="C29" s="106"/>
      <c r="D29" s="106"/>
      <c r="E29" s="106"/>
      <c r="F29" s="106"/>
      <c r="G29" s="107"/>
      <c r="H29" s="107"/>
      <c r="I29" s="107"/>
      <c r="J29" s="107"/>
      <c r="K29" s="516"/>
      <c r="L29" s="516"/>
      <c r="M29" s="516"/>
      <c r="N29" s="126"/>
      <c r="O29" s="127"/>
      <c r="P29" s="125"/>
    </row>
    <row r="30" spans="1:16" s="103" customFormat="1" ht="15" customHeight="1" x14ac:dyDescent="0.3">
      <c r="A30" s="119"/>
      <c r="B30" s="106"/>
      <c r="C30" s="106"/>
      <c r="D30" s="106"/>
      <c r="E30" s="106"/>
      <c r="F30" s="106"/>
      <c r="G30" s="107"/>
      <c r="H30" s="107"/>
      <c r="J30" s="107"/>
      <c r="K30" s="516"/>
      <c r="L30" s="516"/>
      <c r="M30" s="516"/>
      <c r="N30" s="126"/>
      <c r="O30" s="127"/>
      <c r="P30" s="125"/>
    </row>
    <row r="31" spans="1:16" s="103" customFormat="1" ht="15" customHeight="1" x14ac:dyDescent="0.3">
      <c r="A31" s="119"/>
      <c r="B31" s="106"/>
      <c r="C31" s="106"/>
      <c r="D31" s="106"/>
      <c r="E31" s="106"/>
      <c r="F31" s="106"/>
      <c r="G31" s="107"/>
      <c r="H31" s="107"/>
      <c r="J31" s="107"/>
      <c r="K31" s="516"/>
      <c r="L31" s="516"/>
      <c r="M31" s="516"/>
      <c r="N31" s="126"/>
      <c r="O31" s="127"/>
      <c r="P31" s="125"/>
    </row>
    <row r="32" spans="1:16"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hidden="1" customHeight="1" x14ac:dyDescent="0.3">
      <c r="A33" s="119"/>
      <c r="B33" s="106"/>
      <c r="C33" s="106"/>
      <c r="D33" s="106"/>
      <c r="E33" s="106"/>
      <c r="F33" s="106"/>
      <c r="G33" s="107"/>
      <c r="H33" s="107"/>
      <c r="J33" s="107"/>
      <c r="K33" s="516"/>
      <c r="L33" s="516"/>
      <c r="M33" s="516"/>
      <c r="N33" s="126"/>
      <c r="O33" s="127"/>
      <c r="P33" s="125"/>
    </row>
    <row r="34" spans="1:16" s="103" customFormat="1" ht="15" hidden="1" customHeight="1" x14ac:dyDescent="0.3">
      <c r="A34" s="119"/>
      <c r="B34" s="106"/>
      <c r="C34" s="106"/>
      <c r="D34" s="106"/>
      <c r="E34" s="106"/>
      <c r="F34" s="106"/>
      <c r="G34" s="107"/>
      <c r="H34" s="107"/>
      <c r="J34" s="107"/>
      <c r="K34" s="516"/>
      <c r="L34" s="516"/>
      <c r="M34" s="516"/>
      <c r="N34" s="126"/>
      <c r="O34" s="127"/>
      <c r="P34" s="125"/>
    </row>
    <row r="35" spans="1:16" s="103" customFormat="1" ht="15" hidden="1" customHeight="1" x14ac:dyDescent="0.3">
      <c r="A35" s="119"/>
      <c r="B35" s="106"/>
      <c r="C35" s="106"/>
      <c r="D35" s="106"/>
      <c r="E35" s="106"/>
      <c r="F35" s="106"/>
      <c r="G35" s="107"/>
      <c r="H35" s="107"/>
      <c r="J35" s="107"/>
      <c r="K35" s="516"/>
      <c r="L35" s="516"/>
      <c r="M35" s="516"/>
      <c r="N35" s="126"/>
      <c r="O35" s="127"/>
      <c r="P35" s="125"/>
    </row>
    <row r="36" spans="1:16" s="103" customFormat="1" ht="15" hidden="1" customHeight="1" x14ac:dyDescent="0.3">
      <c r="A36" s="119"/>
      <c r="B36" s="106"/>
      <c r="C36" s="106"/>
      <c r="D36" s="106"/>
      <c r="E36" s="106"/>
      <c r="F36" s="106"/>
      <c r="G36" s="107"/>
      <c r="H36" s="107"/>
      <c r="J36" s="107"/>
      <c r="K36" s="516"/>
      <c r="L36" s="516"/>
      <c r="M36" s="516"/>
      <c r="N36" s="126"/>
      <c r="O36" s="127"/>
      <c r="P36" s="125"/>
    </row>
    <row r="37" spans="1:16" s="103" customFormat="1" ht="15" hidden="1" customHeight="1" x14ac:dyDescent="0.3">
      <c r="A37" s="119"/>
      <c r="B37" s="106"/>
      <c r="C37" s="106"/>
      <c r="D37" s="106"/>
      <c r="E37" s="106"/>
      <c r="F37" s="106"/>
      <c r="G37" s="107"/>
      <c r="H37" s="107"/>
      <c r="J37" s="107"/>
      <c r="K37" s="516"/>
      <c r="L37" s="516"/>
      <c r="M37" s="516"/>
      <c r="N37" s="126"/>
      <c r="O37" s="127"/>
      <c r="P37" s="125"/>
    </row>
    <row r="38" spans="1:16" s="103" customFormat="1" ht="15" hidden="1" customHeight="1" x14ac:dyDescent="0.3">
      <c r="A38" s="119"/>
      <c r="B38" s="106"/>
      <c r="C38" s="106"/>
      <c r="D38" s="106"/>
      <c r="E38" s="106"/>
      <c r="F38" s="106"/>
      <c r="G38" s="107"/>
      <c r="H38" s="107"/>
      <c r="J38" s="107"/>
      <c r="K38" s="516"/>
      <c r="L38" s="516"/>
      <c r="M38" s="516"/>
      <c r="N38" s="126"/>
      <c r="O38" s="127"/>
      <c r="P38" s="125"/>
    </row>
    <row r="39" spans="1:16" s="103" customFormat="1" ht="15" hidden="1" customHeight="1" x14ac:dyDescent="0.3">
      <c r="A39" s="119"/>
      <c r="B39" s="106"/>
      <c r="C39" s="106"/>
      <c r="D39" s="106"/>
      <c r="E39" s="106"/>
      <c r="F39" s="106"/>
      <c r="G39" s="107"/>
      <c r="H39" s="107"/>
      <c r="J39" s="107"/>
      <c r="K39" s="516"/>
      <c r="L39" s="516"/>
      <c r="M39" s="516"/>
      <c r="N39" s="126"/>
      <c r="O39" s="127"/>
      <c r="P39" s="125"/>
    </row>
    <row r="40" spans="1:16" s="103" customFormat="1" ht="15" hidden="1" customHeight="1" x14ac:dyDescent="0.3">
      <c r="A40" s="119"/>
      <c r="B40" s="106"/>
      <c r="C40" s="106"/>
      <c r="D40" s="106"/>
      <c r="E40" s="106"/>
      <c r="F40" s="106"/>
      <c r="G40" s="107"/>
      <c r="H40" s="107"/>
      <c r="J40" s="107"/>
      <c r="K40" s="516"/>
      <c r="L40" s="516"/>
      <c r="M40" s="516"/>
      <c r="N40" s="126"/>
      <c r="O40" s="127"/>
      <c r="P40" s="125"/>
    </row>
    <row r="41" spans="1:16" s="103" customFormat="1" ht="15" hidden="1" customHeight="1" x14ac:dyDescent="0.3">
      <c r="A41" s="119"/>
      <c r="B41" s="106"/>
      <c r="C41" s="106"/>
      <c r="D41" s="106"/>
      <c r="E41" s="106"/>
      <c r="F41" s="106"/>
      <c r="G41" s="107"/>
      <c r="H41" s="107"/>
      <c r="J41" s="107"/>
      <c r="K41" s="516"/>
      <c r="L41" s="516"/>
      <c r="M41" s="516"/>
      <c r="N41" s="126"/>
      <c r="O41" s="127"/>
      <c r="P41" s="125"/>
    </row>
    <row r="42" spans="1:16" s="103" customFormat="1" ht="15" hidden="1" customHeight="1" x14ac:dyDescent="0.3">
      <c r="A42" s="119"/>
      <c r="B42" s="106"/>
      <c r="C42" s="106"/>
      <c r="D42" s="106"/>
      <c r="E42" s="106"/>
      <c r="F42" s="106"/>
      <c r="G42" s="107"/>
      <c r="H42" s="107"/>
      <c r="J42" s="107"/>
      <c r="K42" s="516"/>
      <c r="L42" s="516"/>
      <c r="M42" s="516"/>
      <c r="N42" s="126"/>
      <c r="O42" s="127"/>
      <c r="P42" s="125"/>
    </row>
    <row r="43" spans="1:16" x14ac:dyDescent="0.3">
      <c r="A43" s="77"/>
      <c r="B43" s="56"/>
      <c r="C43" s="56"/>
      <c r="D43" s="56"/>
      <c r="E43" s="56"/>
      <c r="F43" s="56"/>
      <c r="G43" s="32"/>
      <c r="H43" s="32"/>
      <c r="J43" s="32"/>
      <c r="K43" s="528" t="s">
        <v>36</v>
      </c>
      <c r="L43" s="528"/>
      <c r="M43" s="528"/>
      <c r="N43" s="128">
        <v>1624966.8124057378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30" t="s">
        <v>45</v>
      </c>
      <c r="E47" s="53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320</v>
      </c>
      <c r="C48" s="517"/>
      <c r="D48" s="517" t="s">
        <v>321</v>
      </c>
      <c r="E48" s="517"/>
      <c r="F48" s="137" t="s">
        <v>49</v>
      </c>
      <c r="G48" s="136">
        <v>2024</v>
      </c>
      <c r="H48" s="132">
        <v>0</v>
      </c>
      <c r="I48" s="138" t="s">
        <v>322</v>
      </c>
      <c r="J48" s="234">
        <v>740000</v>
      </c>
      <c r="K48" s="234">
        <v>740000</v>
      </c>
      <c r="L48" s="234">
        <v>740000</v>
      </c>
      <c r="M48" s="234">
        <v>740000</v>
      </c>
      <c r="N48" s="234">
        <v>740000</v>
      </c>
      <c r="O48" s="133"/>
      <c r="P48" s="134"/>
    </row>
    <row r="49" spans="1:16" s="103" customFormat="1" ht="15" customHeight="1" x14ac:dyDescent="0.3">
      <c r="A49" s="119" t="s">
        <v>80</v>
      </c>
      <c r="B49" s="517" t="s">
        <v>320</v>
      </c>
      <c r="C49" s="517"/>
      <c r="D49" s="517" t="s">
        <v>323</v>
      </c>
      <c r="E49" s="517"/>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17" t="s">
        <v>320</v>
      </c>
      <c r="C50" s="517"/>
      <c r="D50" s="517" t="s">
        <v>319</v>
      </c>
      <c r="E50" s="517"/>
      <c r="F50" s="137" t="s">
        <v>49</v>
      </c>
      <c r="G50" s="136">
        <v>2024</v>
      </c>
      <c r="H50" s="132">
        <v>-11899.638666950799</v>
      </c>
      <c r="I50" s="138" t="s">
        <v>322</v>
      </c>
      <c r="J50" s="234">
        <v>790000</v>
      </c>
      <c r="K50" s="234">
        <v>790000</v>
      </c>
      <c r="L50" s="234">
        <v>790000</v>
      </c>
      <c r="M50" s="234">
        <v>790000</v>
      </c>
      <c r="N50" s="234">
        <v>790000</v>
      </c>
      <c r="O50" s="133"/>
      <c r="P50" s="134"/>
    </row>
    <row r="51" spans="1:16" s="103" customFormat="1" ht="15" customHeight="1" x14ac:dyDescent="0.3">
      <c r="A51" s="119" t="s">
        <v>82</v>
      </c>
      <c r="B51" s="517" t="s">
        <v>318</v>
      </c>
      <c r="C51" s="517"/>
      <c r="D51" s="517" t="s">
        <v>318</v>
      </c>
      <c r="E51" s="517"/>
      <c r="F51" s="137" t="s">
        <v>49</v>
      </c>
      <c r="G51" s="136">
        <v>2048</v>
      </c>
      <c r="H51" s="132">
        <v>5284.0034109305197</v>
      </c>
      <c r="I51" s="138" t="s">
        <v>322</v>
      </c>
      <c r="J51" s="234">
        <v>0</v>
      </c>
      <c r="K51" s="234">
        <v>0</v>
      </c>
      <c r="L51" s="234">
        <v>0</v>
      </c>
      <c r="M51" s="234">
        <v>0</v>
      </c>
      <c r="N51" s="234">
        <v>0</v>
      </c>
      <c r="O51" s="133"/>
      <c r="P51" s="134"/>
    </row>
    <row r="52" spans="1:16" s="103" customFormat="1" ht="15" customHeight="1" x14ac:dyDescent="0.3">
      <c r="A52" s="119" t="s">
        <v>83</v>
      </c>
      <c r="B52" s="517" t="s">
        <v>324</v>
      </c>
      <c r="C52" s="517"/>
      <c r="D52" s="517" t="s">
        <v>312</v>
      </c>
      <c r="E52" s="517"/>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17" t="s">
        <v>324</v>
      </c>
      <c r="C53" s="517"/>
      <c r="D53" s="517" t="s">
        <v>312</v>
      </c>
      <c r="E53" s="517"/>
      <c r="F53" s="137" t="s">
        <v>49</v>
      </c>
      <c r="G53" s="136">
        <v>2024</v>
      </c>
      <c r="H53" s="132">
        <v>17334.734848754299</v>
      </c>
      <c r="I53" s="138" t="s">
        <v>322</v>
      </c>
      <c r="J53" s="235">
        <v>3268811.82</v>
      </c>
      <c r="K53" s="235">
        <v>3494912.33</v>
      </c>
      <c r="L53" s="235">
        <v>3727862.2</v>
      </c>
      <c r="M53" s="235">
        <v>3971279.24</v>
      </c>
      <c r="N53" s="235">
        <v>4216156.1900000004</v>
      </c>
      <c r="O53" s="133"/>
      <c r="P53" s="134"/>
    </row>
    <row r="54" spans="1:16" s="103" customFormat="1" ht="15" customHeight="1" x14ac:dyDescent="0.3">
      <c r="A54" s="119" t="s">
        <v>85</v>
      </c>
      <c r="B54" s="517" t="s">
        <v>324</v>
      </c>
      <c r="C54" s="517"/>
      <c r="D54" s="517" t="s">
        <v>313</v>
      </c>
      <c r="E54" s="517"/>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17" t="s">
        <v>324</v>
      </c>
      <c r="C55" s="517"/>
      <c r="D55" s="517" t="s">
        <v>313</v>
      </c>
      <c r="E55" s="517"/>
      <c r="F55" s="137" t="s">
        <v>49</v>
      </c>
      <c r="G55" s="136">
        <v>2024</v>
      </c>
      <c r="H55" s="132">
        <v>9157.3811415689906</v>
      </c>
      <c r="I55" s="138" t="s">
        <v>322</v>
      </c>
      <c r="J55" s="235">
        <v>1726807.81</v>
      </c>
      <c r="K55" s="235">
        <v>1846249.42</v>
      </c>
      <c r="L55" s="235">
        <v>1969309.32</v>
      </c>
      <c r="M55" s="235">
        <v>2097898.69</v>
      </c>
      <c r="N55" s="235">
        <v>2227259.2799999998</v>
      </c>
      <c r="O55" s="133"/>
      <c r="P55" s="134"/>
    </row>
    <row r="56" spans="1:16" s="103" customFormat="1" ht="15" customHeight="1" x14ac:dyDescent="0.3">
      <c r="A56" s="119" t="s">
        <v>87</v>
      </c>
      <c r="B56" s="517" t="s">
        <v>324</v>
      </c>
      <c r="C56" s="517"/>
      <c r="D56" s="517" t="s">
        <v>314</v>
      </c>
      <c r="E56" s="517"/>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17" t="s">
        <v>324</v>
      </c>
      <c r="C57" s="517"/>
      <c r="D57" s="517" t="s">
        <v>314</v>
      </c>
      <c r="E57" s="517"/>
      <c r="F57" s="137" t="s">
        <v>49</v>
      </c>
      <c r="G57" s="136">
        <v>2024</v>
      </c>
      <c r="H57" s="132">
        <v>1484410.02587853</v>
      </c>
      <c r="I57" s="138" t="s">
        <v>322</v>
      </c>
      <c r="J57" s="235">
        <v>279915272.61000001</v>
      </c>
      <c r="K57" s="235">
        <v>299276737.89999998</v>
      </c>
      <c r="L57" s="235">
        <v>319224728.13999999</v>
      </c>
      <c r="M57" s="235">
        <v>340069044.41000003</v>
      </c>
      <c r="N57" s="235">
        <v>361038375.5</v>
      </c>
      <c r="O57" s="133"/>
      <c r="P57" s="134"/>
    </row>
    <row r="58" spans="1:16" s="103" customFormat="1" ht="15" customHeight="1" x14ac:dyDescent="0.3">
      <c r="A58" s="119"/>
      <c r="B58" s="517" t="s">
        <v>324</v>
      </c>
      <c r="C58" s="517"/>
      <c r="D58" s="517" t="s">
        <v>315</v>
      </c>
      <c r="E58" s="517"/>
      <c r="F58" s="137" t="s">
        <v>48</v>
      </c>
      <c r="G58" s="136"/>
      <c r="H58" s="132">
        <v>0</v>
      </c>
      <c r="I58" s="138" t="s">
        <v>322</v>
      </c>
      <c r="J58" s="235">
        <v>3932381.93</v>
      </c>
      <c r="K58" s="235">
        <v>4315390.08</v>
      </c>
      <c r="L58" s="235">
        <v>4719438.3499999996</v>
      </c>
      <c r="M58" s="235">
        <v>5143276.43</v>
      </c>
      <c r="N58" s="235">
        <v>5585218.3099999996</v>
      </c>
      <c r="O58" s="133"/>
      <c r="P58" s="134"/>
    </row>
    <row r="59" spans="1:16" s="103" customFormat="1" ht="15" customHeight="1" x14ac:dyDescent="0.3">
      <c r="A59" s="119"/>
      <c r="B59" s="517" t="s">
        <v>324</v>
      </c>
      <c r="C59" s="517"/>
      <c r="D59" s="517" t="s">
        <v>315</v>
      </c>
      <c r="E59" s="517"/>
      <c r="F59" s="137" t="s">
        <v>49</v>
      </c>
      <c r="G59" s="136">
        <v>2024</v>
      </c>
      <c r="H59" s="132">
        <v>20241.580977144102</v>
      </c>
      <c r="I59" s="138" t="s">
        <v>322</v>
      </c>
      <c r="J59" s="235">
        <v>3816955.94</v>
      </c>
      <c r="K59" s="235">
        <v>4080971.04</v>
      </c>
      <c r="L59" s="235">
        <v>4352984.0599999996</v>
      </c>
      <c r="M59" s="235">
        <v>4637219.49</v>
      </c>
      <c r="N59" s="235">
        <v>4923159.63</v>
      </c>
      <c r="O59" s="133"/>
      <c r="P59" s="134"/>
    </row>
    <row r="60" spans="1:16" s="103" customFormat="1" ht="15" customHeight="1" x14ac:dyDescent="0.3">
      <c r="A60" s="119"/>
      <c r="B60" s="517" t="s">
        <v>324</v>
      </c>
      <c r="C60" s="517"/>
      <c r="D60" s="517" t="s">
        <v>316</v>
      </c>
      <c r="E60" s="517"/>
      <c r="F60" s="137" t="s">
        <v>48</v>
      </c>
      <c r="G60" s="136"/>
      <c r="H60" s="132">
        <v>0</v>
      </c>
      <c r="I60" s="138" t="s">
        <v>322</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17" t="s">
        <v>324</v>
      </c>
      <c r="C61" s="517"/>
      <c r="D61" s="517" t="s">
        <v>316</v>
      </c>
      <c r="E61" s="517"/>
      <c r="F61" s="137" t="s">
        <v>49</v>
      </c>
      <c r="G61" s="136">
        <v>2024</v>
      </c>
      <c r="H61" s="132">
        <v>72910.174679934207</v>
      </c>
      <c r="I61" s="138" t="s">
        <v>322</v>
      </c>
      <c r="J61" s="236">
        <v>13748675.279999999</v>
      </c>
      <c r="K61" s="236">
        <v>14699657.68</v>
      </c>
      <c r="L61" s="236">
        <v>15679448.6</v>
      </c>
      <c r="M61" s="236">
        <v>16703264.6</v>
      </c>
      <c r="N61" s="236">
        <v>17733220.989999998</v>
      </c>
      <c r="O61" s="133"/>
      <c r="P61" s="134"/>
    </row>
    <row r="62" spans="1:16" s="103" customFormat="1" ht="15" customHeight="1" x14ac:dyDescent="0.3">
      <c r="A62" s="119" t="s">
        <v>89</v>
      </c>
      <c r="B62" s="517" t="s">
        <v>324</v>
      </c>
      <c r="C62" s="517"/>
      <c r="D62" s="517" t="s">
        <v>317</v>
      </c>
      <c r="E62" s="517"/>
      <c r="F62" s="137" t="s">
        <v>48</v>
      </c>
      <c r="G62" s="136"/>
      <c r="H62" s="132">
        <v>0</v>
      </c>
      <c r="I62" s="138" t="s">
        <v>322</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17" t="s">
        <v>324</v>
      </c>
      <c r="C63" s="517"/>
      <c r="D63" s="517" t="s">
        <v>317</v>
      </c>
      <c r="E63" s="517"/>
      <c r="F63" s="137" t="s">
        <v>49</v>
      </c>
      <c r="G63" s="136">
        <v>2024</v>
      </c>
      <c r="H63" s="132">
        <v>27528.550135826499</v>
      </c>
      <c r="I63" s="138" t="s">
        <v>322</v>
      </c>
      <c r="J63" s="236">
        <v>5191060.07</v>
      </c>
      <c r="K63" s="236">
        <v>5550120.6100000003</v>
      </c>
      <c r="L63" s="236">
        <v>5920058.3300000001</v>
      </c>
      <c r="M63" s="236">
        <v>6306618.5</v>
      </c>
      <c r="N63" s="236">
        <v>6695497.0999999996</v>
      </c>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307667583.52999997</v>
      </c>
      <c r="K67" s="38">
        <v>328948648.98000002</v>
      </c>
      <c r="L67" s="38">
        <v>350874390.64999998</v>
      </c>
      <c r="M67" s="38">
        <v>373785324.93000007</v>
      </c>
      <c r="N67" s="38">
        <v>396833668.69000006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tr">
        <f>IF(Summary!G4=0,"",Summary!G4)</f>
        <v>PRJ000500</v>
      </c>
      <c r="I4" s="446"/>
      <c r="J4" s="445">
        <f>IF(Summary!I4=0,"",Summary!I4)</f>
        <v>2025</v>
      </c>
      <c r="K4" s="446"/>
      <c r="L4" s="98">
        <f>IF(Summary!K4=0,"",Summary!K4)</f>
        <v>25</v>
      </c>
      <c r="M4" s="98" t="str">
        <f>IF(Summary!L4=0,"",Summary!L4)</f>
        <v>FY23</v>
      </c>
      <c r="N4" s="445" t="str">
        <f>IF(Summary!M4=0,"",Summary!M4)</f>
        <v>Literal</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tr">
        <f>IF(Summary!G6=0,"",Summary!G6)</f>
        <v>R24_D_OH_RESTK _Pole staking</v>
      </c>
      <c r="I6" s="279"/>
      <c r="J6" s="279"/>
      <c r="K6" s="279"/>
      <c r="L6" s="279"/>
      <c r="M6" s="280"/>
      <c r="N6" s="281" t="str">
        <f>IF(Summary!M6=0,"",Summary!M6)</f>
        <v>Approved</v>
      </c>
      <c r="O6" s="282"/>
      <c r="P6" s="75"/>
    </row>
    <row r="7" spans="1:16" s="101" customFormat="1" ht="15.75" customHeight="1" thickTop="1" thickBot="1" x14ac:dyDescent="0.35">
      <c r="A7" s="117" t="s">
        <v>6</v>
      </c>
      <c r="B7" s="455" t="s">
        <v>7</v>
      </c>
      <c r="C7" s="456"/>
      <c r="D7" s="457"/>
      <c r="E7" s="447" t="str">
        <f>IF(Summary!E7=0,"",Summary!E7)</f>
        <v>TasNetworks Value Function</v>
      </c>
      <c r="F7" s="448"/>
      <c r="G7" s="440"/>
      <c r="H7" s="441" t="s">
        <v>32</v>
      </c>
      <c r="I7" s="442"/>
      <c r="J7" s="439">
        <f>IF(Summary!I7=0,"",Summary!I7)</f>
        <v>0.1</v>
      </c>
      <c r="K7" s="440"/>
      <c r="L7" s="441" t="s">
        <v>23</v>
      </c>
      <c r="M7" s="442"/>
      <c r="N7" s="443">
        <f>IF(Summary!M7=0,"",Summary!M7)</f>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c r="F9" s="475"/>
      <c r="G9" s="475"/>
      <c r="H9" s="475"/>
      <c r="I9" s="475"/>
      <c r="J9" s="475"/>
      <c r="K9" s="475"/>
      <c r="L9" s="475"/>
      <c r="M9" s="475"/>
      <c r="N9" s="475"/>
      <c r="O9" s="475"/>
      <c r="P9" s="76"/>
    </row>
    <row r="10" spans="1:16" ht="15" customHeight="1" x14ac:dyDescent="0.3">
      <c r="A10" s="77" t="s">
        <v>6</v>
      </c>
      <c r="B10" s="458" t="s">
        <v>25</v>
      </c>
      <c r="C10" s="458"/>
      <c r="D10" s="518"/>
      <c r="E10" s="475"/>
      <c r="F10" s="475"/>
      <c r="G10" s="475"/>
      <c r="H10" s="475"/>
      <c r="I10" s="475"/>
      <c r="J10" s="475"/>
      <c r="K10" s="475"/>
      <c r="L10" s="475"/>
      <c r="M10" s="475"/>
      <c r="N10" s="475"/>
      <c r="O10" s="475"/>
      <c r="P10" s="76"/>
    </row>
    <row r="11" spans="1:16" ht="15" customHeight="1" x14ac:dyDescent="0.3">
      <c r="A11" s="77" t="s">
        <v>6</v>
      </c>
      <c r="B11" s="458" t="s">
        <v>41</v>
      </c>
      <c r="C11" s="458"/>
      <c r="D11" s="518"/>
      <c r="E11" s="523"/>
      <c r="F11" s="475"/>
      <c r="G11" s="475"/>
      <c r="H11" s="475"/>
      <c r="I11" s="475"/>
      <c r="J11" s="475"/>
      <c r="K11" s="475"/>
      <c r="L11" s="475"/>
      <c r="M11" s="475"/>
      <c r="N11" s="475"/>
      <c r="O11" s="475"/>
      <c r="P11" s="76"/>
    </row>
    <row r="12" spans="1:16" ht="15" customHeight="1" x14ac:dyDescent="0.3">
      <c r="A12" s="77" t="s">
        <v>6</v>
      </c>
      <c r="B12" s="458" t="s">
        <v>22</v>
      </c>
      <c r="C12" s="458"/>
      <c r="D12" s="518"/>
      <c r="E12" s="519"/>
      <c r="F12" s="520"/>
      <c r="G12" s="520"/>
      <c r="H12" s="520"/>
      <c r="I12" s="520"/>
      <c r="J12" s="520"/>
      <c r="K12" s="520"/>
      <c r="L12" s="520"/>
      <c r="M12" s="520"/>
      <c r="N12" s="520"/>
      <c r="O12" s="520"/>
      <c r="P12" s="76"/>
    </row>
    <row r="13" spans="1:16" ht="15" customHeight="1" x14ac:dyDescent="0.3">
      <c r="A13" s="77"/>
      <c r="B13" s="458" t="s">
        <v>143</v>
      </c>
      <c r="C13" s="458"/>
      <c r="D13" s="518"/>
      <c r="E13" s="523"/>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74">
        <v>2025</v>
      </c>
      <c r="I15" s="174">
        <v>2026</v>
      </c>
      <c r="J15" s="174">
        <v>2027</v>
      </c>
      <c r="K15" s="174">
        <v>2028</v>
      </c>
      <c r="L15" s="174">
        <v>2029</v>
      </c>
      <c r="M15" s="174" t="s">
        <v>34</v>
      </c>
      <c r="N15" s="174" t="s">
        <v>142</v>
      </c>
      <c r="O15" s="174" t="s">
        <v>21</v>
      </c>
      <c r="P15" s="124"/>
    </row>
    <row r="16" spans="1:16" s="103" customFormat="1" ht="14.5" x14ac:dyDescent="0.3">
      <c r="A16" s="119"/>
      <c r="B16" s="532"/>
      <c r="C16" s="533"/>
      <c r="D16" s="533"/>
      <c r="E16" s="515"/>
      <c r="F16" s="515"/>
      <c r="G16" s="515"/>
      <c r="H16" s="141"/>
      <c r="I16" s="141"/>
      <c r="J16" s="141"/>
      <c r="K16" s="141"/>
      <c r="L16" s="141"/>
      <c r="M16" s="83">
        <f>SUM(H16:L16)</f>
        <v>0</v>
      </c>
      <c r="N16" s="525"/>
      <c r="O16" s="526"/>
      <c r="P16" s="134"/>
    </row>
    <row r="17" spans="1:16" s="103" customFormat="1" ht="15.25" customHeight="1" x14ac:dyDescent="0.3">
      <c r="A17" s="119"/>
      <c r="B17" s="532"/>
      <c r="C17" s="533"/>
      <c r="D17" s="533"/>
      <c r="E17" s="515"/>
      <c r="F17" s="515"/>
      <c r="G17" s="515"/>
      <c r="H17" s="141"/>
      <c r="I17" s="141"/>
      <c r="J17" s="141"/>
      <c r="K17" s="141"/>
      <c r="L17" s="141"/>
      <c r="M17" s="83">
        <f>SUM(H17:L17)</f>
        <v>0</v>
      </c>
      <c r="N17" s="525"/>
      <c r="O17" s="52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4" t="s">
        <v>35</v>
      </c>
      <c r="L19" s="524"/>
      <c r="M19" s="524"/>
      <c r="N19" s="173" t="s">
        <v>37</v>
      </c>
      <c r="O19" s="173" t="s">
        <v>38</v>
      </c>
      <c r="P19" s="75"/>
    </row>
    <row r="20" spans="1:16" s="103" customFormat="1" ht="15" customHeight="1" x14ac:dyDescent="0.3">
      <c r="A20" s="119"/>
      <c r="B20" s="106"/>
      <c r="C20" s="106"/>
      <c r="D20" s="106"/>
      <c r="E20" s="106"/>
      <c r="F20" s="106"/>
      <c r="G20" s="107"/>
      <c r="H20" s="107"/>
      <c r="I20" s="107"/>
      <c r="J20" s="107"/>
      <c r="K20" s="516"/>
      <c r="L20" s="516"/>
      <c r="M20" s="516"/>
      <c r="N20" s="126"/>
      <c r="O20" s="127"/>
      <c r="P20" s="125"/>
    </row>
    <row r="21" spans="1:16" s="103" customFormat="1" ht="15" customHeight="1" x14ac:dyDescent="0.3">
      <c r="A21" s="119"/>
      <c r="B21" s="106"/>
      <c r="C21" s="106"/>
      <c r="D21" s="106"/>
      <c r="E21" s="106"/>
      <c r="F21" s="106"/>
      <c r="G21" s="107"/>
      <c r="H21" s="107"/>
      <c r="I21" s="107"/>
      <c r="J21" s="107"/>
      <c r="K21" s="516"/>
      <c r="L21" s="516"/>
      <c r="M21" s="516"/>
      <c r="N21" s="126"/>
      <c r="O21" s="127"/>
      <c r="P21" s="125"/>
    </row>
    <row r="22" spans="1:16" s="103" customFormat="1" ht="15" customHeight="1" x14ac:dyDescent="0.3">
      <c r="A22" s="119"/>
      <c r="B22" s="106"/>
      <c r="C22" s="106"/>
      <c r="D22" s="106"/>
      <c r="E22" s="106"/>
      <c r="F22" s="106"/>
      <c r="G22" s="107"/>
      <c r="H22" s="107"/>
      <c r="I22" s="107"/>
      <c r="J22" s="107"/>
      <c r="K22" s="516"/>
      <c r="L22" s="516"/>
      <c r="M22" s="516"/>
      <c r="N22" s="126"/>
      <c r="O22" s="127"/>
      <c r="P22" s="125"/>
    </row>
    <row r="23" spans="1:16" s="103" customFormat="1" ht="15" customHeight="1" x14ac:dyDescent="0.3">
      <c r="A23" s="119"/>
      <c r="B23" s="106"/>
      <c r="C23" s="106"/>
      <c r="D23" s="106"/>
      <c r="E23" s="106"/>
      <c r="F23" s="106"/>
      <c r="G23" s="107"/>
      <c r="H23" s="107"/>
      <c r="I23" s="107"/>
      <c r="J23" s="107"/>
      <c r="K23" s="516"/>
      <c r="L23" s="516"/>
      <c r="M23" s="516"/>
      <c r="N23" s="126"/>
      <c r="O23" s="127"/>
      <c r="P23" s="125"/>
    </row>
    <row r="24" spans="1:16" s="103" customFormat="1" ht="15" customHeight="1" x14ac:dyDescent="0.3">
      <c r="A24" s="119"/>
      <c r="B24" s="106"/>
      <c r="C24" s="106"/>
      <c r="D24" s="106"/>
      <c r="E24" s="106"/>
      <c r="F24" s="106"/>
      <c r="G24" s="107"/>
      <c r="H24" s="107"/>
      <c r="I24" s="107"/>
      <c r="J24" s="107"/>
      <c r="K24" s="516"/>
      <c r="L24" s="516"/>
      <c r="M24" s="516"/>
      <c r="N24" s="126"/>
      <c r="O24" s="127"/>
      <c r="P24" s="125"/>
    </row>
    <row r="25" spans="1:16" s="103" customFormat="1" ht="15" customHeight="1" x14ac:dyDescent="0.3">
      <c r="A25" s="119"/>
      <c r="B25" s="106"/>
      <c r="C25" s="106"/>
      <c r="D25" s="106"/>
      <c r="E25" s="106"/>
      <c r="F25" s="106"/>
      <c r="G25" s="107"/>
      <c r="H25" s="107"/>
      <c r="I25" s="107"/>
      <c r="J25" s="107"/>
      <c r="K25" s="516"/>
      <c r="L25" s="516"/>
      <c r="M25" s="516"/>
      <c r="N25" s="126"/>
      <c r="O25" s="127"/>
      <c r="P25" s="125"/>
    </row>
    <row r="26" spans="1:16" s="103" customFormat="1" ht="15" customHeight="1" x14ac:dyDescent="0.3">
      <c r="A26" s="119"/>
      <c r="B26" s="106"/>
      <c r="C26" s="106"/>
      <c r="D26" s="106"/>
      <c r="E26" s="106"/>
      <c r="F26" s="106"/>
      <c r="G26" s="107"/>
      <c r="H26" s="107"/>
      <c r="I26" s="107"/>
      <c r="J26" s="107"/>
      <c r="K26" s="516"/>
      <c r="L26" s="516"/>
      <c r="M26" s="516"/>
      <c r="N26" s="126"/>
      <c r="O26" s="127"/>
      <c r="P26" s="125"/>
    </row>
    <row r="27" spans="1:16" s="103" customFormat="1" ht="15" customHeight="1" x14ac:dyDescent="0.3">
      <c r="A27" s="119"/>
      <c r="B27" s="106"/>
      <c r="C27" s="106"/>
      <c r="D27" s="106"/>
      <c r="E27" s="106"/>
      <c r="F27" s="106"/>
      <c r="G27" s="107"/>
      <c r="H27" s="107"/>
      <c r="I27" s="107"/>
      <c r="J27" s="107"/>
      <c r="K27" s="516"/>
      <c r="L27" s="516"/>
      <c r="M27" s="516"/>
      <c r="N27" s="126"/>
      <c r="O27" s="127"/>
      <c r="P27" s="125"/>
    </row>
    <row r="28" spans="1:16" s="103" customFormat="1" ht="15" customHeight="1" x14ac:dyDescent="0.3">
      <c r="A28" s="119"/>
      <c r="B28" s="106"/>
      <c r="C28" s="106"/>
      <c r="D28" s="106"/>
      <c r="E28" s="106"/>
      <c r="F28" s="106"/>
      <c r="G28" s="107"/>
      <c r="H28" s="107"/>
      <c r="I28" s="107"/>
      <c r="J28" s="107"/>
      <c r="K28" s="516"/>
      <c r="L28" s="516"/>
      <c r="M28" s="516"/>
      <c r="N28" s="126"/>
      <c r="O28" s="127"/>
      <c r="P28" s="125"/>
    </row>
    <row r="29" spans="1:16" s="103" customFormat="1" ht="15" customHeight="1" x14ac:dyDescent="0.3">
      <c r="A29" s="119"/>
      <c r="B29" s="106"/>
      <c r="C29" s="106"/>
      <c r="D29" s="106"/>
      <c r="E29" s="106"/>
      <c r="F29" s="106"/>
      <c r="G29" s="107"/>
      <c r="H29" s="107"/>
      <c r="I29" s="107"/>
      <c r="J29" s="107"/>
      <c r="K29" s="516"/>
      <c r="L29" s="516"/>
      <c r="M29" s="516"/>
      <c r="N29" s="126"/>
      <c r="O29" s="127"/>
      <c r="P29" s="125"/>
    </row>
    <row r="30" spans="1:16" s="103" customFormat="1" ht="15" customHeight="1" x14ac:dyDescent="0.3">
      <c r="A30" s="119"/>
      <c r="B30" s="106"/>
      <c r="C30" s="106"/>
      <c r="D30" s="106"/>
      <c r="E30" s="106"/>
      <c r="F30" s="106"/>
      <c r="G30" s="107"/>
      <c r="H30" s="107"/>
      <c r="J30" s="107"/>
      <c r="K30" s="516"/>
      <c r="L30" s="516"/>
      <c r="M30" s="516"/>
      <c r="N30" s="126"/>
      <c r="O30" s="127"/>
      <c r="P30" s="125"/>
    </row>
    <row r="31" spans="1:16" s="103" customFormat="1" ht="15" customHeight="1" x14ac:dyDescent="0.3">
      <c r="A31" s="119"/>
      <c r="B31" s="106"/>
      <c r="C31" s="106"/>
      <c r="D31" s="106"/>
      <c r="E31" s="106"/>
      <c r="F31" s="106"/>
      <c r="G31" s="107"/>
      <c r="H31" s="107"/>
      <c r="J31" s="107"/>
      <c r="K31" s="516"/>
      <c r="L31" s="516"/>
      <c r="M31" s="516"/>
      <c r="N31" s="126"/>
      <c r="O31" s="127"/>
      <c r="P31" s="125"/>
    </row>
    <row r="32" spans="1:16"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customHeight="1" x14ac:dyDescent="0.3">
      <c r="A33" s="119"/>
      <c r="B33" s="106"/>
      <c r="C33" s="106"/>
      <c r="D33" s="106"/>
      <c r="E33" s="106"/>
      <c r="F33" s="106"/>
      <c r="G33" s="107"/>
      <c r="H33" s="107"/>
      <c r="J33" s="107"/>
      <c r="K33" s="516"/>
      <c r="L33" s="516"/>
      <c r="M33" s="516"/>
      <c r="N33" s="126"/>
      <c r="O33" s="127"/>
      <c r="P33" s="125"/>
    </row>
    <row r="34" spans="1:16" s="103" customFormat="1" ht="15" customHeight="1" x14ac:dyDescent="0.3">
      <c r="A34" s="119"/>
      <c r="B34" s="106"/>
      <c r="C34" s="106"/>
      <c r="D34" s="106"/>
      <c r="E34" s="106"/>
      <c r="F34" s="106"/>
      <c r="G34" s="107"/>
      <c r="H34" s="107"/>
      <c r="J34" s="107"/>
      <c r="K34" s="516"/>
      <c r="L34" s="516"/>
      <c r="M34" s="516"/>
      <c r="N34" s="126"/>
      <c r="O34" s="127"/>
      <c r="P34" s="125"/>
    </row>
    <row r="35" spans="1:16" s="103" customFormat="1" ht="15" customHeight="1" x14ac:dyDescent="0.3">
      <c r="A35" s="119"/>
      <c r="B35" s="106"/>
      <c r="C35" s="106"/>
      <c r="D35" s="106"/>
      <c r="E35" s="106"/>
      <c r="F35" s="106"/>
      <c r="G35" s="107"/>
      <c r="H35" s="107"/>
      <c r="J35" s="107"/>
      <c r="K35" s="516"/>
      <c r="L35" s="516"/>
      <c r="M35" s="516"/>
      <c r="N35" s="126"/>
      <c r="O35" s="127"/>
      <c r="P35" s="125"/>
    </row>
    <row r="36" spans="1:16" s="103" customFormat="1" ht="15" customHeight="1" x14ac:dyDescent="0.3">
      <c r="A36" s="119"/>
      <c r="B36" s="106"/>
      <c r="C36" s="106"/>
      <c r="D36" s="106"/>
      <c r="E36" s="106"/>
      <c r="F36" s="106"/>
      <c r="G36" s="107"/>
      <c r="H36" s="107"/>
      <c r="J36" s="107"/>
      <c r="K36" s="516"/>
      <c r="L36" s="516"/>
      <c r="M36" s="516"/>
      <c r="N36" s="126"/>
      <c r="O36" s="127"/>
      <c r="P36" s="125"/>
    </row>
    <row r="37" spans="1:16" s="103" customFormat="1" ht="15" customHeight="1" x14ac:dyDescent="0.3">
      <c r="A37" s="119"/>
      <c r="B37" s="106"/>
      <c r="C37" s="106"/>
      <c r="D37" s="106"/>
      <c r="E37" s="106"/>
      <c r="F37" s="106"/>
      <c r="G37" s="107"/>
      <c r="H37" s="107"/>
      <c r="J37" s="107"/>
      <c r="K37" s="516"/>
      <c r="L37" s="516"/>
      <c r="M37" s="516"/>
      <c r="N37" s="126"/>
      <c r="O37" s="127"/>
      <c r="P37" s="125"/>
    </row>
    <row r="38" spans="1:16" s="103" customFormat="1" ht="15" customHeight="1" x14ac:dyDescent="0.3">
      <c r="A38" s="119"/>
      <c r="B38" s="106"/>
      <c r="C38" s="106"/>
      <c r="D38" s="106"/>
      <c r="E38" s="106"/>
      <c r="F38" s="106"/>
      <c r="G38" s="107"/>
      <c r="H38" s="107"/>
      <c r="J38" s="107"/>
      <c r="K38" s="516"/>
      <c r="L38" s="516"/>
      <c r="M38" s="516"/>
      <c r="N38" s="126"/>
      <c r="O38" s="127"/>
      <c r="P38" s="125"/>
    </row>
    <row r="39" spans="1:16" s="103" customFormat="1" ht="15" customHeight="1" x14ac:dyDescent="0.3">
      <c r="A39" s="119"/>
      <c r="B39" s="106"/>
      <c r="C39" s="106"/>
      <c r="D39" s="106"/>
      <c r="E39" s="106"/>
      <c r="F39" s="106"/>
      <c r="G39" s="107"/>
      <c r="H39" s="107"/>
      <c r="J39" s="107"/>
      <c r="K39" s="516"/>
      <c r="L39" s="516"/>
      <c r="M39" s="516"/>
      <c r="N39" s="126"/>
      <c r="O39" s="127"/>
      <c r="P39" s="125"/>
    </row>
    <row r="40" spans="1:16" s="103" customFormat="1" ht="15" customHeight="1" x14ac:dyDescent="0.3">
      <c r="A40" s="119"/>
      <c r="B40" s="106"/>
      <c r="C40" s="106"/>
      <c r="D40" s="106"/>
      <c r="E40" s="106"/>
      <c r="F40" s="106"/>
      <c r="G40" s="107"/>
      <c r="H40" s="107"/>
      <c r="J40" s="107"/>
      <c r="K40" s="516"/>
      <c r="L40" s="516"/>
      <c r="M40" s="516"/>
      <c r="N40" s="126"/>
      <c r="O40" s="127"/>
      <c r="P40" s="125"/>
    </row>
    <row r="41" spans="1:16" s="103" customFormat="1" ht="15" customHeight="1" x14ac:dyDescent="0.3">
      <c r="A41" s="119"/>
      <c r="B41" s="106"/>
      <c r="C41" s="106"/>
      <c r="D41" s="106"/>
      <c r="E41" s="106"/>
      <c r="F41" s="106"/>
      <c r="G41" s="107"/>
      <c r="H41" s="107"/>
      <c r="J41" s="107"/>
      <c r="K41" s="516"/>
      <c r="L41" s="516"/>
      <c r="M41" s="516"/>
      <c r="N41" s="126"/>
      <c r="O41" s="127"/>
      <c r="P41" s="125"/>
    </row>
    <row r="42" spans="1:16" s="103" customFormat="1" ht="15" customHeight="1" x14ac:dyDescent="0.3">
      <c r="A42" s="119"/>
      <c r="B42" s="106"/>
      <c r="C42" s="106"/>
      <c r="D42" s="106"/>
      <c r="E42" s="106"/>
      <c r="F42" s="106"/>
      <c r="G42" s="107"/>
      <c r="H42" s="107"/>
      <c r="J42" s="107"/>
      <c r="K42" s="516"/>
      <c r="L42" s="516"/>
      <c r="M42" s="516"/>
      <c r="N42" s="126"/>
      <c r="O42" s="127"/>
      <c r="P42" s="125"/>
    </row>
    <row r="43" spans="1:16" x14ac:dyDescent="0.3">
      <c r="A43" s="77"/>
      <c r="B43" s="56"/>
      <c r="C43" s="56"/>
      <c r="D43" s="56"/>
      <c r="E43" s="56"/>
      <c r="F43" s="56"/>
      <c r="G43" s="32"/>
      <c r="H43" s="32"/>
      <c r="J43" s="32"/>
      <c r="K43" s="528" t="s">
        <v>36</v>
      </c>
      <c r="L43" s="528"/>
      <c r="M43" s="528"/>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30" t="s">
        <v>45</v>
      </c>
      <c r="E47" s="531"/>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7"/>
      <c r="C48" s="517"/>
      <c r="D48" s="517"/>
      <c r="E48" s="517"/>
      <c r="F48" s="137"/>
      <c r="G48" s="136"/>
      <c r="H48" s="132"/>
      <c r="I48" s="138"/>
      <c r="J48" s="140"/>
      <c r="K48" s="140"/>
      <c r="L48" s="140"/>
      <c r="M48" s="140"/>
      <c r="N48" s="140"/>
      <c r="O48" s="133"/>
      <c r="P48" s="134"/>
    </row>
    <row r="49" spans="1:16" s="103" customFormat="1" ht="15" customHeight="1" x14ac:dyDescent="0.3">
      <c r="A49" s="119" t="s">
        <v>80</v>
      </c>
      <c r="B49" s="517"/>
      <c r="C49" s="517"/>
      <c r="D49" s="517"/>
      <c r="E49" s="517"/>
      <c r="F49" s="137"/>
      <c r="G49" s="136"/>
      <c r="H49" s="132"/>
      <c r="I49" s="138"/>
      <c r="J49" s="140"/>
      <c r="K49" s="140"/>
      <c r="L49" s="140"/>
      <c r="M49" s="140"/>
      <c r="N49" s="140"/>
      <c r="O49" s="133"/>
      <c r="P49" s="134"/>
    </row>
    <row r="50" spans="1:16" s="103" customFormat="1" ht="15" customHeight="1" x14ac:dyDescent="0.3">
      <c r="A50" s="119" t="s">
        <v>81</v>
      </c>
      <c r="B50" s="517"/>
      <c r="C50" s="517"/>
      <c r="D50" s="517"/>
      <c r="E50" s="517"/>
      <c r="F50" s="137"/>
      <c r="G50" s="136"/>
      <c r="H50" s="132"/>
      <c r="I50" s="138"/>
      <c r="J50" s="140"/>
      <c r="K50" s="140"/>
      <c r="L50" s="140"/>
      <c r="M50" s="140"/>
      <c r="N50" s="140"/>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tr">
        <f>IF(Summary!G4=0,"",Summary!G4)</f>
        <v>PRJ000500</v>
      </c>
      <c r="I4" s="446"/>
      <c r="J4" s="445">
        <f>IF(Summary!I4=0,"",Summary!I4)</f>
        <v>2025</v>
      </c>
      <c r="K4" s="446"/>
      <c r="L4" s="98">
        <f>IF(Summary!K4=0,"",Summary!K4)</f>
        <v>25</v>
      </c>
      <c r="M4" s="98" t="str">
        <f>IF(Summary!L4=0,"",Summary!L4)</f>
        <v>FY23</v>
      </c>
      <c r="N4" s="445" t="str">
        <f>IF(Summary!M4=0,"",Summary!M4)</f>
        <v>Literal</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tr">
        <f>IF(Summary!G6=0,"",Summary!G6)</f>
        <v>R24_D_OH_RESTK _Pole staking</v>
      </c>
      <c r="I6" s="279"/>
      <c r="J6" s="279"/>
      <c r="K6" s="279"/>
      <c r="L6" s="279"/>
      <c r="M6" s="280"/>
      <c r="N6" s="281" t="str">
        <f>IF(Summary!M6=0,"",Summary!M6)</f>
        <v>Approved</v>
      </c>
      <c r="O6" s="282"/>
      <c r="P6" s="75"/>
    </row>
    <row r="7" spans="1:16" s="101" customFormat="1" ht="15.75" customHeight="1" thickTop="1" thickBot="1" x14ac:dyDescent="0.35">
      <c r="A7" s="117" t="s">
        <v>6</v>
      </c>
      <c r="B7" s="455" t="s">
        <v>7</v>
      </c>
      <c r="C7" s="456"/>
      <c r="D7" s="457"/>
      <c r="E7" s="447" t="str">
        <f>IF(Summary!E7=0,"",Summary!E7)</f>
        <v>TasNetworks Value Function</v>
      </c>
      <c r="F7" s="448"/>
      <c r="G7" s="440"/>
      <c r="H7" s="441" t="s">
        <v>32</v>
      </c>
      <c r="I7" s="442"/>
      <c r="J7" s="439">
        <f>IF(Summary!I7=0,"",Summary!I7)</f>
        <v>0.1</v>
      </c>
      <c r="K7" s="440"/>
      <c r="L7" s="441" t="s">
        <v>23</v>
      </c>
      <c r="M7" s="442"/>
      <c r="N7" s="443">
        <f>IF(Summary!M7=0,"",Summary!M7)</f>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c r="F9" s="475"/>
      <c r="G9" s="475"/>
      <c r="H9" s="475"/>
      <c r="I9" s="475"/>
      <c r="J9" s="475"/>
      <c r="K9" s="475"/>
      <c r="L9" s="475"/>
      <c r="M9" s="475"/>
      <c r="N9" s="475"/>
      <c r="O9" s="475"/>
      <c r="P9" s="76"/>
    </row>
    <row r="10" spans="1:16" ht="15" customHeight="1" x14ac:dyDescent="0.3">
      <c r="A10" s="77" t="s">
        <v>6</v>
      </c>
      <c r="B10" s="458" t="s">
        <v>25</v>
      </c>
      <c r="C10" s="458"/>
      <c r="D10" s="518"/>
      <c r="E10" s="475"/>
      <c r="F10" s="475"/>
      <c r="G10" s="475"/>
      <c r="H10" s="475"/>
      <c r="I10" s="475"/>
      <c r="J10" s="475"/>
      <c r="K10" s="475"/>
      <c r="L10" s="475"/>
      <c r="M10" s="475"/>
      <c r="N10" s="475"/>
      <c r="O10" s="475"/>
      <c r="P10" s="76"/>
    </row>
    <row r="11" spans="1:16" ht="15" customHeight="1" x14ac:dyDescent="0.3">
      <c r="A11" s="77" t="s">
        <v>6</v>
      </c>
      <c r="B11" s="458" t="s">
        <v>41</v>
      </c>
      <c r="C11" s="458"/>
      <c r="D11" s="518"/>
      <c r="E11" s="523"/>
      <c r="F11" s="475"/>
      <c r="G11" s="475"/>
      <c r="H11" s="475"/>
      <c r="I11" s="475"/>
      <c r="J11" s="475"/>
      <c r="K11" s="475"/>
      <c r="L11" s="475"/>
      <c r="M11" s="475"/>
      <c r="N11" s="475"/>
      <c r="O11" s="475"/>
      <c r="P11" s="76"/>
    </row>
    <row r="12" spans="1:16" ht="15" customHeight="1" x14ac:dyDescent="0.3">
      <c r="A12" s="77" t="s">
        <v>6</v>
      </c>
      <c r="B12" s="458" t="s">
        <v>22</v>
      </c>
      <c r="C12" s="458"/>
      <c r="D12" s="518"/>
      <c r="E12" s="519"/>
      <c r="F12" s="520"/>
      <c r="G12" s="520"/>
      <c r="H12" s="520"/>
      <c r="I12" s="520"/>
      <c r="J12" s="520"/>
      <c r="K12" s="520"/>
      <c r="L12" s="520"/>
      <c r="M12" s="520"/>
      <c r="N12" s="520"/>
      <c r="O12" s="520"/>
      <c r="P12" s="76"/>
    </row>
    <row r="13" spans="1:16" ht="15" customHeight="1" x14ac:dyDescent="0.3">
      <c r="A13" s="77"/>
      <c r="B13" s="458" t="s">
        <v>143</v>
      </c>
      <c r="C13" s="458"/>
      <c r="D13" s="518"/>
      <c r="E13" s="523"/>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74">
        <v>2025</v>
      </c>
      <c r="I15" s="174">
        <v>2026</v>
      </c>
      <c r="J15" s="174">
        <v>2027</v>
      </c>
      <c r="K15" s="174">
        <v>2028</v>
      </c>
      <c r="L15" s="174">
        <v>2029</v>
      </c>
      <c r="M15" s="174" t="s">
        <v>34</v>
      </c>
      <c r="N15" s="174" t="s">
        <v>142</v>
      </c>
      <c r="O15" s="174" t="s">
        <v>21</v>
      </c>
      <c r="P15" s="124"/>
    </row>
    <row r="16" spans="1:16" s="103" customFormat="1" ht="14.5" x14ac:dyDescent="0.3">
      <c r="A16" s="119"/>
      <c r="B16" s="532"/>
      <c r="C16" s="533"/>
      <c r="D16" s="533"/>
      <c r="E16" s="515"/>
      <c r="F16" s="515"/>
      <c r="G16" s="515"/>
      <c r="H16" s="141"/>
      <c r="I16" s="141"/>
      <c r="J16" s="141"/>
      <c r="K16" s="141"/>
      <c r="L16" s="141"/>
      <c r="M16" s="83">
        <f>SUM(H16:L16)</f>
        <v>0</v>
      </c>
      <c r="N16" s="525"/>
      <c r="O16" s="526"/>
      <c r="P16" s="134"/>
    </row>
    <row r="17" spans="1:16" s="103" customFormat="1" ht="15.25" customHeight="1" x14ac:dyDescent="0.3">
      <c r="A17" s="119"/>
      <c r="B17" s="532"/>
      <c r="C17" s="533"/>
      <c r="D17" s="533"/>
      <c r="E17" s="515"/>
      <c r="F17" s="515"/>
      <c r="G17" s="515"/>
      <c r="H17" s="141"/>
      <c r="I17" s="141"/>
      <c r="J17" s="141"/>
      <c r="K17" s="141"/>
      <c r="L17" s="141"/>
      <c r="M17" s="83">
        <f>SUM(H17:L17)</f>
        <v>0</v>
      </c>
      <c r="N17" s="525"/>
      <c r="O17" s="52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4" t="s">
        <v>35</v>
      </c>
      <c r="L19" s="524"/>
      <c r="M19" s="524"/>
      <c r="N19" s="173" t="s">
        <v>37</v>
      </c>
      <c r="O19" s="173" t="s">
        <v>38</v>
      </c>
      <c r="P19" s="75"/>
    </row>
    <row r="20" spans="1:16" s="103" customFormat="1" ht="15" customHeight="1" x14ac:dyDescent="0.3">
      <c r="A20" s="119"/>
      <c r="B20" s="106"/>
      <c r="C20" s="106"/>
      <c r="D20" s="106"/>
      <c r="E20" s="106"/>
      <c r="F20" s="106"/>
      <c r="G20" s="107"/>
      <c r="H20" s="107"/>
      <c r="I20" s="107"/>
      <c r="J20" s="107"/>
      <c r="K20" s="516"/>
      <c r="L20" s="516"/>
      <c r="M20" s="516"/>
      <c r="N20" s="126"/>
      <c r="O20" s="127"/>
      <c r="P20" s="125"/>
    </row>
    <row r="21" spans="1:16" s="103" customFormat="1" ht="15" customHeight="1" x14ac:dyDescent="0.3">
      <c r="A21" s="119"/>
      <c r="B21" s="106"/>
      <c r="C21" s="106"/>
      <c r="D21" s="106"/>
      <c r="E21" s="106"/>
      <c r="F21" s="106"/>
      <c r="G21" s="107"/>
      <c r="H21" s="107"/>
      <c r="I21" s="107"/>
      <c r="J21" s="107"/>
      <c r="K21" s="516"/>
      <c r="L21" s="516"/>
      <c r="M21" s="516"/>
      <c r="N21" s="126"/>
      <c r="O21" s="127"/>
      <c r="P21" s="125"/>
    </row>
    <row r="22" spans="1:16" s="103" customFormat="1" ht="15" customHeight="1" x14ac:dyDescent="0.3">
      <c r="A22" s="119"/>
      <c r="B22" s="106"/>
      <c r="C22" s="106"/>
      <c r="D22" s="106"/>
      <c r="E22" s="106"/>
      <c r="F22" s="106"/>
      <c r="G22" s="107"/>
      <c r="H22" s="107"/>
      <c r="I22" s="107"/>
      <c r="J22" s="107"/>
      <c r="K22" s="516"/>
      <c r="L22" s="516"/>
      <c r="M22" s="516"/>
      <c r="N22" s="126"/>
      <c r="O22" s="127"/>
      <c r="P22" s="125"/>
    </row>
    <row r="23" spans="1:16" s="103" customFormat="1" ht="15" customHeight="1" x14ac:dyDescent="0.3">
      <c r="A23" s="119"/>
      <c r="B23" s="106"/>
      <c r="C23" s="106"/>
      <c r="D23" s="106"/>
      <c r="E23" s="106"/>
      <c r="F23" s="106"/>
      <c r="G23" s="107"/>
      <c r="H23" s="107"/>
      <c r="I23" s="107"/>
      <c r="J23" s="107"/>
      <c r="K23" s="516"/>
      <c r="L23" s="516"/>
      <c r="M23" s="516"/>
      <c r="N23" s="126"/>
      <c r="O23" s="127"/>
      <c r="P23" s="125"/>
    </row>
    <row r="24" spans="1:16" s="103" customFormat="1" ht="15" customHeight="1" x14ac:dyDescent="0.3">
      <c r="A24" s="119"/>
      <c r="B24" s="106"/>
      <c r="C24" s="106"/>
      <c r="D24" s="106"/>
      <c r="E24" s="106"/>
      <c r="F24" s="106"/>
      <c r="G24" s="107"/>
      <c r="H24" s="107"/>
      <c r="I24" s="107"/>
      <c r="J24" s="107"/>
      <c r="K24" s="516"/>
      <c r="L24" s="516"/>
      <c r="M24" s="516"/>
      <c r="N24" s="126"/>
      <c r="O24" s="127"/>
      <c r="P24" s="125"/>
    </row>
    <row r="25" spans="1:16" s="103" customFormat="1" ht="15" customHeight="1" x14ac:dyDescent="0.3">
      <c r="A25" s="119"/>
      <c r="B25" s="106"/>
      <c r="C25" s="106"/>
      <c r="D25" s="106"/>
      <c r="E25" s="106"/>
      <c r="F25" s="106"/>
      <c r="G25" s="107"/>
      <c r="H25" s="107"/>
      <c r="I25" s="107"/>
      <c r="J25" s="107"/>
      <c r="K25" s="516"/>
      <c r="L25" s="516"/>
      <c r="M25" s="516"/>
      <c r="N25" s="126"/>
      <c r="O25" s="127"/>
      <c r="P25" s="125"/>
    </row>
    <row r="26" spans="1:16" s="103" customFormat="1" ht="15" customHeight="1" x14ac:dyDescent="0.3">
      <c r="A26" s="119"/>
      <c r="B26" s="106"/>
      <c r="C26" s="106"/>
      <c r="D26" s="106"/>
      <c r="E26" s="106"/>
      <c r="F26" s="106"/>
      <c r="G26" s="107"/>
      <c r="H26" s="107"/>
      <c r="I26" s="107"/>
      <c r="J26" s="107"/>
      <c r="K26" s="516"/>
      <c r="L26" s="516"/>
      <c r="M26" s="516"/>
      <c r="N26" s="126"/>
      <c r="O26" s="127"/>
      <c r="P26" s="125"/>
    </row>
    <row r="27" spans="1:16" s="103" customFormat="1" ht="15" customHeight="1" x14ac:dyDescent="0.3">
      <c r="A27" s="119"/>
      <c r="B27" s="106"/>
      <c r="C27" s="106"/>
      <c r="D27" s="106"/>
      <c r="E27" s="106"/>
      <c r="F27" s="106"/>
      <c r="G27" s="107"/>
      <c r="H27" s="107"/>
      <c r="I27" s="107"/>
      <c r="J27" s="107"/>
      <c r="K27" s="516"/>
      <c r="L27" s="516"/>
      <c r="M27" s="516"/>
      <c r="N27" s="126"/>
      <c r="O27" s="127"/>
      <c r="P27" s="125"/>
    </row>
    <row r="28" spans="1:16" s="103" customFormat="1" ht="15" customHeight="1" x14ac:dyDescent="0.3">
      <c r="A28" s="119"/>
      <c r="B28" s="106"/>
      <c r="C28" s="106"/>
      <c r="D28" s="106"/>
      <c r="E28" s="106"/>
      <c r="F28" s="106"/>
      <c r="G28" s="107"/>
      <c r="H28" s="107"/>
      <c r="I28" s="107"/>
      <c r="J28" s="107"/>
      <c r="K28" s="516"/>
      <c r="L28" s="516"/>
      <c r="M28" s="516"/>
      <c r="N28" s="126"/>
      <c r="O28" s="127"/>
      <c r="P28" s="125"/>
    </row>
    <row r="29" spans="1:16" s="103" customFormat="1" ht="15" customHeight="1" x14ac:dyDescent="0.3">
      <c r="A29" s="119"/>
      <c r="B29" s="106"/>
      <c r="C29" s="106"/>
      <c r="D29" s="106"/>
      <c r="E29" s="106"/>
      <c r="F29" s="106"/>
      <c r="G29" s="107"/>
      <c r="H29" s="107"/>
      <c r="I29" s="107"/>
      <c r="J29" s="107"/>
      <c r="K29" s="516"/>
      <c r="L29" s="516"/>
      <c r="M29" s="516"/>
      <c r="N29" s="126"/>
      <c r="O29" s="127"/>
      <c r="P29" s="125"/>
    </row>
    <row r="30" spans="1:16" s="103" customFormat="1" ht="15" customHeight="1" x14ac:dyDescent="0.3">
      <c r="A30" s="119"/>
      <c r="B30" s="106"/>
      <c r="C30" s="106"/>
      <c r="D30" s="106"/>
      <c r="E30" s="106"/>
      <c r="F30" s="106"/>
      <c r="G30" s="107"/>
      <c r="H30" s="107"/>
      <c r="J30" s="107"/>
      <c r="K30" s="516"/>
      <c r="L30" s="516"/>
      <c r="M30" s="516"/>
      <c r="N30" s="126"/>
      <c r="O30" s="127"/>
      <c r="P30" s="125"/>
    </row>
    <row r="31" spans="1:16" s="103" customFormat="1" ht="15" customHeight="1" x14ac:dyDescent="0.3">
      <c r="A31" s="119"/>
      <c r="B31" s="106"/>
      <c r="C31" s="106"/>
      <c r="D31" s="106"/>
      <c r="E31" s="106"/>
      <c r="F31" s="106"/>
      <c r="G31" s="107"/>
      <c r="H31" s="107"/>
      <c r="J31" s="107"/>
      <c r="K31" s="516"/>
      <c r="L31" s="516"/>
      <c r="M31" s="516"/>
      <c r="N31" s="126"/>
      <c r="O31" s="127"/>
      <c r="P31" s="125"/>
    </row>
    <row r="32" spans="1:16"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customHeight="1" x14ac:dyDescent="0.3">
      <c r="A33" s="119"/>
      <c r="B33" s="106"/>
      <c r="C33" s="106"/>
      <c r="D33" s="106"/>
      <c r="E33" s="106"/>
      <c r="F33" s="106"/>
      <c r="G33" s="107"/>
      <c r="H33" s="107"/>
      <c r="J33" s="107"/>
      <c r="K33" s="516"/>
      <c r="L33" s="516"/>
      <c r="M33" s="516"/>
      <c r="N33" s="126"/>
      <c r="O33" s="127"/>
      <c r="P33" s="125"/>
    </row>
    <row r="34" spans="1:16" s="103" customFormat="1" ht="15" customHeight="1" x14ac:dyDescent="0.3">
      <c r="A34" s="119"/>
      <c r="B34" s="106"/>
      <c r="C34" s="106"/>
      <c r="D34" s="106"/>
      <c r="E34" s="106"/>
      <c r="F34" s="106"/>
      <c r="G34" s="107"/>
      <c r="H34" s="107"/>
      <c r="J34" s="107"/>
      <c r="K34" s="516"/>
      <c r="L34" s="516"/>
      <c r="M34" s="516"/>
      <c r="N34" s="126"/>
      <c r="O34" s="127"/>
      <c r="P34" s="125"/>
    </row>
    <row r="35" spans="1:16" s="103" customFormat="1" ht="15" customHeight="1" x14ac:dyDescent="0.3">
      <c r="A35" s="119"/>
      <c r="B35" s="106"/>
      <c r="C35" s="106"/>
      <c r="D35" s="106"/>
      <c r="E35" s="106"/>
      <c r="F35" s="106"/>
      <c r="G35" s="107"/>
      <c r="H35" s="107"/>
      <c r="J35" s="107"/>
      <c r="K35" s="516"/>
      <c r="L35" s="516"/>
      <c r="M35" s="516"/>
      <c r="N35" s="126"/>
      <c r="O35" s="127"/>
      <c r="P35" s="125"/>
    </row>
    <row r="36" spans="1:16" s="103" customFormat="1" ht="15" customHeight="1" x14ac:dyDescent="0.3">
      <c r="A36" s="119"/>
      <c r="B36" s="106"/>
      <c r="C36" s="106"/>
      <c r="D36" s="106"/>
      <c r="E36" s="106"/>
      <c r="F36" s="106"/>
      <c r="G36" s="107"/>
      <c r="H36" s="107"/>
      <c r="J36" s="107"/>
      <c r="K36" s="516"/>
      <c r="L36" s="516"/>
      <c r="M36" s="516"/>
      <c r="N36" s="126"/>
      <c r="O36" s="127"/>
      <c r="P36" s="125"/>
    </row>
    <row r="37" spans="1:16" s="103" customFormat="1" ht="15" customHeight="1" x14ac:dyDescent="0.3">
      <c r="A37" s="119"/>
      <c r="B37" s="106"/>
      <c r="C37" s="106"/>
      <c r="D37" s="106"/>
      <c r="E37" s="106"/>
      <c r="F37" s="106"/>
      <c r="G37" s="107"/>
      <c r="H37" s="107"/>
      <c r="J37" s="107"/>
      <c r="K37" s="516"/>
      <c r="L37" s="516"/>
      <c r="M37" s="516"/>
      <c r="N37" s="126"/>
      <c r="O37" s="127"/>
      <c r="P37" s="125"/>
    </row>
    <row r="38" spans="1:16" s="103" customFormat="1" ht="15" customHeight="1" x14ac:dyDescent="0.3">
      <c r="A38" s="119"/>
      <c r="B38" s="106"/>
      <c r="C38" s="106"/>
      <c r="D38" s="106"/>
      <c r="E38" s="106"/>
      <c r="F38" s="106"/>
      <c r="G38" s="107"/>
      <c r="H38" s="107"/>
      <c r="J38" s="107"/>
      <c r="K38" s="516"/>
      <c r="L38" s="516"/>
      <c r="M38" s="516"/>
      <c r="N38" s="126"/>
      <c r="O38" s="127"/>
      <c r="P38" s="125"/>
    </row>
    <row r="39" spans="1:16" s="103" customFormat="1" ht="15" customHeight="1" x14ac:dyDescent="0.3">
      <c r="A39" s="119"/>
      <c r="B39" s="106"/>
      <c r="C39" s="106"/>
      <c r="D39" s="106"/>
      <c r="E39" s="106"/>
      <c r="F39" s="106"/>
      <c r="G39" s="107"/>
      <c r="H39" s="107"/>
      <c r="J39" s="107"/>
      <c r="K39" s="516"/>
      <c r="L39" s="516"/>
      <c r="M39" s="516"/>
      <c r="N39" s="126"/>
      <c r="O39" s="127"/>
      <c r="P39" s="125"/>
    </row>
    <row r="40" spans="1:16" s="103" customFormat="1" ht="15" customHeight="1" x14ac:dyDescent="0.3">
      <c r="A40" s="119"/>
      <c r="B40" s="106"/>
      <c r="C40" s="106"/>
      <c r="D40" s="106"/>
      <c r="E40" s="106"/>
      <c r="F40" s="106"/>
      <c r="G40" s="107"/>
      <c r="H40" s="107"/>
      <c r="J40" s="107"/>
      <c r="K40" s="516"/>
      <c r="L40" s="516"/>
      <c r="M40" s="516"/>
      <c r="N40" s="126"/>
      <c r="O40" s="127"/>
      <c r="P40" s="125"/>
    </row>
    <row r="41" spans="1:16" s="103" customFormat="1" ht="15" customHeight="1" x14ac:dyDescent="0.3">
      <c r="A41" s="119"/>
      <c r="B41" s="106"/>
      <c r="C41" s="106"/>
      <c r="D41" s="106"/>
      <c r="E41" s="106"/>
      <c r="F41" s="106"/>
      <c r="G41" s="107"/>
      <c r="H41" s="107"/>
      <c r="J41" s="107"/>
      <c r="K41" s="516"/>
      <c r="L41" s="516"/>
      <c r="M41" s="516"/>
      <c r="N41" s="126"/>
      <c r="O41" s="127"/>
      <c r="P41" s="125"/>
    </row>
    <row r="42" spans="1:16" s="103" customFormat="1" ht="15" customHeight="1" x14ac:dyDescent="0.3">
      <c r="A42" s="119"/>
      <c r="B42" s="106"/>
      <c r="C42" s="106"/>
      <c r="D42" s="106"/>
      <c r="E42" s="106"/>
      <c r="F42" s="106"/>
      <c r="G42" s="107"/>
      <c r="H42" s="107"/>
      <c r="J42" s="107"/>
      <c r="K42" s="516"/>
      <c r="L42" s="516"/>
      <c r="M42" s="516"/>
      <c r="N42" s="126"/>
      <c r="O42" s="127"/>
      <c r="P42" s="125"/>
    </row>
    <row r="43" spans="1:16" x14ac:dyDescent="0.3">
      <c r="A43" s="77"/>
      <c r="B43" s="56"/>
      <c r="C43" s="56"/>
      <c r="D43" s="56"/>
      <c r="E43" s="56"/>
      <c r="F43" s="56"/>
      <c r="G43" s="32"/>
      <c r="H43" s="32"/>
      <c r="J43" s="32"/>
      <c r="K43" s="528" t="s">
        <v>36</v>
      </c>
      <c r="L43" s="528"/>
      <c r="M43" s="528"/>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30" t="s">
        <v>45</v>
      </c>
      <c r="E47" s="531"/>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7"/>
      <c r="C48" s="517"/>
      <c r="D48" s="517"/>
      <c r="E48" s="517"/>
      <c r="F48" s="137"/>
      <c r="G48" s="136"/>
      <c r="H48" s="132"/>
      <c r="I48" s="138"/>
      <c r="J48" s="140"/>
      <c r="K48" s="140"/>
      <c r="L48" s="140"/>
      <c r="M48" s="140"/>
      <c r="N48" s="140"/>
      <c r="O48" s="133"/>
      <c r="P48" s="134"/>
    </row>
    <row r="49" spans="1:16" s="103" customFormat="1" ht="15" customHeight="1" x14ac:dyDescent="0.3">
      <c r="A49" s="119" t="s">
        <v>80</v>
      </c>
      <c r="B49" s="517"/>
      <c r="C49" s="517"/>
      <c r="D49" s="517"/>
      <c r="E49" s="517"/>
      <c r="F49" s="137"/>
      <c r="G49" s="136"/>
      <c r="H49" s="132"/>
      <c r="I49" s="138"/>
      <c r="J49" s="140"/>
      <c r="K49" s="140"/>
      <c r="L49" s="140"/>
      <c r="M49" s="140"/>
      <c r="N49" s="140"/>
      <c r="O49" s="133"/>
      <c r="P49" s="134"/>
    </row>
    <row r="50" spans="1:16" s="103" customFormat="1" ht="15" customHeight="1" x14ac:dyDescent="0.3">
      <c r="A50" s="119" t="s">
        <v>81</v>
      </c>
      <c r="B50" s="517"/>
      <c r="C50" s="517"/>
      <c r="D50" s="517"/>
      <c r="E50" s="517"/>
      <c r="F50" s="137"/>
      <c r="G50" s="136"/>
      <c r="H50" s="132"/>
      <c r="I50" s="138"/>
      <c r="J50" s="140"/>
      <c r="K50" s="140"/>
      <c r="L50" s="140"/>
      <c r="M50" s="140"/>
      <c r="N50" s="140"/>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279</v>
      </c>
      <c r="B9" s="61" t="s">
        <v>62</v>
      </c>
      <c r="C9" s="212" t="s">
        <v>205</v>
      </c>
      <c r="D9" s="212" t="s">
        <v>25</v>
      </c>
      <c r="E9" s="62">
        <v>30</v>
      </c>
      <c r="F9" s="69">
        <f>MATCH(D9,Summary!B:B,0)</f>
        <v>9</v>
      </c>
    </row>
    <row r="10" spans="1:8" ht="87" x14ac:dyDescent="0.3">
      <c r="A10" s="232" t="s">
        <v>280</v>
      </c>
      <c r="B10" s="61" t="s">
        <v>62</v>
      </c>
      <c r="C10" s="62" t="s">
        <v>126</v>
      </c>
      <c r="D10" s="62" t="s">
        <v>14</v>
      </c>
      <c r="E10" s="62">
        <v>165</v>
      </c>
      <c r="F10" s="69">
        <f>MATCH(D10,'Investment Overview'!E:E,0)</f>
        <v>16</v>
      </c>
    </row>
    <row r="11" spans="1:8" ht="43.5" x14ac:dyDescent="0.35">
      <c r="A11" s="232" t="s">
        <v>281</v>
      </c>
      <c r="B11" s="61" t="s">
        <v>62</v>
      </c>
      <c r="C11" s="62" t="s">
        <v>126</v>
      </c>
      <c r="D11" s="63" t="s">
        <v>15</v>
      </c>
      <c r="E11" s="63">
        <v>90</v>
      </c>
      <c r="F11" s="69">
        <f>MATCH(D11,'Investment Overview'!E:E,0)</f>
        <v>17</v>
      </c>
    </row>
    <row r="12" spans="1:8" ht="101.5" x14ac:dyDescent="0.35">
      <c r="A12" s="232" t="s">
        <v>282</v>
      </c>
      <c r="B12" s="61" t="s">
        <v>62</v>
      </c>
      <c r="C12" s="63" t="s">
        <v>100</v>
      </c>
      <c r="D12" s="63" t="s">
        <v>55</v>
      </c>
      <c r="E12" s="63">
        <v>135</v>
      </c>
      <c r="F12" s="69">
        <f>MATCH(D12,'Investment Overview'!E:E,0)</f>
        <v>18</v>
      </c>
    </row>
    <row r="13" spans="1:8" ht="101.5" x14ac:dyDescent="0.35">
      <c r="A13" s="232" t="s">
        <v>283</v>
      </c>
      <c r="B13" s="230" t="s">
        <v>238</v>
      </c>
      <c r="C13" s="63" t="s">
        <v>102</v>
      </c>
      <c r="D13" s="63" t="s">
        <v>101</v>
      </c>
      <c r="E13" s="63">
        <v>135</v>
      </c>
      <c r="F13" s="69">
        <f>MATCH(D13,'Objectives and Analysis'!E:E,0)</f>
        <v>17</v>
      </c>
    </row>
    <row r="14" spans="1:8" ht="43.5" x14ac:dyDescent="0.35">
      <c r="A14" s="232" t="s">
        <v>284</v>
      </c>
      <c r="B14" s="230" t="s">
        <v>238</v>
      </c>
      <c r="C14" s="63" t="s">
        <v>102</v>
      </c>
      <c r="D14" s="63" t="s">
        <v>103</v>
      </c>
      <c r="E14" s="63">
        <v>60</v>
      </c>
      <c r="F14" s="69">
        <f>MATCH(D14,'Objectives and Analysis'!E:E,0)</f>
        <v>18</v>
      </c>
    </row>
    <row r="15" spans="1:8" ht="43.5" x14ac:dyDescent="0.35">
      <c r="A15" s="232" t="s">
        <v>285</v>
      </c>
      <c r="B15" s="230" t="s">
        <v>238</v>
      </c>
      <c r="C15" s="63" t="s">
        <v>102</v>
      </c>
      <c r="D15" s="63" t="s">
        <v>104</v>
      </c>
      <c r="E15" s="63">
        <v>45</v>
      </c>
      <c r="F15" s="69">
        <f>MATCH(D15,'Objectives and Analysis'!E:E,0)</f>
        <v>19</v>
      </c>
    </row>
    <row r="16" spans="1:8" ht="101.5" x14ac:dyDescent="0.35">
      <c r="A16" s="232" t="s">
        <v>286</v>
      </c>
      <c r="B16" s="230" t="s">
        <v>238</v>
      </c>
      <c r="C16" s="63" t="s">
        <v>102</v>
      </c>
      <c r="D16" s="63" t="s">
        <v>105</v>
      </c>
      <c r="E16" s="63">
        <v>135</v>
      </c>
      <c r="F16" s="69">
        <f>MATCH(D16,'Objectives and Analysis'!E:E,0)</f>
        <v>20</v>
      </c>
    </row>
    <row r="17" spans="1:6" ht="43.5" x14ac:dyDescent="0.35">
      <c r="A17" s="232" t="s">
        <v>287</v>
      </c>
      <c r="B17" s="230" t="s">
        <v>238</v>
      </c>
      <c r="C17" s="63" t="s">
        <v>102</v>
      </c>
      <c r="D17" s="63" t="s">
        <v>106</v>
      </c>
      <c r="E17" s="63">
        <v>60</v>
      </c>
      <c r="F17" s="69">
        <f>MATCH(D17,'Objectives and Analysis'!E:E,0)</f>
        <v>21</v>
      </c>
    </row>
    <row r="18" spans="1:6" ht="14.5" x14ac:dyDescent="0.35">
      <c r="A18" s="232" t="s">
        <v>288</v>
      </c>
      <c r="B18" s="230" t="s">
        <v>238</v>
      </c>
      <c r="C18" s="214" t="s">
        <v>221</v>
      </c>
      <c r="D18" s="63" t="s">
        <v>63</v>
      </c>
      <c r="E18" s="63">
        <v>15</v>
      </c>
      <c r="F18" s="69">
        <f>MATCH(D18,'Objectives and Analysis'!E:E,0)</f>
        <v>23</v>
      </c>
    </row>
    <row r="19" spans="1:6" ht="14.5" x14ac:dyDescent="0.35">
      <c r="A19" s="232" t="s">
        <v>289</v>
      </c>
      <c r="B19" s="230" t="s">
        <v>238</v>
      </c>
      <c r="C19" s="214" t="s">
        <v>221</v>
      </c>
      <c r="D19" s="63" t="s">
        <v>64</v>
      </c>
      <c r="E19" s="63">
        <v>15</v>
      </c>
      <c r="F19" s="69">
        <f>MATCH(D19,'Objectives and Analysis'!E:E,0)</f>
        <v>24</v>
      </c>
    </row>
    <row r="20" spans="1:6" ht="14.5" x14ac:dyDescent="0.35">
      <c r="A20" s="232" t="s">
        <v>290</v>
      </c>
      <c r="B20" s="230" t="s">
        <v>238</v>
      </c>
      <c r="C20" s="214" t="s">
        <v>221</v>
      </c>
      <c r="D20" s="63" t="s">
        <v>65</v>
      </c>
      <c r="E20" s="63">
        <v>30</v>
      </c>
      <c r="F20" s="69">
        <f>MATCH(D20,'Objectives and Analysis'!E:E,0)</f>
        <v>25</v>
      </c>
    </row>
    <row r="21" spans="1:6" ht="14.5" x14ac:dyDescent="0.35">
      <c r="A21" s="232" t="s">
        <v>291</v>
      </c>
      <c r="B21" s="230" t="s">
        <v>238</v>
      </c>
      <c r="C21" s="214" t="s">
        <v>221</v>
      </c>
      <c r="D21" s="63" t="s">
        <v>66</v>
      </c>
      <c r="E21" s="63">
        <v>15</v>
      </c>
      <c r="F21" s="69">
        <f>MATCH(D21,'Objectives and Analysis'!E:E,0)</f>
        <v>26</v>
      </c>
    </row>
    <row r="22" spans="1:6" ht="14.5" x14ac:dyDescent="0.35">
      <c r="A22" s="232" t="s">
        <v>292</v>
      </c>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293</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294</v>
      </c>
      <c r="B32" s="230" t="s">
        <v>238</v>
      </c>
      <c r="C32" s="63" t="s">
        <v>107</v>
      </c>
      <c r="D32" s="63" t="s">
        <v>56</v>
      </c>
      <c r="E32" s="63">
        <v>45</v>
      </c>
      <c r="F32" s="69">
        <f>MATCH(D32,'Objectives and Analysis'!E:E,0)</f>
        <v>38</v>
      </c>
    </row>
    <row r="33" spans="1:6" ht="101.5" x14ac:dyDescent="0.35">
      <c r="A33" s="232" t="s">
        <v>295</v>
      </c>
      <c r="B33" s="230" t="s">
        <v>238</v>
      </c>
      <c r="C33" s="63" t="s">
        <v>107</v>
      </c>
      <c r="D33" s="63" t="s">
        <v>127</v>
      </c>
      <c r="E33" s="63">
        <v>165</v>
      </c>
      <c r="F33" s="69">
        <f>MATCH(D33,'Objectives and Analysis'!E:E,0)</f>
        <v>39</v>
      </c>
    </row>
    <row r="34" spans="1:6" ht="14.5" x14ac:dyDescent="0.35">
      <c r="A34" s="232" t="s">
        <v>296</v>
      </c>
      <c r="B34" s="230" t="s">
        <v>238</v>
      </c>
      <c r="C34" s="63" t="s">
        <v>107</v>
      </c>
      <c r="D34" s="63" t="s">
        <v>128</v>
      </c>
      <c r="E34" s="63">
        <v>15</v>
      </c>
      <c r="F34" s="69">
        <f>MATCH(D34,'Objectives and Analysis'!E:E,0)</f>
        <v>40</v>
      </c>
    </row>
    <row r="35" spans="1:6" ht="14.5" x14ac:dyDescent="0.35">
      <c r="A35" s="232" t="s">
        <v>297</v>
      </c>
      <c r="B35" s="230" t="s">
        <v>238</v>
      </c>
      <c r="C35" s="63" t="s">
        <v>107</v>
      </c>
      <c r="D35" s="63" t="s">
        <v>129</v>
      </c>
      <c r="E35" s="63">
        <v>15</v>
      </c>
      <c r="F35" s="69">
        <f>MATCH(D35,'Objectives and Analysis'!E:E,0)</f>
        <v>41</v>
      </c>
    </row>
    <row r="36" spans="1:6" ht="14.5" x14ac:dyDescent="0.35">
      <c r="A36" s="232" t="s">
        <v>298</v>
      </c>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58" x14ac:dyDescent="0.35">
      <c r="A38" s="232" t="s">
        <v>299</v>
      </c>
      <c r="B38" s="230" t="s">
        <v>238</v>
      </c>
      <c r="C38" s="63" t="s">
        <v>108</v>
      </c>
      <c r="D38" s="63" t="s">
        <v>16</v>
      </c>
      <c r="E38" s="63">
        <v>90</v>
      </c>
      <c r="F38" s="69">
        <f>MATCH(D38,'Objectives and Analysis'!E:E,0)</f>
        <v>44</v>
      </c>
    </row>
    <row r="39" spans="1:6" ht="72.5" x14ac:dyDescent="0.35">
      <c r="A39" s="232" t="s">
        <v>300</v>
      </c>
      <c r="B39" s="230" t="s">
        <v>238</v>
      </c>
      <c r="C39" s="63" t="s">
        <v>109</v>
      </c>
      <c r="D39" s="63" t="s">
        <v>57</v>
      </c>
      <c r="E39" s="63">
        <v>75</v>
      </c>
      <c r="F39" s="69">
        <f>MATCH(D39,'Objectives and Analysis'!E:E,0)</f>
        <v>45</v>
      </c>
    </row>
    <row r="40" spans="1:6" ht="145" x14ac:dyDescent="0.35">
      <c r="A40" s="232" t="s">
        <v>301</v>
      </c>
      <c r="B40" s="230" t="s">
        <v>238</v>
      </c>
      <c r="C40" s="63" t="s">
        <v>109</v>
      </c>
      <c r="D40" s="63" t="s">
        <v>58</v>
      </c>
      <c r="E40" s="63">
        <v>180</v>
      </c>
      <c r="F40" s="69">
        <f>MATCH(D40,'Objectives and Analysis'!E:E,0)</f>
        <v>46</v>
      </c>
    </row>
    <row r="41" spans="1:6" ht="14.5" x14ac:dyDescent="0.35">
      <c r="A41" s="232" t="s">
        <v>302</v>
      </c>
      <c r="B41" s="230" t="s">
        <v>238</v>
      </c>
      <c r="C41" s="63" t="s">
        <v>110</v>
      </c>
      <c r="D41" s="63" t="s">
        <v>17</v>
      </c>
      <c r="E41" s="63">
        <v>30</v>
      </c>
      <c r="F41" s="69">
        <f>MATCH(D41,'Objectives and Analysis'!E:E,0)</f>
        <v>47</v>
      </c>
    </row>
    <row r="42" spans="1:6" ht="72.5" x14ac:dyDescent="0.35">
      <c r="A42" s="232" t="s">
        <v>303</v>
      </c>
      <c r="B42" s="230" t="s">
        <v>238</v>
      </c>
      <c r="C42" s="63" t="s">
        <v>111</v>
      </c>
      <c r="D42" s="63" t="s">
        <v>59</v>
      </c>
      <c r="E42" s="63">
        <v>90</v>
      </c>
      <c r="F42" s="69">
        <f>MATCH(D42,'Objectives and Analysis'!E:E,0)</f>
        <v>48</v>
      </c>
    </row>
    <row r="43" spans="1:6" ht="72.5" x14ac:dyDescent="0.35">
      <c r="A43" s="232" t="s">
        <v>304</v>
      </c>
      <c r="B43" s="230" t="s">
        <v>238</v>
      </c>
      <c r="C43" s="63" t="s">
        <v>77</v>
      </c>
      <c r="D43" s="63" t="s">
        <v>60</v>
      </c>
      <c r="E43" s="63">
        <v>90</v>
      </c>
      <c r="F43" s="69">
        <f>MATCH(D43,'Objectives and Analysis'!E:E,0)</f>
        <v>49</v>
      </c>
    </row>
    <row r="44" spans="1:6" ht="14.5" x14ac:dyDescent="0.35">
      <c r="A44" s="232" t="s">
        <v>305</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306</v>
      </c>
      <c r="B46" s="230" t="s">
        <v>238</v>
      </c>
      <c r="C46" s="63" t="s">
        <v>137</v>
      </c>
      <c r="D46" s="63" t="s">
        <v>191</v>
      </c>
      <c r="E46" s="63">
        <v>15</v>
      </c>
      <c r="F46" s="69">
        <f>MATCH(D46,'Objectives and Analysis'!E:E,0)</f>
        <v>52</v>
      </c>
    </row>
    <row r="47" spans="1:6" ht="14.5" x14ac:dyDescent="0.35">
      <c r="A47" s="232" t="s">
        <v>306</v>
      </c>
      <c r="B47" s="230" t="s">
        <v>238</v>
      </c>
      <c r="C47" s="63" t="s">
        <v>137</v>
      </c>
      <c r="D47" s="63" t="s">
        <v>192</v>
      </c>
      <c r="E47" s="63">
        <v>15</v>
      </c>
      <c r="F47" s="69">
        <f>MATCH(D47,'Objectives and Analysis'!E:E,0)</f>
        <v>53</v>
      </c>
    </row>
    <row r="48" spans="1:6" ht="14.5" x14ac:dyDescent="0.35">
      <c r="A48" s="232" t="s">
        <v>306</v>
      </c>
      <c r="B48" s="230" t="s">
        <v>238</v>
      </c>
      <c r="C48" s="63" t="s">
        <v>137</v>
      </c>
      <c r="D48" s="63" t="s">
        <v>193</v>
      </c>
      <c r="E48" s="63">
        <v>15</v>
      </c>
      <c r="F48" s="69">
        <f>MATCH(D48,'Objectives and Analysis'!E:E,0)</f>
        <v>54</v>
      </c>
    </row>
    <row r="49" spans="1:6" ht="14.5" x14ac:dyDescent="0.35">
      <c r="A49" s="232" t="s">
        <v>306</v>
      </c>
      <c r="B49" s="230" t="s">
        <v>238</v>
      </c>
      <c r="C49" s="63" t="s">
        <v>137</v>
      </c>
      <c r="D49" s="63" t="s">
        <v>194</v>
      </c>
      <c r="E49" s="63">
        <v>15</v>
      </c>
      <c r="F49" s="69">
        <f>MATCH(D49,'Objectives and Analysis'!E:E,0)</f>
        <v>55</v>
      </c>
    </row>
    <row r="50" spans="1:6" s="59" customFormat="1" ht="14.5" x14ac:dyDescent="0.3">
      <c r="A50" s="233" t="s">
        <v>307</v>
      </c>
      <c r="B50" s="230" t="s">
        <v>238</v>
      </c>
      <c r="C50" s="62" t="s">
        <v>112</v>
      </c>
      <c r="D50" s="62" t="s">
        <v>51</v>
      </c>
      <c r="E50" s="62">
        <v>30</v>
      </c>
      <c r="F50" s="69">
        <f>MATCH(D50,'Objectives and Analysis'!E:E,0)</f>
        <v>56</v>
      </c>
    </row>
    <row r="51" spans="1:6" ht="29" x14ac:dyDescent="0.35">
      <c r="A51" s="131" t="s">
        <v>308</v>
      </c>
      <c r="B51" s="61" t="s">
        <v>96</v>
      </c>
      <c r="C51" s="63" t="s">
        <v>25</v>
      </c>
      <c r="D51" s="70"/>
      <c r="E51" s="70">
        <v>30</v>
      </c>
      <c r="F51" s="70"/>
    </row>
    <row r="52" spans="1:6" ht="14.5" x14ac:dyDescent="0.35">
      <c r="A52" s="131" t="s">
        <v>309</v>
      </c>
      <c r="B52" s="61" t="s">
        <v>96</v>
      </c>
      <c r="C52" s="63" t="s">
        <v>143</v>
      </c>
      <c r="D52" s="63"/>
      <c r="E52" s="70">
        <v>30</v>
      </c>
      <c r="F52" s="70"/>
    </row>
    <row r="53" spans="1:6" ht="14.5" x14ac:dyDescent="0.35">
      <c r="A53" s="131" t="s">
        <v>325</v>
      </c>
      <c r="B53" s="61" t="s">
        <v>114</v>
      </c>
      <c r="C53" s="63" t="s">
        <v>25</v>
      </c>
      <c r="D53" s="63"/>
      <c r="E53" s="70">
        <v>15</v>
      </c>
      <c r="F53" s="70"/>
    </row>
    <row r="54" spans="1:6" ht="14.5" x14ac:dyDescent="0.35">
      <c r="A54" s="131" t="s">
        <v>326</v>
      </c>
      <c r="B54" s="61" t="s">
        <v>114</v>
      </c>
      <c r="C54" s="63" t="s">
        <v>143</v>
      </c>
      <c r="D54" s="63"/>
      <c r="E54" s="70">
        <v>15</v>
      </c>
      <c r="F54" s="70"/>
    </row>
    <row r="55" spans="1:6" ht="14.5" x14ac:dyDescent="0.35">
      <c r="A55" s="131" t="s">
        <v>327</v>
      </c>
      <c r="B55" s="61" t="s">
        <v>115</v>
      </c>
      <c r="C55" s="63" t="s">
        <v>25</v>
      </c>
      <c r="D55" s="63"/>
      <c r="E55" s="70">
        <v>15</v>
      </c>
      <c r="F55" s="70"/>
    </row>
    <row r="56" spans="1:6" ht="29" x14ac:dyDescent="0.35">
      <c r="A56" s="131" t="s">
        <v>328</v>
      </c>
      <c r="B56" s="61" t="s">
        <v>115</v>
      </c>
      <c r="C56" s="63" t="s">
        <v>143</v>
      </c>
      <c r="D56" s="63"/>
      <c r="E56" s="70">
        <v>30</v>
      </c>
      <c r="F56" s="70"/>
    </row>
    <row r="57" spans="1:6" ht="29" x14ac:dyDescent="0.35">
      <c r="A57" s="131" t="s">
        <v>329</v>
      </c>
      <c r="B57" s="61" t="s">
        <v>116</v>
      </c>
      <c r="C57" s="63" t="s">
        <v>25</v>
      </c>
      <c r="D57" s="63"/>
      <c r="E57" s="70">
        <v>30</v>
      </c>
      <c r="F57" s="70"/>
    </row>
    <row r="58" spans="1:6" ht="14.5" x14ac:dyDescent="0.35">
      <c r="A58" s="131" t="s">
        <v>330</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37" zoomScaleNormal="100" zoomScaleSheetLayoutView="100" workbookViewId="0">
      <selection activeCell="B64" sqref="B64:E6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4" t="s">
        <v>219</v>
      </c>
      <c r="C2" s="265"/>
      <c r="D2" s="265"/>
      <c r="E2" s="8"/>
      <c r="F2" s="10"/>
      <c r="G2" s="295" t="s">
        <v>0</v>
      </c>
      <c r="H2" s="296"/>
      <c r="I2" s="274" t="s">
        <v>1</v>
      </c>
      <c r="J2" s="277"/>
      <c r="K2" s="88" t="s">
        <v>139</v>
      </c>
      <c r="L2" s="89" t="s">
        <v>141</v>
      </c>
      <c r="M2" s="274" t="s">
        <v>3</v>
      </c>
      <c r="N2" s="277"/>
      <c r="O2" s="51"/>
    </row>
    <row r="3" spans="1:17" ht="6.75" customHeight="1" x14ac:dyDescent="0.3">
      <c r="A3" s="49"/>
      <c r="B3" s="266"/>
      <c r="C3" s="267"/>
      <c r="D3" s="267"/>
      <c r="E3" s="9"/>
      <c r="F3" s="11"/>
      <c r="G3" s="297"/>
      <c r="H3" s="298"/>
      <c r="I3" s="299"/>
      <c r="J3" s="300"/>
      <c r="K3" s="87"/>
      <c r="L3" s="87"/>
      <c r="M3" s="299"/>
      <c r="N3" s="300"/>
      <c r="O3" s="51"/>
    </row>
    <row r="4" spans="1:17" ht="18" customHeight="1" thickBot="1" x14ac:dyDescent="0.35">
      <c r="A4" s="49"/>
      <c r="B4" s="266"/>
      <c r="C4" s="267"/>
      <c r="D4" s="267"/>
      <c r="E4" s="9"/>
      <c r="F4" s="11"/>
      <c r="G4" s="301" t="s">
        <v>262</v>
      </c>
      <c r="H4" s="302"/>
      <c r="I4" s="301">
        <v>2025</v>
      </c>
      <c r="J4" s="302"/>
      <c r="K4" s="86">
        <v>25</v>
      </c>
      <c r="L4" s="86" t="s">
        <v>149</v>
      </c>
      <c r="M4" s="301" t="s">
        <v>263</v>
      </c>
      <c r="N4" s="302"/>
      <c r="O4" s="51"/>
    </row>
    <row r="5" spans="1:17" ht="20.25" customHeight="1" thickTop="1" x14ac:dyDescent="0.3">
      <c r="A5" s="49"/>
      <c r="B5" s="266"/>
      <c r="C5" s="267"/>
      <c r="D5" s="267"/>
      <c r="E5" s="9"/>
      <c r="F5" s="11"/>
      <c r="G5" s="274" t="s">
        <v>4</v>
      </c>
      <c r="H5" s="275"/>
      <c r="I5" s="275"/>
      <c r="J5" s="275"/>
      <c r="K5" s="275"/>
      <c r="L5" s="275"/>
      <c r="M5" s="274" t="s">
        <v>5</v>
      </c>
      <c r="N5" s="277"/>
      <c r="O5" s="51"/>
    </row>
    <row r="6" spans="1:17" ht="19.5" customHeight="1" thickBot="1" x14ac:dyDescent="0.35">
      <c r="A6" s="49"/>
      <c r="B6" s="268"/>
      <c r="C6" s="269"/>
      <c r="D6" s="269"/>
      <c r="E6" s="12"/>
      <c r="F6" s="13"/>
      <c r="G6" s="278" t="s">
        <v>264</v>
      </c>
      <c r="H6" s="279"/>
      <c r="I6" s="279"/>
      <c r="J6" s="279"/>
      <c r="K6" s="279"/>
      <c r="L6" s="280"/>
      <c r="M6" s="281" t="s">
        <v>265</v>
      </c>
      <c r="N6" s="282"/>
      <c r="O6" s="50"/>
    </row>
    <row r="7" spans="1:17" ht="15.75" customHeight="1" thickTop="1" thickBot="1" x14ac:dyDescent="0.35">
      <c r="A7" s="49"/>
      <c r="B7" s="270" t="s">
        <v>7</v>
      </c>
      <c r="C7" s="271"/>
      <c r="D7" s="271"/>
      <c r="E7" s="272" t="s">
        <v>266</v>
      </c>
      <c r="F7" s="273"/>
      <c r="G7" s="283" t="s">
        <v>32</v>
      </c>
      <c r="H7" s="284"/>
      <c r="I7" s="285">
        <v>0.1</v>
      </c>
      <c r="J7" s="286"/>
      <c r="K7" s="283" t="s">
        <v>23</v>
      </c>
      <c r="L7" s="284"/>
      <c r="M7" s="287">
        <v>44865</v>
      </c>
      <c r="N7" s="288"/>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30" customHeight="1" x14ac:dyDescent="0.3">
      <c r="A9" s="79"/>
      <c r="B9" s="254" t="s">
        <v>25</v>
      </c>
      <c r="C9" s="254"/>
      <c r="D9" s="254"/>
      <c r="E9" s="289" t="s">
        <v>279</v>
      </c>
      <c r="F9" s="289"/>
      <c r="G9" s="289"/>
      <c r="H9" s="289"/>
      <c r="I9" s="289"/>
      <c r="J9" s="289"/>
      <c r="K9" s="289"/>
      <c r="L9" s="289"/>
      <c r="M9" s="289"/>
      <c r="N9" s="289"/>
      <c r="O9" s="74" t="b">
        <v>1</v>
      </c>
      <c r="Q9" s="211"/>
    </row>
    <row r="10" spans="1:17" ht="8.25" customHeight="1" x14ac:dyDescent="0.3">
      <c r="A10" s="49"/>
      <c r="B10" s="276"/>
      <c r="C10" s="276"/>
      <c r="D10" s="276"/>
      <c r="E10" s="276"/>
      <c r="F10" s="276"/>
      <c r="G10" s="276"/>
      <c r="H10" s="276"/>
      <c r="I10" s="276"/>
      <c r="J10" s="276"/>
      <c r="K10" s="276"/>
      <c r="L10" s="276"/>
      <c r="M10" s="276"/>
      <c r="N10" s="276"/>
      <c r="O10" s="50"/>
    </row>
    <row r="11" spans="1:17" ht="15" customHeight="1" x14ac:dyDescent="0.3">
      <c r="A11" s="49"/>
      <c r="B11" s="255" t="s">
        <v>19</v>
      </c>
      <c r="C11" s="255"/>
      <c r="D11" s="256"/>
      <c r="E11" s="257" t="s">
        <v>267</v>
      </c>
      <c r="F11" s="258"/>
      <c r="G11" s="259"/>
      <c r="H11" s="255" t="s">
        <v>11</v>
      </c>
      <c r="I11" s="255"/>
      <c r="J11" s="256"/>
      <c r="K11" s="260" t="s">
        <v>271</v>
      </c>
      <c r="L11" s="260"/>
      <c r="M11" s="260"/>
      <c r="N11" s="257"/>
      <c r="O11" s="50"/>
    </row>
    <row r="12" spans="1:17" ht="15" customHeight="1" x14ac:dyDescent="0.3">
      <c r="A12" s="49"/>
      <c r="B12" s="244" t="s">
        <v>13</v>
      </c>
      <c r="C12" s="244"/>
      <c r="D12" s="245"/>
      <c r="E12" s="246"/>
      <c r="F12" s="246"/>
      <c r="G12" s="246"/>
      <c r="H12" s="244" t="s">
        <v>31</v>
      </c>
      <c r="I12" s="244"/>
      <c r="J12" s="245"/>
      <c r="K12" s="247" t="s">
        <v>272</v>
      </c>
      <c r="L12" s="251"/>
      <c r="M12" s="251"/>
      <c r="N12" s="251"/>
      <c r="O12" s="50"/>
    </row>
    <row r="13" spans="1:17" ht="15" customHeight="1" x14ac:dyDescent="0.3">
      <c r="A13" s="49"/>
      <c r="B13" s="244" t="s">
        <v>30</v>
      </c>
      <c r="C13" s="244"/>
      <c r="D13" s="245"/>
      <c r="E13" s="246" t="s">
        <v>268</v>
      </c>
      <c r="F13" s="246"/>
      <c r="G13" s="246"/>
      <c r="H13" s="244" t="s">
        <v>50</v>
      </c>
      <c r="I13" s="244"/>
      <c r="J13" s="245"/>
      <c r="K13" s="246"/>
      <c r="L13" s="246"/>
      <c r="M13" s="246"/>
      <c r="N13" s="247"/>
      <c r="O13" s="50"/>
    </row>
    <row r="14" spans="1:17" ht="15" customHeight="1" x14ac:dyDescent="0.3">
      <c r="A14" s="49"/>
      <c r="B14" s="244" t="s">
        <v>8</v>
      </c>
      <c r="C14" s="244"/>
      <c r="D14" s="245"/>
      <c r="E14" s="247" t="s">
        <v>269</v>
      </c>
      <c r="F14" s="251"/>
      <c r="G14" s="252"/>
      <c r="H14" s="244" t="s">
        <v>29</v>
      </c>
      <c r="I14" s="244"/>
      <c r="J14" s="245"/>
      <c r="K14" s="246" t="s">
        <v>332</v>
      </c>
      <c r="L14" s="246"/>
      <c r="M14" s="246"/>
      <c r="N14" s="247"/>
      <c r="O14" s="50"/>
    </row>
    <row r="15" spans="1:17" ht="15" customHeight="1" x14ac:dyDescent="0.3">
      <c r="A15" s="49"/>
      <c r="B15" s="255" t="s">
        <v>9</v>
      </c>
      <c r="C15" s="255"/>
      <c r="D15" s="256"/>
      <c r="E15" s="262" t="s">
        <v>270</v>
      </c>
      <c r="F15" s="262"/>
      <c r="G15" s="262"/>
      <c r="H15" s="255" t="s">
        <v>12</v>
      </c>
      <c r="I15" s="255"/>
      <c r="J15" s="256"/>
      <c r="K15" s="263"/>
      <c r="L15" s="246"/>
      <c r="M15" s="246"/>
      <c r="N15" s="247"/>
      <c r="O15" s="50"/>
    </row>
    <row r="16" spans="1:17" ht="15" customHeight="1" x14ac:dyDescent="0.3">
      <c r="A16" s="49"/>
      <c r="B16" s="244" t="s">
        <v>18</v>
      </c>
      <c r="C16" s="244"/>
      <c r="D16" s="245"/>
      <c r="E16" s="247"/>
      <c r="F16" s="251"/>
      <c r="G16" s="252"/>
      <c r="H16" s="244" t="s">
        <v>98</v>
      </c>
      <c r="I16" s="244"/>
      <c r="J16" s="245"/>
      <c r="K16" s="246" t="s">
        <v>33</v>
      </c>
      <c r="L16" s="246"/>
      <c r="M16" s="246"/>
      <c r="N16" s="247"/>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90" customHeight="1" x14ac:dyDescent="0.3">
      <c r="A18" s="79"/>
      <c r="B18" s="254" t="s">
        <v>15</v>
      </c>
      <c r="C18" s="254"/>
      <c r="D18" s="254"/>
      <c r="E18" s="261" t="s">
        <v>281</v>
      </c>
      <c r="F18" s="261"/>
      <c r="G18" s="261"/>
      <c r="H18" s="261"/>
      <c r="I18" s="261"/>
      <c r="J18" s="261"/>
      <c r="K18" s="261"/>
      <c r="L18" s="261"/>
      <c r="M18" s="261"/>
      <c r="N18" s="261"/>
      <c r="O18" s="74" t="b">
        <v>1</v>
      </c>
      <c r="Q18" s="72"/>
    </row>
    <row r="19" spans="1:17" s="71" customFormat="1" ht="30" customHeight="1" x14ac:dyDescent="0.3">
      <c r="A19" s="79"/>
      <c r="B19" s="254" t="s">
        <v>51</v>
      </c>
      <c r="C19" s="254"/>
      <c r="D19" s="254"/>
      <c r="E19" s="253" t="s">
        <v>307</v>
      </c>
      <c r="F19" s="253"/>
      <c r="G19" s="253"/>
      <c r="H19" s="253"/>
      <c r="I19" s="253"/>
      <c r="J19" s="253"/>
      <c r="K19" s="253"/>
      <c r="L19" s="253"/>
      <c r="M19" s="253"/>
      <c r="N19" s="253"/>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48" t="s">
        <v>20</v>
      </c>
      <c r="C21" s="249"/>
      <c r="D21" s="249"/>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0" t="s">
        <v>273</v>
      </c>
      <c r="C22" s="250"/>
      <c r="D22" s="250"/>
      <c r="E22" s="81" t="s">
        <v>274</v>
      </c>
      <c r="F22" s="82">
        <v>1529000</v>
      </c>
      <c r="G22" s="82">
        <v>1529000</v>
      </c>
      <c r="H22" s="82">
        <v>1529000</v>
      </c>
      <c r="I22" s="82">
        <v>1529000</v>
      </c>
      <c r="J22" s="82">
        <v>1529000</v>
      </c>
      <c r="K22" s="83">
        <v>7645000</v>
      </c>
      <c r="L22" s="83">
        <v>32109000</v>
      </c>
      <c r="M22" s="83">
        <v>2998645426.8699999</v>
      </c>
      <c r="N22" s="84">
        <v>45474</v>
      </c>
      <c r="O22" s="50"/>
    </row>
    <row r="23" spans="1:17" ht="45" customHeight="1" x14ac:dyDescent="0.3">
      <c r="A23" s="49"/>
      <c r="B23" s="240" t="s">
        <v>275</v>
      </c>
      <c r="C23" s="240"/>
      <c r="D23" s="240"/>
      <c r="E23" s="81" t="s">
        <v>276</v>
      </c>
      <c r="F23" s="82">
        <v>13361000</v>
      </c>
      <c r="G23" s="82">
        <v>13361000</v>
      </c>
      <c r="H23" s="82">
        <v>13361000</v>
      </c>
      <c r="I23" s="82">
        <v>13361000</v>
      </c>
      <c r="J23" s="82">
        <v>13361000</v>
      </c>
      <c r="K23" s="83">
        <v>66805000</v>
      </c>
      <c r="L23" s="83">
        <v>280581000</v>
      </c>
      <c r="M23" s="83">
        <v>3120698316.5599999</v>
      </c>
      <c r="N23" s="85">
        <v>45474</v>
      </c>
      <c r="O23" s="50"/>
    </row>
    <row r="24" spans="1:17" ht="45" customHeight="1" x14ac:dyDescent="0.3">
      <c r="A24" s="49"/>
      <c r="B24" s="240" t="s">
        <v>277</v>
      </c>
      <c r="C24" s="240"/>
      <c r="D24" s="240"/>
      <c r="E24" s="81" t="s">
        <v>276</v>
      </c>
      <c r="F24" s="82">
        <v>14840000</v>
      </c>
      <c r="G24" s="82">
        <v>14840000</v>
      </c>
      <c r="H24" s="82">
        <v>14840000</v>
      </c>
      <c r="I24" s="82">
        <v>14840000</v>
      </c>
      <c r="J24" s="82">
        <v>14840000</v>
      </c>
      <c r="K24" s="83">
        <v>74200000</v>
      </c>
      <c r="L24" s="83">
        <v>311640000</v>
      </c>
      <c r="M24" s="83">
        <v>3116253517.96</v>
      </c>
      <c r="N24" s="85">
        <v>45474</v>
      </c>
      <c r="O24" s="50"/>
    </row>
    <row r="25" spans="1:17" ht="45" customHeight="1" x14ac:dyDescent="0.3">
      <c r="A25" s="49"/>
      <c r="B25" s="240" t="s">
        <v>278</v>
      </c>
      <c r="C25" s="240"/>
      <c r="D25" s="240"/>
      <c r="E25" s="81" t="s">
        <v>276</v>
      </c>
      <c r="F25" s="82">
        <v>790000</v>
      </c>
      <c r="G25" s="82">
        <v>790000</v>
      </c>
      <c r="H25" s="82">
        <v>790000</v>
      </c>
      <c r="I25" s="82">
        <v>790000</v>
      </c>
      <c r="J25" s="82">
        <v>790000</v>
      </c>
      <c r="K25" s="83">
        <v>3950000</v>
      </c>
      <c r="L25" s="83">
        <v>16590000</v>
      </c>
      <c r="M25" s="83">
        <v>1624966812.4100001</v>
      </c>
      <c r="N25" s="85">
        <v>45474</v>
      </c>
      <c r="O25" s="50"/>
    </row>
    <row r="26" spans="1:17" ht="45" hidden="1" customHeight="1" x14ac:dyDescent="0.3">
      <c r="A26" s="49"/>
      <c r="B26" s="240"/>
      <c r="C26" s="240"/>
      <c r="D26" s="240"/>
      <c r="E26" s="81"/>
      <c r="F26" s="82"/>
      <c r="G26" s="82"/>
      <c r="H26" s="82"/>
      <c r="I26" s="82"/>
      <c r="J26" s="82"/>
      <c r="K26" s="83">
        <v>0</v>
      </c>
      <c r="L26" s="83"/>
      <c r="M26" s="83"/>
      <c r="N26" s="85"/>
      <c r="O26" s="50"/>
    </row>
    <row r="27" spans="1:17" ht="45" hidden="1" customHeight="1" x14ac:dyDescent="0.3">
      <c r="A27" s="49"/>
      <c r="B27" s="240"/>
      <c r="C27" s="240"/>
      <c r="D27" s="240"/>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6" t="s">
        <v>20</v>
      </c>
      <c r="C63" s="307"/>
      <c r="D63" s="307"/>
      <c r="E63" s="308"/>
      <c r="F63" s="312" t="s">
        <v>138</v>
      </c>
      <c r="G63" s="312"/>
      <c r="H63" s="306" t="s">
        <v>210</v>
      </c>
      <c r="I63" s="307"/>
      <c r="J63" s="308"/>
      <c r="K63" s="306" t="s">
        <v>211</v>
      </c>
      <c r="L63" s="307"/>
      <c r="M63" s="308"/>
      <c r="N63" s="91" t="s">
        <v>23</v>
      </c>
      <c r="O63" s="51"/>
    </row>
    <row r="64" spans="1:15" ht="18" customHeight="1" x14ac:dyDescent="0.3">
      <c r="A64" s="49"/>
      <c r="B64" s="313"/>
      <c r="C64" s="314"/>
      <c r="D64" s="314"/>
      <c r="E64" s="315"/>
      <c r="F64" s="293" t="s">
        <v>185</v>
      </c>
      <c r="G64" s="293"/>
      <c r="H64" s="316"/>
      <c r="I64" s="317"/>
      <c r="J64" s="318"/>
      <c r="K64" s="316"/>
      <c r="L64" s="317"/>
      <c r="M64" s="318"/>
      <c r="N64" s="90">
        <v>44865</v>
      </c>
      <c r="O64" s="51"/>
    </row>
    <row r="65" spans="1:15" ht="18" customHeight="1" x14ac:dyDescent="0.3">
      <c r="A65" s="49"/>
      <c r="B65" s="241"/>
      <c r="C65" s="242"/>
      <c r="D65" s="242"/>
      <c r="E65" s="243"/>
      <c r="F65" s="293" t="s">
        <v>186</v>
      </c>
      <c r="G65" s="293"/>
      <c r="H65" s="316"/>
      <c r="I65" s="317"/>
      <c r="J65" s="318"/>
      <c r="K65" s="316"/>
      <c r="L65" s="317"/>
      <c r="M65" s="318"/>
      <c r="N65" s="90">
        <v>44865</v>
      </c>
      <c r="O65" s="50"/>
    </row>
    <row r="66" spans="1:15" ht="18" customHeight="1" x14ac:dyDescent="0.3">
      <c r="A66" s="49"/>
      <c r="B66" s="241"/>
      <c r="C66" s="242"/>
      <c r="D66" s="242"/>
      <c r="E66" s="243"/>
      <c r="F66" s="293" t="s">
        <v>187</v>
      </c>
      <c r="G66" s="293"/>
      <c r="H66" s="316"/>
      <c r="I66" s="317"/>
      <c r="J66" s="318"/>
      <c r="K66" s="316"/>
      <c r="L66" s="317"/>
      <c r="M66" s="318"/>
      <c r="N66" s="90">
        <v>44865</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48" t="s">
        <v>209</v>
      </c>
      <c r="D69" s="249"/>
      <c r="E69" s="294"/>
      <c r="F69" s="306" t="s">
        <v>25</v>
      </c>
      <c r="G69" s="307"/>
      <c r="H69" s="307"/>
      <c r="I69" s="307"/>
      <c r="J69" s="307"/>
      <c r="K69" s="307"/>
      <c r="L69" s="307"/>
      <c r="M69" s="307"/>
      <c r="N69" s="308"/>
      <c r="O69" s="75"/>
    </row>
    <row r="70" spans="1:15" s="31" customFormat="1" ht="18" hidden="1" customHeight="1" x14ac:dyDescent="0.3">
      <c r="A70" s="77"/>
      <c r="B70" s="92"/>
      <c r="C70" s="303"/>
      <c r="D70" s="304"/>
      <c r="E70" s="305"/>
      <c r="F70" s="309"/>
      <c r="G70" s="310"/>
      <c r="H70" s="310"/>
      <c r="I70" s="310"/>
      <c r="J70" s="310"/>
      <c r="K70" s="310"/>
      <c r="L70" s="310"/>
      <c r="M70" s="310"/>
      <c r="N70" s="311"/>
      <c r="O70" s="76"/>
    </row>
    <row r="71" spans="1:15" s="31" customFormat="1" ht="18" hidden="1" customHeight="1" x14ac:dyDescent="0.3">
      <c r="A71" s="77"/>
      <c r="B71" s="92"/>
      <c r="C71" s="303"/>
      <c r="D71" s="304"/>
      <c r="E71" s="305"/>
      <c r="F71" s="309"/>
      <c r="G71" s="310"/>
      <c r="H71" s="310"/>
      <c r="I71" s="310"/>
      <c r="J71" s="310"/>
      <c r="K71" s="310"/>
      <c r="L71" s="310"/>
      <c r="M71" s="310"/>
      <c r="N71" s="311"/>
      <c r="O71" s="76"/>
    </row>
    <row r="72" spans="1:15" s="31" customFormat="1" ht="18" hidden="1" customHeight="1" x14ac:dyDescent="0.3">
      <c r="A72" s="77"/>
      <c r="B72" s="92"/>
      <c r="C72" s="303"/>
      <c r="D72" s="304"/>
      <c r="E72" s="305"/>
      <c r="F72" s="309"/>
      <c r="G72" s="310"/>
      <c r="H72" s="310"/>
      <c r="I72" s="310"/>
      <c r="J72" s="310"/>
      <c r="K72" s="310"/>
      <c r="L72" s="310"/>
      <c r="M72" s="310"/>
      <c r="N72" s="311"/>
      <c r="O72" s="76"/>
    </row>
    <row r="73" spans="1:15" s="31" customFormat="1" ht="18" hidden="1" customHeight="1" x14ac:dyDescent="0.3">
      <c r="A73" s="77"/>
      <c r="B73" s="92"/>
      <c r="C73" s="303"/>
      <c r="D73" s="304"/>
      <c r="E73" s="305"/>
      <c r="F73" s="309"/>
      <c r="G73" s="310"/>
      <c r="H73" s="310"/>
      <c r="I73" s="310"/>
      <c r="J73" s="310"/>
      <c r="K73" s="310"/>
      <c r="L73" s="310"/>
      <c r="M73" s="310"/>
      <c r="N73" s="311"/>
      <c r="O73" s="76"/>
    </row>
    <row r="74" spans="1:15" s="31" customFormat="1" ht="18" hidden="1" customHeight="1" x14ac:dyDescent="0.3">
      <c r="A74" s="77"/>
      <c r="B74" s="92"/>
      <c r="C74" s="303"/>
      <c r="D74" s="304"/>
      <c r="E74" s="305"/>
      <c r="F74" s="309"/>
      <c r="G74" s="310"/>
      <c r="H74" s="310"/>
      <c r="I74" s="310"/>
      <c r="J74" s="310"/>
      <c r="K74" s="310"/>
      <c r="L74" s="310"/>
      <c r="M74" s="310"/>
      <c r="N74" s="311"/>
      <c r="O74" s="76"/>
    </row>
    <row r="75" spans="1:15" ht="18" customHeight="1" x14ac:dyDescent="0.3">
      <c r="A75" s="49"/>
      <c r="B75" s="290"/>
      <c r="C75" s="291"/>
      <c r="D75" s="291"/>
      <c r="E75" s="291"/>
      <c r="F75" s="291"/>
      <c r="G75" s="291"/>
      <c r="H75" s="291"/>
      <c r="I75" s="291"/>
      <c r="J75" s="291"/>
      <c r="K75" s="291"/>
      <c r="L75" s="291"/>
      <c r="M75" s="291"/>
      <c r="N75" s="292"/>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0" t="s">
        <v>219</v>
      </c>
      <c r="C2" s="321"/>
      <c r="D2" s="321"/>
      <c r="E2" s="8"/>
      <c r="F2" s="10"/>
      <c r="G2" s="295" t="s">
        <v>140</v>
      </c>
      <c r="H2" s="296"/>
      <c r="I2" s="274" t="s">
        <v>1</v>
      </c>
      <c r="J2" s="277"/>
      <c r="K2" s="88" t="s">
        <v>139</v>
      </c>
      <c r="L2" s="89" t="s">
        <v>141</v>
      </c>
      <c r="M2" s="274" t="s">
        <v>3</v>
      </c>
      <c r="N2" s="277"/>
      <c r="O2" s="51"/>
    </row>
    <row r="3" spans="1:17" ht="6.75" customHeight="1" x14ac:dyDescent="0.3">
      <c r="A3" s="49"/>
      <c r="B3" s="322"/>
      <c r="C3" s="323"/>
      <c r="D3" s="323"/>
      <c r="E3" s="9"/>
      <c r="F3" s="11"/>
      <c r="G3" s="297"/>
      <c r="H3" s="298"/>
      <c r="I3" s="299"/>
      <c r="J3" s="300"/>
      <c r="K3" s="87"/>
      <c r="L3" s="87"/>
      <c r="M3" s="299"/>
      <c r="N3" s="300"/>
      <c r="O3" s="51"/>
    </row>
    <row r="4" spans="1:17" ht="18" customHeight="1" thickBot="1" x14ac:dyDescent="0.35">
      <c r="A4" s="49"/>
      <c r="B4" s="322"/>
      <c r="C4" s="323"/>
      <c r="D4" s="323"/>
      <c r="E4" s="9"/>
      <c r="F4" s="11"/>
      <c r="G4" s="301" t="s">
        <v>262</v>
      </c>
      <c r="H4" s="302"/>
      <c r="I4" s="301">
        <v>2025</v>
      </c>
      <c r="J4" s="302"/>
      <c r="K4" s="86">
        <v>25</v>
      </c>
      <c r="L4" s="86" t="s">
        <v>149</v>
      </c>
      <c r="M4" s="301" t="s">
        <v>263</v>
      </c>
      <c r="N4" s="302"/>
      <c r="O4" s="51"/>
    </row>
    <row r="5" spans="1:17" ht="20.25" customHeight="1" thickTop="1" x14ac:dyDescent="0.3">
      <c r="A5" s="49"/>
      <c r="B5" s="322"/>
      <c r="C5" s="323"/>
      <c r="D5" s="323"/>
      <c r="E5" s="9"/>
      <c r="F5" s="11"/>
      <c r="G5" s="274" t="s">
        <v>4</v>
      </c>
      <c r="H5" s="275"/>
      <c r="I5" s="275"/>
      <c r="J5" s="275"/>
      <c r="K5" s="275"/>
      <c r="L5" s="275"/>
      <c r="M5" s="274" t="s">
        <v>5</v>
      </c>
      <c r="N5" s="277"/>
      <c r="O5" s="51"/>
    </row>
    <row r="6" spans="1:17" ht="19.5" customHeight="1" thickBot="1" x14ac:dyDescent="0.35">
      <c r="A6" s="49"/>
      <c r="B6" s="324"/>
      <c r="C6" s="325"/>
      <c r="D6" s="325"/>
      <c r="E6" s="12"/>
      <c r="F6" s="13"/>
      <c r="G6" s="278" t="s">
        <v>264</v>
      </c>
      <c r="H6" s="279"/>
      <c r="I6" s="279"/>
      <c r="J6" s="279"/>
      <c r="K6" s="279"/>
      <c r="L6" s="280"/>
      <c r="M6" s="281" t="s">
        <v>265</v>
      </c>
      <c r="N6" s="282"/>
      <c r="O6" s="50"/>
    </row>
    <row r="7" spans="1:17" ht="15.75" customHeight="1" thickTop="1" thickBot="1" x14ac:dyDescent="0.35">
      <c r="A7" s="49"/>
      <c r="B7" s="270" t="s">
        <v>7</v>
      </c>
      <c r="C7" s="271"/>
      <c r="D7" s="271"/>
      <c r="E7" s="272" t="s">
        <v>266</v>
      </c>
      <c r="F7" s="273"/>
      <c r="G7" s="283" t="s">
        <v>32</v>
      </c>
      <c r="H7" s="284"/>
      <c r="I7" s="285">
        <v>0.1</v>
      </c>
      <c r="J7" s="286"/>
      <c r="K7" s="283" t="s">
        <v>23</v>
      </c>
      <c r="L7" s="284"/>
      <c r="M7" s="287">
        <v>44865</v>
      </c>
      <c r="N7" s="288"/>
      <c r="O7" s="51"/>
    </row>
    <row r="8" spans="1:17" ht="8.25" customHeight="1" thickTop="1" x14ac:dyDescent="0.3">
      <c r="A8" s="49"/>
      <c r="B8" s="319"/>
      <c r="C8" s="319"/>
      <c r="D8" s="319"/>
      <c r="E8" s="319"/>
      <c r="F8" s="319"/>
      <c r="G8" s="319"/>
      <c r="H8" s="319"/>
      <c r="I8" s="319"/>
      <c r="J8" s="319"/>
      <c r="K8" s="319"/>
      <c r="L8" s="319"/>
      <c r="M8" s="319"/>
      <c r="N8" s="319"/>
      <c r="O8" s="50"/>
    </row>
    <row r="9" spans="1:17" ht="15" customHeight="1" x14ac:dyDescent="0.3">
      <c r="A9" s="49"/>
      <c r="B9" s="255" t="s">
        <v>19</v>
      </c>
      <c r="C9" s="255"/>
      <c r="D9" s="256"/>
      <c r="E9" s="257" t="s">
        <v>267</v>
      </c>
      <c r="F9" s="258"/>
      <c r="G9" s="259"/>
      <c r="H9" s="255" t="s">
        <v>11</v>
      </c>
      <c r="I9" s="255"/>
      <c r="J9" s="256"/>
      <c r="K9" s="260" t="s">
        <v>271</v>
      </c>
      <c r="L9" s="260"/>
      <c r="M9" s="260"/>
      <c r="N9" s="257"/>
      <c r="O9" s="50"/>
    </row>
    <row r="10" spans="1:17" ht="15" customHeight="1" x14ac:dyDescent="0.3">
      <c r="A10" s="49"/>
      <c r="B10" s="244" t="s">
        <v>13</v>
      </c>
      <c r="C10" s="244"/>
      <c r="D10" s="245"/>
      <c r="E10" s="257"/>
      <c r="F10" s="258"/>
      <c r="G10" s="259"/>
      <c r="H10" s="244" t="s">
        <v>31</v>
      </c>
      <c r="I10" s="244"/>
      <c r="J10" s="245"/>
      <c r="K10" s="260" t="s">
        <v>272</v>
      </c>
      <c r="L10" s="260"/>
      <c r="M10" s="260"/>
      <c r="N10" s="257"/>
      <c r="O10" s="50"/>
    </row>
    <row r="11" spans="1:17" ht="15" customHeight="1" x14ac:dyDescent="0.3">
      <c r="A11" s="49"/>
      <c r="B11" s="244" t="s">
        <v>30</v>
      </c>
      <c r="C11" s="244"/>
      <c r="D11" s="245"/>
      <c r="E11" s="257" t="s">
        <v>268</v>
      </c>
      <c r="F11" s="258"/>
      <c r="G11" s="259"/>
      <c r="H11" s="244" t="s">
        <v>50</v>
      </c>
      <c r="I11" s="244"/>
      <c r="J11" s="245"/>
      <c r="K11" s="260" t="s">
        <v>334</v>
      </c>
      <c r="L11" s="260"/>
      <c r="M11" s="260"/>
      <c r="N11" s="257"/>
      <c r="O11" s="50"/>
    </row>
    <row r="12" spans="1:17" ht="15" customHeight="1" x14ac:dyDescent="0.3">
      <c r="A12" s="49"/>
      <c r="B12" s="244" t="s">
        <v>8</v>
      </c>
      <c r="C12" s="244"/>
      <c r="D12" s="245"/>
      <c r="E12" s="257" t="s">
        <v>269</v>
      </c>
      <c r="F12" s="258"/>
      <c r="G12" s="259"/>
      <c r="H12" s="244" t="s">
        <v>29</v>
      </c>
      <c r="I12" s="244"/>
      <c r="J12" s="245"/>
      <c r="K12" s="260" t="s">
        <v>332</v>
      </c>
      <c r="L12" s="260"/>
      <c r="M12" s="260"/>
      <c r="N12" s="257"/>
      <c r="O12" s="50"/>
    </row>
    <row r="13" spans="1:17" ht="15" customHeight="1" x14ac:dyDescent="0.3">
      <c r="A13" s="49"/>
      <c r="B13" s="255" t="s">
        <v>9</v>
      </c>
      <c r="C13" s="255"/>
      <c r="D13" s="256"/>
      <c r="E13" s="257" t="s">
        <v>270</v>
      </c>
      <c r="F13" s="258"/>
      <c r="G13" s="259"/>
      <c r="H13" s="255" t="s">
        <v>12</v>
      </c>
      <c r="I13" s="255"/>
      <c r="J13" s="256"/>
      <c r="K13" s="263"/>
      <c r="L13" s="246"/>
      <c r="M13" s="246"/>
      <c r="N13" s="247"/>
      <c r="O13" s="50"/>
    </row>
    <row r="14" spans="1:17" ht="15" customHeight="1" x14ac:dyDescent="0.3">
      <c r="A14" s="49"/>
      <c r="B14" s="244" t="s">
        <v>18</v>
      </c>
      <c r="C14" s="244"/>
      <c r="D14" s="245"/>
      <c r="E14" s="257" t="s">
        <v>334</v>
      </c>
      <c r="F14" s="258"/>
      <c r="G14" s="259"/>
      <c r="H14" s="244" t="s">
        <v>98</v>
      </c>
      <c r="I14" s="244"/>
      <c r="J14" s="245"/>
      <c r="K14" s="260" t="s">
        <v>33</v>
      </c>
      <c r="L14" s="260"/>
      <c r="M14" s="260"/>
      <c r="N14" s="257"/>
      <c r="O14" s="50"/>
    </row>
    <row r="15" spans="1:17" ht="18" customHeight="1" x14ac:dyDescent="0.3">
      <c r="A15" s="49"/>
      <c r="B15" s="78" t="s">
        <v>10</v>
      </c>
      <c r="C15" s="78"/>
      <c r="D15" s="53"/>
      <c r="E15" s="54"/>
      <c r="F15" s="54"/>
      <c r="G15" s="53"/>
      <c r="H15" s="53"/>
      <c r="I15" s="53"/>
      <c r="J15" s="53"/>
      <c r="K15" s="53"/>
      <c r="L15" s="53"/>
      <c r="M15" s="53"/>
      <c r="N15" s="53"/>
      <c r="O15" s="51"/>
      <c r="Q15" s="3"/>
    </row>
    <row r="16" spans="1:17" ht="165" customHeight="1" x14ac:dyDescent="0.3">
      <c r="A16" s="58"/>
      <c r="B16" s="347" t="s">
        <v>99</v>
      </c>
      <c r="C16" s="348"/>
      <c r="D16" s="349"/>
      <c r="E16" s="332" t="s">
        <v>14</v>
      </c>
      <c r="F16" s="333"/>
      <c r="G16" s="334"/>
      <c r="H16" s="335" t="s">
        <v>280</v>
      </c>
      <c r="I16" s="336"/>
      <c r="J16" s="336"/>
      <c r="K16" s="336"/>
      <c r="L16" s="336"/>
      <c r="M16" s="336"/>
      <c r="N16" s="337"/>
      <c r="O16" s="52" t="b">
        <v>1</v>
      </c>
      <c r="Q16" s="3"/>
    </row>
    <row r="17" spans="1:17" ht="90" customHeight="1" x14ac:dyDescent="0.3">
      <c r="A17" s="49"/>
      <c r="B17" s="350"/>
      <c r="C17" s="351"/>
      <c r="D17" s="352"/>
      <c r="E17" s="338" t="s">
        <v>15</v>
      </c>
      <c r="F17" s="339"/>
      <c r="G17" s="340"/>
      <c r="H17" s="344" t="s">
        <v>281</v>
      </c>
      <c r="I17" s="345"/>
      <c r="J17" s="345"/>
      <c r="K17" s="345"/>
      <c r="L17" s="345"/>
      <c r="M17" s="345"/>
      <c r="N17" s="346"/>
      <c r="O17" s="52" t="b">
        <v>0</v>
      </c>
      <c r="Q17" s="3"/>
    </row>
    <row r="18" spans="1:17" ht="135" customHeight="1" x14ac:dyDescent="0.3">
      <c r="A18" s="49"/>
      <c r="B18" s="341" t="s">
        <v>100</v>
      </c>
      <c r="C18" s="342"/>
      <c r="D18" s="343"/>
      <c r="E18" s="332" t="s">
        <v>55</v>
      </c>
      <c r="F18" s="333"/>
      <c r="G18" s="334"/>
      <c r="H18" s="344" t="s">
        <v>282</v>
      </c>
      <c r="I18" s="345"/>
      <c r="J18" s="345"/>
      <c r="K18" s="345"/>
      <c r="L18" s="345"/>
      <c r="M18" s="345"/>
      <c r="N18" s="346"/>
      <c r="O18" s="52" t="b">
        <v>1</v>
      </c>
      <c r="Q18" s="3"/>
    </row>
    <row r="19" spans="1:17" ht="1" customHeight="1" x14ac:dyDescent="0.3">
      <c r="A19" s="49"/>
      <c r="B19" s="216"/>
      <c r="C19" s="217"/>
      <c r="D19" s="218"/>
      <c r="E19" s="326"/>
      <c r="F19" s="327"/>
      <c r="G19" s="328"/>
      <c r="H19" s="329"/>
      <c r="I19" s="330"/>
      <c r="J19" s="330"/>
      <c r="K19" s="330"/>
      <c r="L19" s="330"/>
      <c r="M19" s="330"/>
      <c r="N19" s="331"/>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1"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0" t="s">
        <v>219</v>
      </c>
      <c r="C2" s="321"/>
      <c r="D2" s="321"/>
      <c r="E2" s="8"/>
      <c r="F2" s="10"/>
      <c r="G2" s="295" t="s">
        <v>140</v>
      </c>
      <c r="H2" s="296"/>
      <c r="I2" s="274" t="s">
        <v>1</v>
      </c>
      <c r="J2" s="277"/>
      <c r="K2" s="88" t="s">
        <v>139</v>
      </c>
      <c r="L2" s="89" t="s">
        <v>141</v>
      </c>
      <c r="M2" s="274" t="s">
        <v>3</v>
      </c>
      <c r="N2" s="277"/>
      <c r="O2" s="51"/>
    </row>
    <row r="3" spans="1:17" ht="6.75" customHeight="1" x14ac:dyDescent="0.3">
      <c r="A3" s="49"/>
      <c r="B3" s="322"/>
      <c r="C3" s="323"/>
      <c r="D3" s="323"/>
      <c r="E3" s="9"/>
      <c r="F3" s="11"/>
      <c r="G3" s="297"/>
      <c r="H3" s="298"/>
      <c r="I3" s="299"/>
      <c r="J3" s="300"/>
      <c r="K3" s="87"/>
      <c r="L3" s="87"/>
      <c r="M3" s="299"/>
      <c r="N3" s="300"/>
      <c r="O3" s="51"/>
    </row>
    <row r="4" spans="1:17" ht="18" customHeight="1" thickBot="1" x14ac:dyDescent="0.35">
      <c r="A4" s="49"/>
      <c r="B4" s="322"/>
      <c r="C4" s="323"/>
      <c r="D4" s="323"/>
      <c r="E4" s="9"/>
      <c r="F4" s="11"/>
      <c r="G4" s="301" t="s">
        <v>262</v>
      </c>
      <c r="H4" s="302"/>
      <c r="I4" s="301">
        <v>2025</v>
      </c>
      <c r="J4" s="302"/>
      <c r="K4" s="86">
        <v>25</v>
      </c>
      <c r="L4" s="86" t="s">
        <v>149</v>
      </c>
      <c r="M4" s="301" t="s">
        <v>263</v>
      </c>
      <c r="N4" s="302"/>
      <c r="O4" s="51"/>
    </row>
    <row r="5" spans="1:17" ht="20.25" customHeight="1" thickTop="1" x14ac:dyDescent="0.3">
      <c r="A5" s="49"/>
      <c r="B5" s="322"/>
      <c r="C5" s="323"/>
      <c r="D5" s="323"/>
      <c r="E5" s="9"/>
      <c r="F5" s="11"/>
      <c r="G5" s="274" t="s">
        <v>4</v>
      </c>
      <c r="H5" s="275"/>
      <c r="I5" s="275"/>
      <c r="J5" s="275"/>
      <c r="K5" s="275"/>
      <c r="L5" s="275"/>
      <c r="M5" s="274" t="s">
        <v>5</v>
      </c>
      <c r="N5" s="277"/>
      <c r="O5" s="51"/>
    </row>
    <row r="6" spans="1:17" ht="19.5" customHeight="1" thickBot="1" x14ac:dyDescent="0.35">
      <c r="A6" s="49"/>
      <c r="B6" s="324"/>
      <c r="C6" s="325"/>
      <c r="D6" s="325"/>
      <c r="E6" s="12"/>
      <c r="F6" s="13"/>
      <c r="G6" s="278" t="s">
        <v>264</v>
      </c>
      <c r="H6" s="279"/>
      <c r="I6" s="279"/>
      <c r="J6" s="279"/>
      <c r="K6" s="279"/>
      <c r="L6" s="280"/>
      <c r="M6" s="281" t="s">
        <v>265</v>
      </c>
      <c r="N6" s="282"/>
      <c r="O6" s="50"/>
    </row>
    <row r="7" spans="1:17" ht="15.75" customHeight="1" thickTop="1" thickBot="1" x14ac:dyDescent="0.35">
      <c r="A7" s="49"/>
      <c r="B7" s="270" t="s">
        <v>7</v>
      </c>
      <c r="C7" s="271"/>
      <c r="D7" s="271"/>
      <c r="E7" s="272" t="s">
        <v>266</v>
      </c>
      <c r="F7" s="273"/>
      <c r="G7" s="283" t="s">
        <v>32</v>
      </c>
      <c r="H7" s="284"/>
      <c r="I7" s="285">
        <v>0.1</v>
      </c>
      <c r="J7" s="286"/>
      <c r="K7" s="283" t="s">
        <v>23</v>
      </c>
      <c r="L7" s="284"/>
      <c r="M7" s="287">
        <v>44865</v>
      </c>
      <c r="N7" s="288"/>
      <c r="O7" s="51"/>
    </row>
    <row r="8" spans="1:17" ht="8.25" customHeight="1" thickTop="1" x14ac:dyDescent="0.3">
      <c r="A8" s="49"/>
      <c r="B8" s="319"/>
      <c r="C8" s="319"/>
      <c r="D8" s="319"/>
      <c r="E8" s="319"/>
      <c r="F8" s="319"/>
      <c r="G8" s="319"/>
      <c r="H8" s="319"/>
      <c r="I8" s="319"/>
      <c r="J8" s="319"/>
      <c r="K8" s="319"/>
      <c r="L8" s="319"/>
      <c r="M8" s="319"/>
      <c r="N8" s="319"/>
      <c r="O8" s="50"/>
    </row>
    <row r="9" spans="1:17" ht="15" customHeight="1" x14ac:dyDescent="0.3">
      <c r="A9" s="49"/>
      <c r="B9" s="255" t="s">
        <v>19</v>
      </c>
      <c r="C9" s="255"/>
      <c r="D9" s="256"/>
      <c r="E9" s="257" t="s">
        <v>267</v>
      </c>
      <c r="F9" s="258"/>
      <c r="G9" s="259"/>
      <c r="H9" s="255" t="s">
        <v>11</v>
      </c>
      <c r="I9" s="255"/>
      <c r="J9" s="256"/>
      <c r="K9" s="260" t="s">
        <v>271</v>
      </c>
      <c r="L9" s="260"/>
      <c r="M9" s="260"/>
      <c r="N9" s="257"/>
      <c r="O9" s="50"/>
    </row>
    <row r="10" spans="1:17" ht="15" customHeight="1" x14ac:dyDescent="0.3">
      <c r="A10" s="49"/>
      <c r="B10" s="244" t="s">
        <v>13</v>
      </c>
      <c r="C10" s="244"/>
      <c r="D10" s="245"/>
      <c r="E10" s="257"/>
      <c r="F10" s="258"/>
      <c r="G10" s="259"/>
      <c r="H10" s="244" t="s">
        <v>31</v>
      </c>
      <c r="I10" s="244"/>
      <c r="J10" s="245"/>
      <c r="K10" s="260" t="s">
        <v>272</v>
      </c>
      <c r="L10" s="260"/>
      <c r="M10" s="260"/>
      <c r="N10" s="257"/>
      <c r="O10" s="50"/>
    </row>
    <row r="11" spans="1:17" ht="15" customHeight="1" x14ac:dyDescent="0.3">
      <c r="A11" s="49"/>
      <c r="B11" s="244" t="s">
        <v>30</v>
      </c>
      <c r="C11" s="244"/>
      <c r="D11" s="245"/>
      <c r="E11" s="257" t="s">
        <v>268</v>
      </c>
      <c r="F11" s="258"/>
      <c r="G11" s="259"/>
      <c r="H11" s="244" t="s">
        <v>50</v>
      </c>
      <c r="I11" s="244"/>
      <c r="J11" s="245"/>
      <c r="K11" s="260" t="s">
        <v>334</v>
      </c>
      <c r="L11" s="260"/>
      <c r="M11" s="260"/>
      <c r="N11" s="257"/>
      <c r="O11" s="50"/>
    </row>
    <row r="12" spans="1:17" ht="15" customHeight="1" x14ac:dyDescent="0.3">
      <c r="A12" s="49"/>
      <c r="B12" s="244" t="s">
        <v>8</v>
      </c>
      <c r="C12" s="244"/>
      <c r="D12" s="245"/>
      <c r="E12" s="257" t="s">
        <v>269</v>
      </c>
      <c r="F12" s="258"/>
      <c r="G12" s="259"/>
      <c r="H12" s="244" t="s">
        <v>29</v>
      </c>
      <c r="I12" s="244"/>
      <c r="J12" s="245"/>
      <c r="K12" s="260" t="s">
        <v>332</v>
      </c>
      <c r="L12" s="260"/>
      <c r="M12" s="260"/>
      <c r="N12" s="257"/>
      <c r="O12" s="50"/>
    </row>
    <row r="13" spans="1:17" ht="15" customHeight="1" x14ac:dyDescent="0.3">
      <c r="A13" s="49"/>
      <c r="B13" s="255" t="s">
        <v>9</v>
      </c>
      <c r="C13" s="255"/>
      <c r="D13" s="256"/>
      <c r="E13" s="257" t="s">
        <v>270</v>
      </c>
      <c r="F13" s="258"/>
      <c r="G13" s="259"/>
      <c r="H13" s="255" t="s">
        <v>12</v>
      </c>
      <c r="I13" s="255"/>
      <c r="J13" s="256"/>
      <c r="K13" s="263"/>
      <c r="L13" s="246"/>
      <c r="M13" s="246"/>
      <c r="N13" s="247"/>
      <c r="O13" s="50"/>
    </row>
    <row r="14" spans="1:17" ht="15" customHeight="1" x14ac:dyDescent="0.3">
      <c r="A14" s="49"/>
      <c r="B14" s="244" t="s">
        <v>18</v>
      </c>
      <c r="C14" s="244"/>
      <c r="D14" s="245"/>
      <c r="E14" s="257" t="s">
        <v>334</v>
      </c>
      <c r="F14" s="258"/>
      <c r="G14" s="259"/>
      <c r="H14" s="244" t="s">
        <v>98</v>
      </c>
      <c r="I14" s="244"/>
      <c r="J14" s="245"/>
      <c r="K14" s="260" t="s">
        <v>33</v>
      </c>
      <c r="L14" s="260"/>
      <c r="M14" s="260"/>
      <c r="N14" s="257"/>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6"/>
      <c r="F16" s="327"/>
      <c r="G16" s="328"/>
      <c r="H16" s="329"/>
      <c r="I16" s="330"/>
      <c r="J16" s="330"/>
      <c r="K16" s="330"/>
      <c r="L16" s="330"/>
      <c r="M16" s="330"/>
      <c r="N16" s="331"/>
      <c r="O16" s="52"/>
      <c r="Q16" s="3"/>
    </row>
    <row r="17" spans="1:17" ht="135" customHeight="1" x14ac:dyDescent="0.3">
      <c r="A17" s="49"/>
      <c r="B17" s="353" t="s">
        <v>102</v>
      </c>
      <c r="C17" s="354"/>
      <c r="D17" s="355"/>
      <c r="E17" s="362" t="s">
        <v>101</v>
      </c>
      <c r="F17" s="363"/>
      <c r="G17" s="364"/>
      <c r="H17" s="365" t="s">
        <v>283</v>
      </c>
      <c r="I17" s="366"/>
      <c r="J17" s="366"/>
      <c r="K17" s="366"/>
      <c r="L17" s="366"/>
      <c r="M17" s="366"/>
      <c r="N17" s="367"/>
      <c r="O17" s="52" t="b">
        <v>1</v>
      </c>
      <c r="Q17" s="3"/>
    </row>
    <row r="18" spans="1:17" ht="60" customHeight="1" x14ac:dyDescent="0.3">
      <c r="A18" s="49"/>
      <c r="B18" s="356"/>
      <c r="C18" s="357"/>
      <c r="D18" s="358"/>
      <c r="E18" s="368" t="s">
        <v>103</v>
      </c>
      <c r="F18" s="369"/>
      <c r="G18" s="370"/>
      <c r="H18" s="371" t="s">
        <v>284</v>
      </c>
      <c r="I18" s="372"/>
      <c r="J18" s="372"/>
      <c r="K18" s="372"/>
      <c r="L18" s="372"/>
      <c r="M18" s="372"/>
      <c r="N18" s="373"/>
      <c r="O18" s="52" t="b">
        <v>0</v>
      </c>
      <c r="Q18" s="3"/>
    </row>
    <row r="19" spans="1:17" ht="45" customHeight="1" x14ac:dyDescent="0.3">
      <c r="A19" s="49"/>
      <c r="B19" s="356"/>
      <c r="C19" s="357"/>
      <c r="D19" s="358"/>
      <c r="E19" s="374" t="s">
        <v>104</v>
      </c>
      <c r="F19" s="375"/>
      <c r="G19" s="376"/>
      <c r="H19" s="377" t="s">
        <v>285</v>
      </c>
      <c r="I19" s="378"/>
      <c r="J19" s="378"/>
      <c r="K19" s="378"/>
      <c r="L19" s="378"/>
      <c r="M19" s="378"/>
      <c r="N19" s="379"/>
      <c r="O19" s="52" t="b">
        <v>0</v>
      </c>
      <c r="Q19" s="3"/>
    </row>
    <row r="20" spans="1:17" ht="135" customHeight="1" x14ac:dyDescent="0.3">
      <c r="A20" s="49"/>
      <c r="B20" s="356"/>
      <c r="C20" s="357"/>
      <c r="D20" s="358"/>
      <c r="E20" s="368" t="s">
        <v>105</v>
      </c>
      <c r="F20" s="369"/>
      <c r="G20" s="370"/>
      <c r="H20" s="371" t="s">
        <v>286</v>
      </c>
      <c r="I20" s="372"/>
      <c r="J20" s="372"/>
      <c r="K20" s="372"/>
      <c r="L20" s="372"/>
      <c r="M20" s="372"/>
      <c r="N20" s="373"/>
      <c r="O20" s="52" t="b">
        <v>0</v>
      </c>
      <c r="Q20" s="3"/>
    </row>
    <row r="21" spans="1:17" ht="60" customHeight="1" x14ac:dyDescent="0.3">
      <c r="A21" s="49"/>
      <c r="B21" s="359"/>
      <c r="C21" s="360"/>
      <c r="D21" s="361"/>
      <c r="E21" s="380" t="s">
        <v>106</v>
      </c>
      <c r="F21" s="381"/>
      <c r="G21" s="382"/>
      <c r="H21" s="383" t="s">
        <v>287</v>
      </c>
      <c r="I21" s="384"/>
      <c r="J21" s="384"/>
      <c r="K21" s="384"/>
      <c r="L21" s="384"/>
      <c r="M21" s="384"/>
      <c r="N21" s="385"/>
      <c r="O21" s="52" t="b">
        <v>0</v>
      </c>
      <c r="Q21" s="3"/>
    </row>
    <row r="22" spans="1:17" ht="1" customHeight="1" x14ac:dyDescent="0.3">
      <c r="A22" s="49"/>
      <c r="B22" s="220"/>
      <c r="C22" s="219"/>
      <c r="D22" s="221"/>
      <c r="E22" s="386"/>
      <c r="F22" s="387"/>
      <c r="G22" s="388"/>
      <c r="H22" s="329"/>
      <c r="I22" s="330"/>
      <c r="J22" s="330"/>
      <c r="K22" s="330"/>
      <c r="L22" s="330"/>
      <c r="M22" s="330"/>
      <c r="N22" s="331"/>
      <c r="O22" s="52"/>
      <c r="Q22" s="3"/>
    </row>
    <row r="23" spans="1:17" ht="15" customHeight="1" x14ac:dyDescent="0.3">
      <c r="A23" s="49"/>
      <c r="B23" s="389" t="s">
        <v>221</v>
      </c>
      <c r="C23" s="390"/>
      <c r="D23" s="391"/>
      <c r="E23" s="398" t="s">
        <v>63</v>
      </c>
      <c r="F23" s="399"/>
      <c r="G23" s="400"/>
      <c r="H23" s="401" t="s">
        <v>288</v>
      </c>
      <c r="I23" s="402"/>
      <c r="J23" s="402"/>
      <c r="K23" s="402"/>
      <c r="L23" s="402"/>
      <c r="M23" s="402"/>
      <c r="N23" s="403"/>
      <c r="O23" s="52" t="b">
        <v>0</v>
      </c>
      <c r="Q23" s="3"/>
    </row>
    <row r="24" spans="1:17" ht="15" customHeight="1" x14ac:dyDescent="0.3">
      <c r="A24" s="49"/>
      <c r="B24" s="392"/>
      <c r="C24" s="393"/>
      <c r="D24" s="394"/>
      <c r="E24" s="374" t="s">
        <v>64</v>
      </c>
      <c r="F24" s="375"/>
      <c r="G24" s="376"/>
      <c r="H24" s="377" t="s">
        <v>289</v>
      </c>
      <c r="I24" s="378"/>
      <c r="J24" s="378"/>
      <c r="K24" s="378"/>
      <c r="L24" s="378"/>
      <c r="M24" s="378"/>
      <c r="N24" s="379"/>
      <c r="O24" s="52" t="b">
        <v>0</v>
      </c>
      <c r="Q24" s="3"/>
    </row>
    <row r="25" spans="1:17" ht="30" customHeight="1" x14ac:dyDescent="0.3">
      <c r="A25" s="49"/>
      <c r="B25" s="392"/>
      <c r="C25" s="393"/>
      <c r="D25" s="394"/>
      <c r="E25" s="368" t="s">
        <v>65</v>
      </c>
      <c r="F25" s="369"/>
      <c r="G25" s="370"/>
      <c r="H25" s="404" t="s">
        <v>290</v>
      </c>
      <c r="I25" s="405"/>
      <c r="J25" s="405"/>
      <c r="K25" s="405"/>
      <c r="L25" s="405"/>
      <c r="M25" s="405"/>
      <c r="N25" s="406"/>
      <c r="O25" s="52" t="b">
        <v>0</v>
      </c>
      <c r="Q25" s="3"/>
    </row>
    <row r="26" spans="1:17" ht="15" customHeight="1" x14ac:dyDescent="0.3">
      <c r="A26" s="49"/>
      <c r="B26" s="392"/>
      <c r="C26" s="393"/>
      <c r="D26" s="394"/>
      <c r="E26" s="374" t="s">
        <v>66</v>
      </c>
      <c r="F26" s="375"/>
      <c r="G26" s="376"/>
      <c r="H26" s="377" t="s">
        <v>291</v>
      </c>
      <c r="I26" s="378"/>
      <c r="J26" s="378"/>
      <c r="K26" s="378"/>
      <c r="L26" s="378"/>
      <c r="M26" s="378"/>
      <c r="N26" s="379"/>
      <c r="O26" s="52" t="b">
        <v>0</v>
      </c>
      <c r="Q26" s="3"/>
    </row>
    <row r="27" spans="1:17" ht="15" customHeight="1" x14ac:dyDescent="0.3">
      <c r="A27" s="49"/>
      <c r="B27" s="392"/>
      <c r="C27" s="393"/>
      <c r="D27" s="394"/>
      <c r="E27" s="368" t="s">
        <v>67</v>
      </c>
      <c r="F27" s="369"/>
      <c r="G27" s="370"/>
      <c r="H27" s="404" t="s">
        <v>292</v>
      </c>
      <c r="I27" s="405"/>
      <c r="J27" s="405"/>
      <c r="K27" s="405"/>
      <c r="L27" s="405"/>
      <c r="M27" s="405"/>
      <c r="N27" s="406"/>
      <c r="O27" s="52" t="b">
        <v>0</v>
      </c>
      <c r="Q27" s="3"/>
    </row>
    <row r="28" spans="1:17" ht="15" hidden="1" customHeight="1" x14ac:dyDescent="0.3">
      <c r="A28" s="49"/>
      <c r="B28" s="392"/>
      <c r="C28" s="393"/>
      <c r="D28" s="394"/>
      <c r="E28" s="368" t="s">
        <v>68</v>
      </c>
      <c r="F28" s="369"/>
      <c r="G28" s="370"/>
      <c r="H28" s="404"/>
      <c r="I28" s="405"/>
      <c r="J28" s="405"/>
      <c r="K28" s="405"/>
      <c r="L28" s="405"/>
      <c r="M28" s="405"/>
      <c r="N28" s="406"/>
      <c r="O28" s="52" t="b">
        <v>0</v>
      </c>
      <c r="Q28" s="3"/>
    </row>
    <row r="29" spans="1:17" ht="15" customHeight="1" x14ac:dyDescent="0.3">
      <c r="A29" s="49"/>
      <c r="B29" s="392"/>
      <c r="C29" s="393"/>
      <c r="D29" s="394"/>
      <c r="E29" s="374" t="s">
        <v>69</v>
      </c>
      <c r="F29" s="375"/>
      <c r="G29" s="376"/>
      <c r="H29" s="377" t="s">
        <v>293</v>
      </c>
      <c r="I29" s="378"/>
      <c r="J29" s="378"/>
      <c r="K29" s="378"/>
      <c r="L29" s="378"/>
      <c r="M29" s="378"/>
      <c r="N29" s="379"/>
      <c r="O29" s="52" t="b">
        <v>0</v>
      </c>
      <c r="Q29" s="3"/>
    </row>
    <row r="30" spans="1:17" ht="15" hidden="1" customHeight="1" x14ac:dyDescent="0.3">
      <c r="A30" s="49"/>
      <c r="B30" s="392"/>
      <c r="C30" s="393"/>
      <c r="D30" s="394"/>
      <c r="E30" s="368" t="s">
        <v>70</v>
      </c>
      <c r="F30" s="369"/>
      <c r="G30" s="370"/>
      <c r="H30" s="404"/>
      <c r="I30" s="405"/>
      <c r="J30" s="405"/>
      <c r="K30" s="405"/>
      <c r="L30" s="405"/>
      <c r="M30" s="405"/>
      <c r="N30" s="406"/>
      <c r="O30" s="52" t="b">
        <v>0</v>
      </c>
      <c r="Q30" s="3"/>
    </row>
    <row r="31" spans="1:17" ht="15" hidden="1" customHeight="1" x14ac:dyDescent="0.3">
      <c r="A31" s="49"/>
      <c r="B31" s="392"/>
      <c r="C31" s="393"/>
      <c r="D31" s="394"/>
      <c r="E31" s="368" t="s">
        <v>71</v>
      </c>
      <c r="F31" s="369"/>
      <c r="G31" s="370"/>
      <c r="H31" s="404"/>
      <c r="I31" s="405"/>
      <c r="J31" s="405"/>
      <c r="K31" s="405"/>
      <c r="L31" s="405"/>
      <c r="M31" s="405"/>
      <c r="N31" s="406"/>
      <c r="O31" s="52" t="b">
        <v>0</v>
      </c>
      <c r="Q31" s="3"/>
    </row>
    <row r="32" spans="1:17" ht="15" hidden="1" customHeight="1" x14ac:dyDescent="0.3">
      <c r="A32" s="49"/>
      <c r="B32" s="392"/>
      <c r="C32" s="393"/>
      <c r="D32" s="394"/>
      <c r="E32" s="368" t="s">
        <v>72</v>
      </c>
      <c r="F32" s="369"/>
      <c r="G32" s="370"/>
      <c r="H32" s="404"/>
      <c r="I32" s="405"/>
      <c r="J32" s="405"/>
      <c r="K32" s="405"/>
      <c r="L32" s="405"/>
      <c r="M32" s="405"/>
      <c r="N32" s="406"/>
      <c r="O32" s="52" t="b">
        <v>0</v>
      </c>
      <c r="Q32" s="3"/>
    </row>
    <row r="33" spans="1:17" ht="15" hidden="1" customHeight="1" x14ac:dyDescent="0.3">
      <c r="A33" s="49"/>
      <c r="B33" s="392"/>
      <c r="C33" s="393"/>
      <c r="D33" s="394"/>
      <c r="E33" s="368" t="s">
        <v>73</v>
      </c>
      <c r="F33" s="369"/>
      <c r="G33" s="370"/>
      <c r="H33" s="371"/>
      <c r="I33" s="372"/>
      <c r="J33" s="372"/>
      <c r="K33" s="372"/>
      <c r="L33" s="372"/>
      <c r="M33" s="372"/>
      <c r="N33" s="373"/>
      <c r="O33" s="52"/>
      <c r="Q33" s="3"/>
    </row>
    <row r="34" spans="1:17" ht="15" hidden="1" customHeight="1" x14ac:dyDescent="0.3">
      <c r="A34" s="49"/>
      <c r="B34" s="392"/>
      <c r="C34" s="393"/>
      <c r="D34" s="394"/>
      <c r="E34" s="368" t="s">
        <v>74</v>
      </c>
      <c r="F34" s="369"/>
      <c r="G34" s="370"/>
      <c r="H34" s="371"/>
      <c r="I34" s="372"/>
      <c r="J34" s="372"/>
      <c r="K34" s="372"/>
      <c r="L34" s="372"/>
      <c r="M34" s="372"/>
      <c r="N34" s="373"/>
      <c r="O34" s="52"/>
      <c r="Q34" s="3"/>
    </row>
    <row r="35" spans="1:17" ht="15" hidden="1" customHeight="1" x14ac:dyDescent="0.3">
      <c r="A35" s="49"/>
      <c r="B35" s="392"/>
      <c r="C35" s="393"/>
      <c r="D35" s="394"/>
      <c r="E35" s="368" t="s">
        <v>75</v>
      </c>
      <c r="F35" s="369"/>
      <c r="G35" s="370"/>
      <c r="H35" s="371"/>
      <c r="I35" s="372"/>
      <c r="J35" s="372"/>
      <c r="K35" s="372"/>
      <c r="L35" s="372"/>
      <c r="M35" s="372"/>
      <c r="N35" s="373"/>
      <c r="O35" s="52"/>
      <c r="Q35" s="3"/>
    </row>
    <row r="36" spans="1:17" ht="15" hidden="1" customHeight="1" x14ac:dyDescent="0.3">
      <c r="A36" s="49"/>
      <c r="B36" s="395"/>
      <c r="C36" s="396"/>
      <c r="D36" s="397"/>
      <c r="E36" s="407" t="s">
        <v>76</v>
      </c>
      <c r="F36" s="408"/>
      <c r="G36" s="409"/>
      <c r="H36" s="410"/>
      <c r="I36" s="411"/>
      <c r="J36" s="411"/>
      <c r="K36" s="411"/>
      <c r="L36" s="411"/>
      <c r="M36" s="411"/>
      <c r="N36" s="412"/>
      <c r="O36" s="52" t="b">
        <v>0</v>
      </c>
      <c r="Q36" s="3"/>
    </row>
    <row r="37" spans="1:17" ht="1" customHeight="1" x14ac:dyDescent="0.3">
      <c r="A37" s="49"/>
      <c r="B37" s="220"/>
      <c r="C37" s="219"/>
      <c r="D37" s="221"/>
      <c r="E37" s="386"/>
      <c r="F37" s="387"/>
      <c r="G37" s="388"/>
      <c r="H37" s="329"/>
      <c r="I37" s="330"/>
      <c r="J37" s="330"/>
      <c r="K37" s="330"/>
      <c r="L37" s="330"/>
      <c r="M37" s="330"/>
      <c r="N37" s="331"/>
      <c r="O37" s="52"/>
      <c r="Q37" s="3"/>
    </row>
    <row r="38" spans="1:17" ht="45" customHeight="1" x14ac:dyDescent="0.3">
      <c r="A38" s="49"/>
      <c r="B38" s="347" t="s">
        <v>107</v>
      </c>
      <c r="C38" s="348"/>
      <c r="D38" s="349"/>
      <c r="E38" s="398" t="s">
        <v>56</v>
      </c>
      <c r="F38" s="399"/>
      <c r="G38" s="400"/>
      <c r="H38" s="401" t="s">
        <v>294</v>
      </c>
      <c r="I38" s="402"/>
      <c r="J38" s="402"/>
      <c r="K38" s="402"/>
      <c r="L38" s="402"/>
      <c r="M38" s="402"/>
      <c r="N38" s="403"/>
      <c r="O38" s="52" t="b">
        <v>0</v>
      </c>
      <c r="Q38" s="3"/>
    </row>
    <row r="39" spans="1:17" ht="165" customHeight="1" x14ac:dyDescent="0.3">
      <c r="A39" s="49"/>
      <c r="B39" s="428"/>
      <c r="C39" s="429"/>
      <c r="D39" s="430"/>
      <c r="E39" s="374" t="s">
        <v>127</v>
      </c>
      <c r="F39" s="375"/>
      <c r="G39" s="376"/>
      <c r="H39" s="413" t="s">
        <v>295</v>
      </c>
      <c r="I39" s="414"/>
      <c r="J39" s="414"/>
      <c r="K39" s="414"/>
      <c r="L39" s="414"/>
      <c r="M39" s="414"/>
      <c r="N39" s="415"/>
      <c r="O39" s="52" t="b">
        <v>0</v>
      </c>
      <c r="Q39" s="3"/>
    </row>
    <row r="40" spans="1:17" ht="15" customHeight="1" x14ac:dyDescent="0.3">
      <c r="A40" s="49"/>
      <c r="B40" s="428"/>
      <c r="C40" s="429"/>
      <c r="D40" s="430"/>
      <c r="E40" s="368" t="s">
        <v>128</v>
      </c>
      <c r="F40" s="369"/>
      <c r="G40" s="370"/>
      <c r="H40" s="416" t="s">
        <v>296</v>
      </c>
      <c r="I40" s="417"/>
      <c r="J40" s="417"/>
      <c r="K40" s="417"/>
      <c r="L40" s="417"/>
      <c r="M40" s="417"/>
      <c r="N40" s="418"/>
      <c r="O40" s="52" t="b">
        <v>0</v>
      </c>
      <c r="Q40" s="3"/>
    </row>
    <row r="41" spans="1:17" ht="15" customHeight="1" x14ac:dyDescent="0.3">
      <c r="A41" s="49"/>
      <c r="B41" s="428"/>
      <c r="C41" s="429"/>
      <c r="D41" s="430"/>
      <c r="E41" s="374" t="s">
        <v>129</v>
      </c>
      <c r="F41" s="375"/>
      <c r="G41" s="376"/>
      <c r="H41" s="413" t="s">
        <v>297</v>
      </c>
      <c r="I41" s="414"/>
      <c r="J41" s="414"/>
      <c r="K41" s="414"/>
      <c r="L41" s="414"/>
      <c r="M41" s="414"/>
      <c r="N41" s="415"/>
      <c r="O41" s="52" t="b">
        <v>0</v>
      </c>
      <c r="Q41" s="3"/>
    </row>
    <row r="42" spans="1:17" ht="15" customHeight="1" x14ac:dyDescent="0.3">
      <c r="A42" s="49"/>
      <c r="B42" s="428"/>
      <c r="C42" s="429"/>
      <c r="D42" s="430"/>
      <c r="E42" s="368" t="s">
        <v>130</v>
      </c>
      <c r="F42" s="369"/>
      <c r="G42" s="370"/>
      <c r="H42" s="416" t="s">
        <v>298</v>
      </c>
      <c r="I42" s="417"/>
      <c r="J42" s="417"/>
      <c r="K42" s="417"/>
      <c r="L42" s="417"/>
      <c r="M42" s="417"/>
      <c r="N42" s="418"/>
      <c r="O42" s="52" t="b">
        <v>0</v>
      </c>
      <c r="Q42" s="3"/>
    </row>
    <row r="43" spans="1:17" ht="15" hidden="1" customHeight="1" x14ac:dyDescent="0.3">
      <c r="A43" s="49"/>
      <c r="B43" s="350"/>
      <c r="C43" s="351"/>
      <c r="D43" s="352"/>
      <c r="E43" s="407" t="s">
        <v>131</v>
      </c>
      <c r="F43" s="408"/>
      <c r="G43" s="409"/>
      <c r="H43" s="419"/>
      <c r="I43" s="420"/>
      <c r="J43" s="420"/>
      <c r="K43" s="420"/>
      <c r="L43" s="420"/>
      <c r="M43" s="420"/>
      <c r="N43" s="421"/>
      <c r="O43" s="52" t="b">
        <v>0</v>
      </c>
      <c r="Q43" s="3"/>
    </row>
    <row r="44" spans="1:17" ht="90" customHeight="1" x14ac:dyDescent="0.3">
      <c r="A44" s="49"/>
      <c r="B44" s="341" t="s">
        <v>108</v>
      </c>
      <c r="C44" s="342"/>
      <c r="D44" s="343"/>
      <c r="E44" s="422" t="s">
        <v>16</v>
      </c>
      <c r="F44" s="423"/>
      <c r="G44" s="424"/>
      <c r="H44" s="425" t="s">
        <v>299</v>
      </c>
      <c r="I44" s="426"/>
      <c r="J44" s="426"/>
      <c r="K44" s="426"/>
      <c r="L44" s="426"/>
      <c r="M44" s="426"/>
      <c r="N44" s="427"/>
      <c r="O44" s="52" t="b">
        <v>0</v>
      </c>
      <c r="Q44" s="3"/>
    </row>
    <row r="45" spans="1:17" ht="75" customHeight="1" x14ac:dyDescent="0.3">
      <c r="A45" s="49"/>
      <c r="B45" s="347" t="s">
        <v>109</v>
      </c>
      <c r="C45" s="348"/>
      <c r="D45" s="349"/>
      <c r="E45" s="369" t="s">
        <v>57</v>
      </c>
      <c r="F45" s="369"/>
      <c r="G45" s="369"/>
      <c r="H45" s="401" t="s">
        <v>300</v>
      </c>
      <c r="I45" s="402"/>
      <c r="J45" s="402"/>
      <c r="K45" s="402"/>
      <c r="L45" s="402"/>
      <c r="M45" s="402"/>
      <c r="N45" s="403"/>
      <c r="O45" s="52" t="b">
        <v>1</v>
      </c>
      <c r="Q45" s="3"/>
    </row>
    <row r="46" spans="1:17" ht="180" customHeight="1" x14ac:dyDescent="0.3">
      <c r="A46" s="49"/>
      <c r="B46" s="350"/>
      <c r="C46" s="351"/>
      <c r="D46" s="352"/>
      <c r="E46" s="375" t="s">
        <v>58</v>
      </c>
      <c r="F46" s="375"/>
      <c r="G46" s="375"/>
      <c r="H46" s="436" t="s">
        <v>301</v>
      </c>
      <c r="I46" s="437"/>
      <c r="J46" s="437"/>
      <c r="K46" s="437"/>
      <c r="L46" s="437"/>
      <c r="M46" s="437"/>
      <c r="N46" s="438"/>
      <c r="O46" s="52" t="b">
        <v>0</v>
      </c>
      <c r="Q46" s="3"/>
    </row>
    <row r="47" spans="1:17" ht="30" customHeight="1" x14ac:dyDescent="0.3">
      <c r="A47" s="49"/>
      <c r="B47" s="341" t="s">
        <v>110</v>
      </c>
      <c r="C47" s="342"/>
      <c r="D47" s="343"/>
      <c r="E47" s="386" t="s">
        <v>17</v>
      </c>
      <c r="F47" s="387"/>
      <c r="G47" s="388"/>
      <c r="H47" s="433" t="s">
        <v>302</v>
      </c>
      <c r="I47" s="434"/>
      <c r="J47" s="434"/>
      <c r="K47" s="434"/>
      <c r="L47" s="434"/>
      <c r="M47" s="434"/>
      <c r="N47" s="435"/>
      <c r="O47" s="52" t="b">
        <v>1</v>
      </c>
      <c r="Q47" s="3"/>
    </row>
    <row r="48" spans="1:17" ht="90" customHeight="1" x14ac:dyDescent="0.3">
      <c r="A48" s="49"/>
      <c r="B48" s="341" t="s">
        <v>111</v>
      </c>
      <c r="C48" s="342"/>
      <c r="D48" s="343"/>
      <c r="E48" s="422" t="s">
        <v>59</v>
      </c>
      <c r="F48" s="423"/>
      <c r="G48" s="424"/>
      <c r="H48" s="431" t="s">
        <v>303</v>
      </c>
      <c r="I48" s="414"/>
      <c r="J48" s="414"/>
      <c r="K48" s="414"/>
      <c r="L48" s="414"/>
      <c r="M48" s="414"/>
      <c r="N48" s="432"/>
      <c r="O48" s="52" t="b">
        <v>1</v>
      </c>
      <c r="Q48" s="3"/>
    </row>
    <row r="49" spans="1:17" ht="90" customHeight="1" x14ac:dyDescent="0.3">
      <c r="A49" s="49"/>
      <c r="B49" s="341" t="s">
        <v>77</v>
      </c>
      <c r="C49" s="342"/>
      <c r="D49" s="343"/>
      <c r="E49" s="386" t="s">
        <v>60</v>
      </c>
      <c r="F49" s="387"/>
      <c r="G49" s="388"/>
      <c r="H49" s="433" t="s">
        <v>333</v>
      </c>
      <c r="I49" s="434"/>
      <c r="J49" s="434"/>
      <c r="K49" s="434"/>
      <c r="L49" s="434"/>
      <c r="M49" s="434"/>
      <c r="N49" s="435"/>
      <c r="O49" s="52" t="b">
        <v>1</v>
      </c>
      <c r="Q49" s="3"/>
    </row>
    <row r="50" spans="1:17" ht="30" customHeight="1" x14ac:dyDescent="0.3">
      <c r="A50" s="49"/>
      <c r="B50" s="347" t="s">
        <v>137</v>
      </c>
      <c r="C50" s="348"/>
      <c r="D50" s="349"/>
      <c r="E50" s="422" t="s">
        <v>61</v>
      </c>
      <c r="F50" s="423"/>
      <c r="G50" s="424"/>
      <c r="H50" s="425" t="s">
        <v>305</v>
      </c>
      <c r="I50" s="426"/>
      <c r="J50" s="426"/>
      <c r="K50" s="426"/>
      <c r="L50" s="426"/>
      <c r="M50" s="426"/>
      <c r="N50" s="427"/>
      <c r="O50" s="52"/>
      <c r="Q50" s="3"/>
    </row>
    <row r="51" spans="1:17" ht="60" customHeight="1" x14ac:dyDescent="0.3">
      <c r="A51" s="49"/>
      <c r="B51" s="428"/>
      <c r="C51" s="429"/>
      <c r="D51" s="430"/>
      <c r="E51" s="386" t="s">
        <v>190</v>
      </c>
      <c r="F51" s="387"/>
      <c r="G51" s="388"/>
      <c r="H51" s="433" t="s">
        <v>33</v>
      </c>
      <c r="I51" s="434"/>
      <c r="J51" s="434"/>
      <c r="K51" s="434"/>
      <c r="L51" s="434"/>
      <c r="M51" s="434"/>
      <c r="N51" s="435"/>
      <c r="O51" s="52"/>
      <c r="Q51" s="3"/>
    </row>
    <row r="52" spans="1:17" ht="60" customHeight="1" x14ac:dyDescent="0.3">
      <c r="A52" s="49"/>
      <c r="B52" s="428"/>
      <c r="C52" s="429"/>
      <c r="D52" s="430"/>
      <c r="E52" s="422" t="s">
        <v>191</v>
      </c>
      <c r="F52" s="423"/>
      <c r="G52" s="424"/>
      <c r="H52" s="425" t="s">
        <v>306</v>
      </c>
      <c r="I52" s="426"/>
      <c r="J52" s="426"/>
      <c r="K52" s="426"/>
      <c r="L52" s="426"/>
      <c r="M52" s="426"/>
      <c r="N52" s="427"/>
      <c r="O52" s="52"/>
      <c r="Q52" s="3"/>
    </row>
    <row r="53" spans="1:17" ht="60" customHeight="1" x14ac:dyDescent="0.3">
      <c r="A53" s="49"/>
      <c r="B53" s="428"/>
      <c r="C53" s="429"/>
      <c r="D53" s="430"/>
      <c r="E53" s="386" t="s">
        <v>192</v>
      </c>
      <c r="F53" s="387"/>
      <c r="G53" s="388"/>
      <c r="H53" s="433" t="s">
        <v>306</v>
      </c>
      <c r="I53" s="434"/>
      <c r="J53" s="434"/>
      <c r="K53" s="434"/>
      <c r="L53" s="434"/>
      <c r="M53" s="434"/>
      <c r="N53" s="435"/>
      <c r="O53" s="52"/>
      <c r="Q53" s="3"/>
    </row>
    <row r="54" spans="1:17" ht="60" customHeight="1" x14ac:dyDescent="0.3">
      <c r="A54" s="49"/>
      <c r="B54" s="428"/>
      <c r="C54" s="429"/>
      <c r="D54" s="430"/>
      <c r="E54" s="422" t="s">
        <v>193</v>
      </c>
      <c r="F54" s="423"/>
      <c r="G54" s="424"/>
      <c r="H54" s="425" t="s">
        <v>306</v>
      </c>
      <c r="I54" s="426"/>
      <c r="J54" s="426"/>
      <c r="K54" s="426"/>
      <c r="L54" s="426"/>
      <c r="M54" s="426"/>
      <c r="N54" s="427"/>
      <c r="O54" s="52"/>
      <c r="Q54" s="3"/>
    </row>
    <row r="55" spans="1:17" ht="60" customHeight="1" x14ac:dyDescent="0.3">
      <c r="A55" s="49"/>
      <c r="B55" s="350"/>
      <c r="C55" s="351"/>
      <c r="D55" s="352"/>
      <c r="E55" s="386" t="s">
        <v>194</v>
      </c>
      <c r="F55" s="387"/>
      <c r="G55" s="388"/>
      <c r="H55" s="433" t="s">
        <v>306</v>
      </c>
      <c r="I55" s="434"/>
      <c r="J55" s="434"/>
      <c r="K55" s="434"/>
      <c r="L55" s="434"/>
      <c r="M55" s="434"/>
      <c r="N55" s="435"/>
      <c r="O55" s="52"/>
      <c r="Q55" s="3"/>
    </row>
    <row r="56" spans="1:17" ht="30" customHeight="1" x14ac:dyDescent="0.3">
      <c r="A56" s="49"/>
      <c r="B56" s="341" t="s">
        <v>112</v>
      </c>
      <c r="C56" s="342"/>
      <c r="D56" s="343"/>
      <c r="E56" s="422" t="s">
        <v>51</v>
      </c>
      <c r="F56" s="423"/>
      <c r="G56" s="424"/>
      <c r="H56" s="425" t="s">
        <v>307</v>
      </c>
      <c r="I56" s="426"/>
      <c r="J56" s="426"/>
      <c r="K56" s="426"/>
      <c r="L56" s="426"/>
      <c r="M56" s="426"/>
      <c r="N56" s="427"/>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A34" zoomScale="70" zoomScaleNormal="70" zoomScaleSheetLayoutView="100" workbookViewId="0">
      <selection activeCell="T44" sqref="T44"/>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
        <v>262</v>
      </c>
      <c r="I4" s="446"/>
      <c r="J4" s="445">
        <v>2025</v>
      </c>
      <c r="K4" s="446"/>
      <c r="L4" s="98">
        <v>25</v>
      </c>
      <c r="M4" s="98" t="s">
        <v>149</v>
      </c>
      <c r="N4" s="445" t="s">
        <v>263</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
        <v>264</v>
      </c>
      <c r="I6" s="279"/>
      <c r="J6" s="279"/>
      <c r="K6" s="279"/>
      <c r="L6" s="279"/>
      <c r="M6" s="280"/>
      <c r="N6" s="281" t="s">
        <v>265</v>
      </c>
      <c r="O6" s="282"/>
      <c r="P6" s="75"/>
    </row>
    <row r="7" spans="1:16" s="101" customFormat="1" ht="15.75" customHeight="1" thickTop="1" thickBot="1" x14ac:dyDescent="0.35">
      <c r="A7" s="117" t="s">
        <v>6</v>
      </c>
      <c r="B7" s="455" t="s">
        <v>7</v>
      </c>
      <c r="C7" s="456"/>
      <c r="D7" s="457"/>
      <c r="E7" s="447" t="s">
        <v>266</v>
      </c>
      <c r="F7" s="448"/>
      <c r="G7" s="440"/>
      <c r="H7" s="441" t="s">
        <v>32</v>
      </c>
      <c r="I7" s="442"/>
      <c r="J7" s="439">
        <v>0.1</v>
      </c>
      <c r="K7" s="440"/>
      <c r="L7" s="441" t="s">
        <v>23</v>
      </c>
      <c r="M7" s="442"/>
      <c r="N7" s="443">
        <v>44865</v>
      </c>
      <c r="O7" s="444"/>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0" t="s">
        <v>162</v>
      </c>
      <c r="C9" s="481"/>
      <c r="D9" s="481"/>
      <c r="E9" s="481"/>
      <c r="F9" s="481"/>
      <c r="G9" s="482"/>
      <c r="H9" s="160" t="s">
        <v>37</v>
      </c>
      <c r="I9" s="158" t="s">
        <v>47</v>
      </c>
      <c r="J9" s="462" t="s">
        <v>173</v>
      </c>
      <c r="K9" s="463"/>
      <c r="L9" s="463"/>
      <c r="M9" s="463"/>
      <c r="N9" s="463"/>
      <c r="O9" s="464"/>
      <c r="P9" s="76"/>
    </row>
    <row r="10" spans="1:16" ht="14.5" x14ac:dyDescent="0.3">
      <c r="A10" s="77">
        <v>75679</v>
      </c>
      <c r="B10" s="458" t="s">
        <v>139</v>
      </c>
      <c r="C10" s="458"/>
      <c r="D10" s="458"/>
      <c r="E10" s="65"/>
      <c r="F10" s="65"/>
      <c r="G10" s="66"/>
      <c r="H10" s="152">
        <v>25</v>
      </c>
      <c r="I10" s="161" t="s">
        <v>167</v>
      </c>
      <c r="J10" s="471" t="s">
        <v>174</v>
      </c>
      <c r="K10" s="472"/>
      <c r="L10" s="472"/>
      <c r="M10" s="472"/>
      <c r="N10" s="472"/>
      <c r="O10" s="473"/>
      <c r="P10" s="76"/>
    </row>
    <row r="11" spans="1:16" ht="15.25" customHeight="1" x14ac:dyDescent="0.3">
      <c r="A11" s="77" t="s">
        <v>6</v>
      </c>
      <c r="B11" s="458" t="s">
        <v>148</v>
      </c>
      <c r="C11" s="458"/>
      <c r="D11" s="458"/>
      <c r="E11" s="65"/>
      <c r="F11" s="65"/>
      <c r="G11" s="66"/>
      <c r="H11" s="152" t="s">
        <v>149</v>
      </c>
      <c r="I11" s="162" t="s">
        <v>163</v>
      </c>
      <c r="J11" s="474" t="s">
        <v>174</v>
      </c>
      <c r="K11" s="475"/>
      <c r="L11" s="475"/>
      <c r="M11" s="475"/>
      <c r="N11" s="475"/>
      <c r="O11" s="476"/>
      <c r="P11" s="76"/>
    </row>
    <row r="12" spans="1:16" ht="15.25" customHeight="1" x14ac:dyDescent="0.3">
      <c r="A12" s="77"/>
      <c r="B12" s="458" t="s">
        <v>178</v>
      </c>
      <c r="C12" s="458"/>
      <c r="D12" s="458"/>
      <c r="E12" s="154"/>
      <c r="F12" s="102"/>
      <c r="G12" s="155"/>
      <c r="H12" s="152">
        <v>2.82</v>
      </c>
      <c r="I12" s="162" t="s">
        <v>164</v>
      </c>
      <c r="J12" s="474" t="s">
        <v>175</v>
      </c>
      <c r="K12" s="475"/>
      <c r="L12" s="475"/>
      <c r="M12" s="475"/>
      <c r="N12" s="475"/>
      <c r="O12" s="476"/>
      <c r="P12" s="76"/>
    </row>
    <row r="13" spans="1:16" ht="15.25" customHeight="1" x14ac:dyDescent="0.3">
      <c r="A13" s="77"/>
      <c r="B13" s="151" t="s">
        <v>150</v>
      </c>
      <c r="C13" s="64"/>
      <c r="D13" s="64"/>
      <c r="E13" s="102"/>
      <c r="F13" s="102"/>
      <c r="G13" s="155"/>
      <c r="H13" s="152" t="s">
        <v>33</v>
      </c>
      <c r="I13" s="162" t="s">
        <v>163</v>
      </c>
      <c r="J13" s="474" t="s">
        <v>176</v>
      </c>
      <c r="K13" s="475"/>
      <c r="L13" s="475"/>
      <c r="M13" s="475"/>
      <c r="N13" s="475"/>
      <c r="O13" s="476"/>
      <c r="P13" s="76"/>
    </row>
    <row r="14" spans="1:16" ht="15.25" customHeight="1" x14ac:dyDescent="0.3">
      <c r="A14" s="77"/>
      <c r="B14" s="180" t="s">
        <v>151</v>
      </c>
      <c r="C14" s="181"/>
      <c r="D14" s="181"/>
      <c r="E14" s="182"/>
      <c r="F14" s="182"/>
      <c r="G14" s="183"/>
      <c r="H14" s="184" t="s">
        <v>33</v>
      </c>
      <c r="I14" s="185" t="s">
        <v>163</v>
      </c>
      <c r="J14" s="477" t="s">
        <v>176</v>
      </c>
      <c r="K14" s="478"/>
      <c r="L14" s="478"/>
      <c r="M14" s="478"/>
      <c r="N14" s="478"/>
      <c r="O14" s="479"/>
      <c r="P14" s="76"/>
    </row>
    <row r="15" spans="1:16" ht="15.25" hidden="1" customHeight="1" x14ac:dyDescent="0.3">
      <c r="A15" s="77"/>
      <c r="B15" s="459" t="s">
        <v>166</v>
      </c>
      <c r="C15" s="459"/>
      <c r="D15" s="460"/>
      <c r="E15" s="176" t="s">
        <v>152</v>
      </c>
      <c r="F15" s="177"/>
      <c r="G15" s="178"/>
      <c r="H15" s="179">
        <v>10.93</v>
      </c>
      <c r="I15" s="161" t="s">
        <v>165</v>
      </c>
      <c r="J15" s="465" t="s">
        <v>177</v>
      </c>
      <c r="K15" s="466"/>
      <c r="L15" s="466"/>
      <c r="M15" s="466"/>
      <c r="N15" s="466"/>
      <c r="O15" s="467"/>
      <c r="P15" s="76"/>
    </row>
    <row r="16" spans="1:16" ht="15.25" customHeight="1" x14ac:dyDescent="0.3">
      <c r="A16" s="77"/>
      <c r="B16" s="253"/>
      <c r="C16" s="253"/>
      <c r="D16" s="461"/>
      <c r="E16" s="151" t="s">
        <v>153</v>
      </c>
      <c r="F16" s="172"/>
      <c r="G16" s="155"/>
      <c r="H16" s="152">
        <v>17.079999999999998</v>
      </c>
      <c r="I16" s="162" t="s">
        <v>165</v>
      </c>
      <c r="J16" s="468"/>
      <c r="K16" s="469"/>
      <c r="L16" s="469"/>
      <c r="M16" s="469"/>
      <c r="N16" s="469"/>
      <c r="O16" s="470"/>
      <c r="P16" s="76"/>
    </row>
    <row r="17" spans="1:16" ht="15.25" hidden="1" customHeight="1" x14ac:dyDescent="0.3">
      <c r="A17" s="77"/>
      <c r="B17" s="253"/>
      <c r="C17" s="253"/>
      <c r="D17" s="461"/>
      <c r="E17" s="151" t="s">
        <v>154</v>
      </c>
      <c r="F17" s="172"/>
      <c r="G17" s="155"/>
      <c r="H17" s="152">
        <v>20.6</v>
      </c>
      <c r="I17" s="162" t="s">
        <v>165</v>
      </c>
      <c r="J17" s="468"/>
      <c r="K17" s="469"/>
      <c r="L17" s="469"/>
      <c r="M17" s="469"/>
      <c r="N17" s="469"/>
      <c r="O17" s="470"/>
      <c r="P17" s="76"/>
    </row>
    <row r="18" spans="1:16" ht="15.25" hidden="1" customHeight="1" x14ac:dyDescent="0.3">
      <c r="A18" s="77"/>
      <c r="B18" s="253"/>
      <c r="C18" s="253"/>
      <c r="D18" s="461"/>
      <c r="E18" s="151" t="s">
        <v>155</v>
      </c>
      <c r="F18" s="172"/>
      <c r="G18" s="155"/>
      <c r="H18" s="152">
        <v>27.43</v>
      </c>
      <c r="I18" s="162" t="s">
        <v>165</v>
      </c>
      <c r="J18" s="468"/>
      <c r="K18" s="469"/>
      <c r="L18" s="469"/>
      <c r="M18" s="469"/>
      <c r="N18" s="469"/>
      <c r="O18" s="470"/>
      <c r="P18" s="76"/>
    </row>
    <row r="19" spans="1:16" ht="15.25" hidden="1" customHeight="1" x14ac:dyDescent="0.3">
      <c r="A19" s="77"/>
      <c r="B19" s="253"/>
      <c r="C19" s="253"/>
      <c r="D19" s="461"/>
      <c r="E19" s="151" t="s">
        <v>156</v>
      </c>
      <c r="F19" s="172"/>
      <c r="G19" s="155"/>
      <c r="H19" s="152">
        <v>36.47</v>
      </c>
      <c r="I19" s="162" t="s">
        <v>165</v>
      </c>
      <c r="J19" s="468"/>
      <c r="K19" s="469"/>
      <c r="L19" s="469"/>
      <c r="M19" s="469"/>
      <c r="N19" s="469"/>
      <c r="O19" s="470"/>
      <c r="P19" s="76"/>
    </row>
    <row r="20" spans="1:16" ht="15.25" hidden="1" customHeight="1" x14ac:dyDescent="0.3">
      <c r="A20" s="77"/>
      <c r="B20" s="253"/>
      <c r="C20" s="253"/>
      <c r="D20" s="461"/>
      <c r="E20" s="151" t="s">
        <v>157</v>
      </c>
      <c r="F20" s="172"/>
      <c r="G20" s="155"/>
      <c r="H20" s="152">
        <v>39.28</v>
      </c>
      <c r="I20" s="162" t="s">
        <v>165</v>
      </c>
      <c r="J20" s="468"/>
      <c r="K20" s="469"/>
      <c r="L20" s="469"/>
      <c r="M20" s="469"/>
      <c r="N20" s="469"/>
      <c r="O20" s="470"/>
      <c r="P20" s="76"/>
    </row>
    <row r="21" spans="1:16" ht="15.25" hidden="1" customHeight="1" x14ac:dyDescent="0.3">
      <c r="A21" s="77"/>
      <c r="B21" s="253"/>
      <c r="C21" s="253"/>
      <c r="D21" s="461"/>
      <c r="E21" s="151" t="s">
        <v>158</v>
      </c>
      <c r="F21" s="172"/>
      <c r="G21" s="155"/>
      <c r="H21" s="152">
        <v>46.18</v>
      </c>
      <c r="I21" s="162" t="s">
        <v>165</v>
      </c>
      <c r="J21" s="468"/>
      <c r="K21" s="469"/>
      <c r="L21" s="469"/>
      <c r="M21" s="469"/>
      <c r="N21" s="469"/>
      <c r="O21" s="470"/>
      <c r="P21" s="76"/>
    </row>
    <row r="22" spans="1:16" ht="15.25" hidden="1" customHeight="1" x14ac:dyDescent="0.3">
      <c r="A22" s="77"/>
      <c r="B22" s="253"/>
      <c r="C22" s="253"/>
      <c r="D22" s="461"/>
      <c r="E22" s="151" t="s">
        <v>159</v>
      </c>
      <c r="F22" s="172"/>
      <c r="G22" s="155"/>
      <c r="H22" s="152">
        <v>58.8</v>
      </c>
      <c r="I22" s="162" t="s">
        <v>165</v>
      </c>
      <c r="J22" s="468"/>
      <c r="K22" s="469"/>
      <c r="L22" s="469"/>
      <c r="M22" s="469"/>
      <c r="N22" s="469"/>
      <c r="O22" s="470"/>
      <c r="P22" s="76"/>
    </row>
    <row r="23" spans="1:16" ht="15.25" hidden="1" customHeight="1" x14ac:dyDescent="0.3">
      <c r="A23" s="77"/>
      <c r="B23" s="253"/>
      <c r="C23" s="253"/>
      <c r="D23" s="461"/>
      <c r="E23" s="151" t="s">
        <v>160</v>
      </c>
      <c r="F23" s="172"/>
      <c r="G23" s="155"/>
      <c r="H23" s="152">
        <v>66.16</v>
      </c>
      <c r="I23" s="162" t="s">
        <v>165</v>
      </c>
      <c r="J23" s="468"/>
      <c r="K23" s="469"/>
      <c r="L23" s="469"/>
      <c r="M23" s="469"/>
      <c r="N23" s="469"/>
      <c r="O23" s="470"/>
      <c r="P23" s="76"/>
    </row>
    <row r="24" spans="1:16" ht="15.25" hidden="1" customHeight="1" x14ac:dyDescent="0.3">
      <c r="A24" s="77" t="s">
        <v>6</v>
      </c>
      <c r="B24" s="253"/>
      <c r="C24" s="253"/>
      <c r="D24" s="461"/>
      <c r="E24" s="151" t="s">
        <v>161</v>
      </c>
      <c r="F24" s="153"/>
      <c r="G24" s="156"/>
      <c r="H24" s="152">
        <v>122.39</v>
      </c>
      <c r="I24" s="162" t="s">
        <v>165</v>
      </c>
      <c r="J24" s="468"/>
      <c r="K24" s="469"/>
      <c r="L24" s="469"/>
      <c r="M24" s="469"/>
      <c r="N24" s="469"/>
      <c r="O24" s="470"/>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273</v>
      </c>
      <c r="C54" s="194"/>
      <c r="D54" s="194"/>
      <c r="E54" s="194"/>
      <c r="F54" s="194"/>
      <c r="G54" s="195"/>
      <c r="H54" s="226">
        <v>7.6449999999999996</v>
      </c>
      <c r="I54" s="224">
        <v>2998.6454268699999</v>
      </c>
      <c r="J54" s="225" t="s">
        <v>306</v>
      </c>
      <c r="K54" s="483" t="s">
        <v>309</v>
      </c>
      <c r="L54" s="484"/>
      <c r="M54" s="484"/>
      <c r="N54" s="484"/>
      <c r="O54" s="484"/>
      <c r="P54" s="76"/>
    </row>
    <row r="55" spans="1:16" ht="30" customHeight="1" x14ac:dyDescent="0.3">
      <c r="A55" s="77"/>
      <c r="B55" s="193" t="s">
        <v>275</v>
      </c>
      <c r="C55" s="194"/>
      <c r="D55" s="194"/>
      <c r="E55" s="194"/>
      <c r="F55" s="194"/>
      <c r="G55" s="195"/>
      <c r="H55" s="226">
        <v>66.805000000000007</v>
      </c>
      <c r="I55" s="224">
        <v>3120.69831656</v>
      </c>
      <c r="J55" s="225" t="s">
        <v>33</v>
      </c>
      <c r="K55" s="483" t="s">
        <v>326</v>
      </c>
      <c r="L55" s="484"/>
      <c r="M55" s="484"/>
      <c r="N55" s="484"/>
      <c r="O55" s="484"/>
      <c r="P55" s="76"/>
    </row>
    <row r="56" spans="1:16" ht="30" customHeight="1" x14ac:dyDescent="0.3">
      <c r="A56" s="77"/>
      <c r="B56" s="193" t="s">
        <v>277</v>
      </c>
      <c r="C56" s="194"/>
      <c r="D56" s="194"/>
      <c r="E56" s="194"/>
      <c r="F56" s="194"/>
      <c r="G56" s="195"/>
      <c r="H56" s="226">
        <v>74.2</v>
      </c>
      <c r="I56" s="224">
        <v>3116.25351796</v>
      </c>
      <c r="J56" s="225" t="s">
        <v>33</v>
      </c>
      <c r="K56" s="483" t="s">
        <v>328</v>
      </c>
      <c r="L56" s="484"/>
      <c r="M56" s="484"/>
      <c r="N56" s="484"/>
      <c r="O56" s="484"/>
      <c r="P56" s="76"/>
    </row>
    <row r="57" spans="1:16" ht="30" customHeight="1" x14ac:dyDescent="0.3">
      <c r="A57" s="77"/>
      <c r="B57" s="193" t="s">
        <v>278</v>
      </c>
      <c r="C57" s="194"/>
      <c r="D57" s="194"/>
      <c r="E57" s="194"/>
      <c r="F57" s="194"/>
      <c r="G57" s="195"/>
      <c r="H57" s="226">
        <v>3.95</v>
      </c>
      <c r="I57" s="224">
        <v>1624.9668124100001</v>
      </c>
      <c r="J57" s="225" t="s">
        <v>33</v>
      </c>
      <c r="K57" s="483" t="s">
        <v>330</v>
      </c>
      <c r="L57" s="484"/>
      <c r="M57" s="484"/>
      <c r="N57" s="484"/>
      <c r="O57" s="484"/>
      <c r="P57" s="76"/>
    </row>
    <row r="58" spans="1:16" ht="30" hidden="1" customHeight="1" x14ac:dyDescent="0.3">
      <c r="A58" s="77"/>
      <c r="B58" s="193" t="s">
        <v>334</v>
      </c>
      <c r="C58" s="196"/>
      <c r="D58" s="196"/>
      <c r="E58" s="196"/>
      <c r="F58" s="196"/>
      <c r="G58" s="197"/>
      <c r="H58" s="226">
        <v>0</v>
      </c>
      <c r="I58" s="224" t="s">
        <v>334</v>
      </c>
      <c r="J58" s="225" t="s">
        <v>334</v>
      </c>
      <c r="K58" s="483" t="s">
        <v>334</v>
      </c>
      <c r="L58" s="484"/>
      <c r="M58" s="484"/>
      <c r="N58" s="484"/>
      <c r="O58" s="484"/>
      <c r="P58" s="76"/>
    </row>
    <row r="59" spans="1:16" ht="30" hidden="1" customHeight="1" x14ac:dyDescent="0.3">
      <c r="A59" s="77"/>
      <c r="B59" s="193" t="s">
        <v>334</v>
      </c>
      <c r="C59" s="196"/>
      <c r="D59" s="196"/>
      <c r="E59" s="196"/>
      <c r="F59" s="196"/>
      <c r="G59" s="197"/>
      <c r="H59" s="226">
        <v>0</v>
      </c>
      <c r="I59" s="224" t="s">
        <v>334</v>
      </c>
      <c r="J59" s="225" t="s">
        <v>334</v>
      </c>
      <c r="K59" s="483" t="s">
        <v>334</v>
      </c>
      <c r="L59" s="484"/>
      <c r="M59" s="484"/>
      <c r="N59" s="484"/>
      <c r="O59" s="484"/>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0" t="s">
        <v>218</v>
      </c>
      <c r="C2" s="321"/>
      <c r="D2" s="321"/>
      <c r="E2" s="8"/>
      <c r="F2" s="10"/>
      <c r="G2" s="295" t="s">
        <v>140</v>
      </c>
      <c r="H2" s="296"/>
      <c r="I2" s="274" t="s">
        <v>1</v>
      </c>
      <c r="J2" s="277"/>
      <c r="K2" s="88" t="s">
        <v>139</v>
      </c>
      <c r="L2" s="89" t="s">
        <v>141</v>
      </c>
      <c r="M2" s="274" t="s">
        <v>3</v>
      </c>
      <c r="N2" s="277"/>
      <c r="O2" s="51"/>
    </row>
    <row r="3" spans="1:17" ht="6.75" customHeight="1" x14ac:dyDescent="0.3">
      <c r="A3" s="49"/>
      <c r="B3" s="322"/>
      <c r="C3" s="323"/>
      <c r="D3" s="323"/>
      <c r="E3" s="9"/>
      <c r="F3" s="11"/>
      <c r="G3" s="297"/>
      <c r="H3" s="298"/>
      <c r="I3" s="299"/>
      <c r="J3" s="300"/>
      <c r="K3" s="87"/>
      <c r="L3" s="87"/>
      <c r="M3" s="299"/>
      <c r="N3" s="300"/>
      <c r="O3" s="51"/>
    </row>
    <row r="4" spans="1:17" ht="18" customHeight="1" thickBot="1" x14ac:dyDescent="0.35">
      <c r="A4" s="49"/>
      <c r="B4" s="322"/>
      <c r="C4" s="323"/>
      <c r="D4" s="323"/>
      <c r="E4" s="9"/>
      <c r="F4" s="11"/>
      <c r="G4" s="301" t="str">
        <f>IF(Summary!G4=0,"",Summary!G4)</f>
        <v>PRJ000500</v>
      </c>
      <c r="H4" s="302"/>
      <c r="I4" s="301">
        <f>IF(Summary!I4=0,"",Summary!I4)</f>
        <v>2025</v>
      </c>
      <c r="J4" s="302"/>
      <c r="K4" s="86">
        <f>IF(Summary!K4=0,"",Summary!K4)</f>
        <v>25</v>
      </c>
      <c r="L4" s="86" t="str">
        <f>IF(Summary!L4=0,"",Summary!L4)</f>
        <v>FY23</v>
      </c>
      <c r="M4" s="301" t="str">
        <f>IF(Summary!M4=0,"",Summary!M4)</f>
        <v>Literal</v>
      </c>
      <c r="N4" s="302"/>
      <c r="O4" s="51"/>
    </row>
    <row r="5" spans="1:17" ht="20.25" customHeight="1" thickTop="1" x14ac:dyDescent="0.3">
      <c r="A5" s="49"/>
      <c r="B5" s="322"/>
      <c r="C5" s="323"/>
      <c r="D5" s="323"/>
      <c r="E5" s="9"/>
      <c r="F5" s="11"/>
      <c r="G5" s="274" t="s">
        <v>4</v>
      </c>
      <c r="H5" s="275"/>
      <c r="I5" s="275"/>
      <c r="J5" s="275"/>
      <c r="K5" s="275"/>
      <c r="L5" s="275"/>
      <c r="M5" s="274" t="s">
        <v>5</v>
      </c>
      <c r="N5" s="277"/>
      <c r="O5" s="51"/>
    </row>
    <row r="6" spans="1:17" ht="19.5" customHeight="1" thickBot="1" x14ac:dyDescent="0.35">
      <c r="A6" s="49"/>
      <c r="B6" s="324"/>
      <c r="C6" s="325"/>
      <c r="D6" s="325"/>
      <c r="E6" s="12"/>
      <c r="F6" s="13"/>
      <c r="G6" s="485" t="str">
        <f>IF(Summary!G6=0,"",Summary!G6)</f>
        <v>R24_D_OH_RESTK _Pole staking</v>
      </c>
      <c r="H6" s="486"/>
      <c r="I6" s="486"/>
      <c r="J6" s="486"/>
      <c r="K6" s="486"/>
      <c r="L6" s="487"/>
      <c r="M6" s="281" t="str">
        <f>IF(Summary!M6=0,"",Summary!M6)</f>
        <v>Approved</v>
      </c>
      <c r="N6" s="282"/>
      <c r="O6" s="50"/>
    </row>
    <row r="7" spans="1:17" ht="15.75" customHeight="1" thickTop="1" thickBot="1" x14ac:dyDescent="0.35">
      <c r="A7" s="49"/>
      <c r="B7" s="270" t="s">
        <v>7</v>
      </c>
      <c r="C7" s="271"/>
      <c r="D7" s="271"/>
      <c r="E7" s="272" t="str">
        <f>IF(Summary!E7=0,"",Summary!E7)</f>
        <v>TasNetworks Value Function</v>
      </c>
      <c r="F7" s="273"/>
      <c r="G7" s="283" t="s">
        <v>32</v>
      </c>
      <c r="H7" s="284"/>
      <c r="I7" s="285">
        <f>IF(Summary!I7=0,"",Summary!I7)</f>
        <v>0.1</v>
      </c>
      <c r="J7" s="286"/>
      <c r="K7" s="283" t="s">
        <v>23</v>
      </c>
      <c r="L7" s="284"/>
      <c r="M7" s="287">
        <f>IF(Summary!M7=0,"",Summary!M7)</f>
        <v>44865</v>
      </c>
      <c r="N7" s="288"/>
      <c r="O7" s="51"/>
    </row>
    <row r="8" spans="1:17" ht="8.25" customHeight="1" thickTop="1" x14ac:dyDescent="0.3">
      <c r="A8" s="49"/>
      <c r="B8" s="319"/>
      <c r="C8" s="319"/>
      <c r="D8" s="319"/>
      <c r="E8" s="319"/>
      <c r="F8" s="319"/>
      <c r="G8" s="319"/>
      <c r="H8" s="319"/>
      <c r="I8" s="319"/>
      <c r="J8" s="319"/>
      <c r="K8" s="319"/>
      <c r="L8" s="319"/>
      <c r="M8" s="319"/>
      <c r="N8" s="319"/>
      <c r="O8" s="50"/>
    </row>
    <row r="9" spans="1:17" ht="15" customHeight="1" x14ac:dyDescent="0.3">
      <c r="A9" s="49"/>
      <c r="B9" s="255" t="s">
        <v>19</v>
      </c>
      <c r="C9" s="255"/>
      <c r="D9" s="256"/>
      <c r="E9" s="257" t="str">
        <f>IF(Summary!E11=0,"",Summary!E11)</f>
        <v>RESTK</v>
      </c>
      <c r="F9" s="258"/>
      <c r="G9" s="259"/>
      <c r="H9" s="255" t="s">
        <v>11</v>
      </c>
      <c r="I9" s="255"/>
      <c r="J9" s="256"/>
      <c r="K9" s="260" t="str">
        <f>IF(Summary!K11=0,"",Summary!K11)</f>
        <v>Asset Strategy</v>
      </c>
      <c r="L9" s="260"/>
      <c r="M9" s="260"/>
      <c r="N9" s="257"/>
      <c r="O9" s="50"/>
    </row>
    <row r="10" spans="1:17" ht="15" customHeight="1" x14ac:dyDescent="0.3">
      <c r="A10" s="49"/>
      <c r="B10" s="244" t="s">
        <v>13</v>
      </c>
      <c r="C10" s="244"/>
      <c r="D10" s="245"/>
      <c r="E10" s="257" t="str">
        <f>IF(Summary!E12=0,"",Summary!E12)</f>
        <v/>
      </c>
      <c r="F10" s="258"/>
      <c r="G10" s="259"/>
      <c r="H10" s="244" t="s">
        <v>31</v>
      </c>
      <c r="I10" s="244"/>
      <c r="J10" s="245"/>
      <c r="K10" s="260" t="str">
        <f>IF(Summary!K12=0,"",Summary!K12)</f>
        <v>Dx - Renewal</v>
      </c>
      <c r="L10" s="260"/>
      <c r="M10" s="260"/>
      <c r="N10" s="257"/>
      <c r="O10" s="50"/>
    </row>
    <row r="11" spans="1:17" ht="15" customHeight="1" x14ac:dyDescent="0.3">
      <c r="A11" s="49"/>
      <c r="B11" s="244" t="s">
        <v>30</v>
      </c>
      <c r="C11" s="244"/>
      <c r="D11" s="245"/>
      <c r="E11" s="257" t="str">
        <f>IF(Summary!E13=0,"",Summary!E13)</f>
        <v>Prescribed Services - Asset Renewal</v>
      </c>
      <c r="F11" s="258"/>
      <c r="G11" s="259"/>
      <c r="H11" s="244" t="s">
        <v>50</v>
      </c>
      <c r="I11" s="244"/>
      <c r="J11" s="245"/>
      <c r="K11" s="260" t="str">
        <f>IF(Summary!K13=0,"",Summary!K13)</f>
        <v/>
      </c>
      <c r="L11" s="260"/>
      <c r="M11" s="260"/>
      <c r="N11" s="257"/>
      <c r="O11" s="50"/>
    </row>
    <row r="12" spans="1:17" ht="15" customHeight="1" x14ac:dyDescent="0.3">
      <c r="A12" s="49"/>
      <c r="B12" s="244" t="s">
        <v>8</v>
      </c>
      <c r="C12" s="244"/>
      <c r="D12" s="245"/>
      <c r="E12" s="257" t="str">
        <f>IF(Summary!E14=0,"",Summary!E14)</f>
        <v>Network Project</v>
      </c>
      <c r="F12" s="258"/>
      <c r="G12" s="259"/>
      <c r="H12" s="244" t="s">
        <v>29</v>
      </c>
      <c r="I12" s="244"/>
      <c r="J12" s="245"/>
      <c r="K12" s="260" t="str">
        <f>IF(Summary!K14=0,"",Summary!K14)</f>
        <v>R2355521</v>
      </c>
      <c r="L12" s="260"/>
      <c r="M12" s="260"/>
      <c r="N12" s="257"/>
      <c r="O12" s="50"/>
    </row>
    <row r="13" spans="1:17" ht="15" customHeight="1" x14ac:dyDescent="0.3">
      <c r="A13" s="49"/>
      <c r="B13" s="255" t="s">
        <v>9</v>
      </c>
      <c r="C13" s="255"/>
      <c r="D13" s="256"/>
      <c r="E13" s="257" t="str">
        <f>IF(Summary!E15=0,"",Summary!E15)</f>
        <v>Gate 2 – Investment Evaluation Summary</v>
      </c>
      <c r="F13" s="258"/>
      <c r="G13" s="259"/>
      <c r="H13" s="255" t="s">
        <v>12</v>
      </c>
      <c r="I13" s="255"/>
      <c r="J13" s="256"/>
      <c r="K13" s="263"/>
      <c r="L13" s="246"/>
      <c r="M13" s="246"/>
      <c r="N13" s="247"/>
      <c r="O13" s="50"/>
    </row>
    <row r="14" spans="1:17" ht="15" customHeight="1" x14ac:dyDescent="0.3">
      <c r="A14" s="49"/>
      <c r="B14" s="244" t="s">
        <v>18</v>
      </c>
      <c r="C14" s="244"/>
      <c r="D14" s="245"/>
      <c r="E14" s="257" t="str">
        <f>IF(Summary!E16=0,"",Summary!E16)</f>
        <v/>
      </c>
      <c r="F14" s="258"/>
      <c r="G14" s="259"/>
      <c r="H14" s="244" t="s">
        <v>98</v>
      </c>
      <c r="I14" s="244"/>
      <c r="J14" s="245"/>
      <c r="K14" s="260" t="str">
        <f>IF(Summary!K16=0,"",Summary!K16)</f>
        <v>No</v>
      </c>
      <c r="L14" s="260"/>
      <c r="M14" s="260"/>
      <c r="N14" s="25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7" t="s">
        <v>99</v>
      </c>
      <c r="C16" s="348"/>
      <c r="D16" s="349"/>
      <c r="E16" s="491" t="s">
        <v>14</v>
      </c>
      <c r="F16" s="492"/>
      <c r="G16" s="493"/>
      <c r="H16" s="497" t="str">
        <f>IF('Investment Overview'!H16="","",'Investment Overview'!H16)</f>
        <v>TasNetworks has approximately 240,000 support structures installed on the distribution network to provide support, insulation and adequate clearances between live electrical and the ground, vegetation and building infrastructure. 
Wood poles deteriorate at a greater rate below or near the ground line compared to higher above the ground, primarily because of greater water availability for biological wood rot growth. Thus, the above ground section may have many more years of useful service remaining when the below ground section has deteriorated. Stakes (or ground-line reinforcing) may be installed on wood poles to strengthen the pole at and below ground level.
Staking wood poles commenced in 2002 and the current staked wood pole population is approximately 29,000 poles. Wood poles are generally staked at 30-45 years of age with the staking process typically extending the life of a wood pole by a further 10-15 years. Staking wood poles has proven to be a cost-effective way of ensuring the service life of 40-50 years is attained.</v>
      </c>
      <c r="I16" s="500"/>
      <c r="J16" s="500"/>
      <c r="K16" s="500"/>
      <c r="L16" s="500"/>
      <c r="M16" s="500"/>
      <c r="N16" s="501"/>
      <c r="O16" s="52" t="b">
        <v>1</v>
      </c>
      <c r="Q16" s="3"/>
    </row>
    <row r="17" spans="1:17" ht="15" customHeight="1" x14ac:dyDescent="0.3">
      <c r="A17" s="49"/>
      <c r="B17" s="350"/>
      <c r="C17" s="351"/>
      <c r="D17" s="352"/>
      <c r="E17" s="502" t="s">
        <v>15</v>
      </c>
      <c r="F17" s="503"/>
      <c r="G17" s="504"/>
      <c r="H17" s="488" t="str">
        <f>IF('Investment Overview'!H17="","",'Investment Overview'!H17)</f>
        <v>Analysis of the performance of the wood pole population has confirmed that performance has not materially deteriorated. Notwithstanding the reasonable performance levels realised to date, additional investment will be required in future years to sustain the performance of the wood pole population and to ensure the number of poles at or exceeding their service life remains manageable. In particular, a plan is required to extend the service life of class S3 wood poles whilst completing the transition to alternative bushfire resistant poles, such as Fibreglass Reinforced Composite (FRC) poles (i.e.: Titan poles) due to an increasing shortage of class S3 wood poles.</v>
      </c>
      <c r="I17" s="489"/>
      <c r="J17" s="489"/>
      <c r="K17" s="489"/>
      <c r="L17" s="489"/>
      <c r="M17" s="489"/>
      <c r="N17" s="490"/>
      <c r="O17" s="52" t="b">
        <v>0</v>
      </c>
      <c r="Q17" s="3"/>
    </row>
    <row r="18" spans="1:17" ht="15" customHeight="1" x14ac:dyDescent="0.3">
      <c r="A18" s="49"/>
      <c r="B18" s="341" t="s">
        <v>100</v>
      </c>
      <c r="C18" s="342"/>
      <c r="D18" s="343"/>
      <c r="E18" s="491" t="s">
        <v>55</v>
      </c>
      <c r="F18" s="492"/>
      <c r="G18" s="493"/>
      <c r="H18" s="488"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89"/>
      <c r="J18" s="489"/>
      <c r="K18" s="489"/>
      <c r="L18" s="489"/>
      <c r="M18" s="489"/>
      <c r="N18" s="490"/>
      <c r="O18" s="52" t="b">
        <v>1</v>
      </c>
      <c r="Q18" s="3"/>
    </row>
    <row r="19" spans="1:17" ht="15" customHeight="1" x14ac:dyDescent="0.3">
      <c r="A19" s="49"/>
      <c r="B19" s="341" t="s">
        <v>240</v>
      </c>
      <c r="C19" s="342"/>
      <c r="D19" s="343"/>
      <c r="E19" s="494" t="s">
        <v>245</v>
      </c>
      <c r="F19" s="495"/>
      <c r="G19" s="496"/>
      <c r="H19" s="497"/>
      <c r="I19" s="498"/>
      <c r="J19" s="498"/>
      <c r="K19" s="498"/>
      <c r="L19" s="498"/>
      <c r="M19" s="498"/>
      <c r="N19" s="499"/>
      <c r="O19" s="52"/>
      <c r="Q19" s="3"/>
    </row>
    <row r="20" spans="1:17" ht="15" customHeight="1" x14ac:dyDescent="0.3">
      <c r="A20" s="49"/>
      <c r="B20" s="341" t="s">
        <v>241</v>
      </c>
      <c r="C20" s="342"/>
      <c r="D20" s="343"/>
      <c r="E20" s="491" t="s">
        <v>16</v>
      </c>
      <c r="F20" s="492"/>
      <c r="G20" s="493"/>
      <c r="H20" s="365" t="str">
        <f>IF('Objectives and Analysis'!H44="","",'Objectives and Analysis'!H44)</f>
        <v>The objective of this project is to implement a safe and affordable program that manages the risk of pole failures and provides an alternative to traditional pole replacements. Staking impaired wood poles that are suitable for staking restores pole safety and defers full capital cost of pole replacement for 10 to 15 years.
With increasing shortage of class S3 wood poles, a plan is required to extend the service life of class S3 wood poles whilst completing the transition to alternative bushfire resistant poles (currently FRC Titans).</v>
      </c>
      <c r="I20" s="366"/>
      <c r="J20" s="366"/>
      <c r="K20" s="366"/>
      <c r="L20" s="366"/>
      <c r="M20" s="366"/>
      <c r="N20" s="367"/>
      <c r="O20" s="52" t="b">
        <v>0</v>
      </c>
      <c r="Q20" s="3"/>
    </row>
    <row r="21" spans="1:17" ht="15" customHeight="1" x14ac:dyDescent="0.3">
      <c r="A21" s="49"/>
      <c r="B21" s="347" t="s">
        <v>242</v>
      </c>
      <c r="C21" s="348"/>
      <c r="D21" s="349"/>
      <c r="E21" s="511" t="s">
        <v>217</v>
      </c>
      <c r="F21" s="511"/>
      <c r="G21" s="511"/>
      <c r="H21" s="512"/>
      <c r="I21" s="513"/>
      <c r="J21" s="513"/>
      <c r="K21" s="513"/>
      <c r="L21" s="513"/>
      <c r="M21" s="513"/>
      <c r="N21" s="514"/>
      <c r="O21" s="52" t="b">
        <v>1</v>
      </c>
      <c r="Q21" s="3"/>
    </row>
    <row r="22" spans="1:17" ht="15" customHeight="1" x14ac:dyDescent="0.3">
      <c r="A22" s="49"/>
      <c r="B22" s="341" t="s">
        <v>243</v>
      </c>
      <c r="C22" s="342"/>
      <c r="D22" s="343"/>
      <c r="E22" s="491" t="s">
        <v>17</v>
      </c>
      <c r="F22" s="492"/>
      <c r="G22" s="493"/>
      <c r="H22" s="365" t="str">
        <f>IF('Objectives and Analysis'!H47="","",'Objectives and Analysis'!H47)</f>
        <v>The program will continue for the whole regulatory period and beyond to manage and flatten forecast pole replacement volumes to a manageable level.</v>
      </c>
      <c r="I22" s="366"/>
      <c r="J22" s="366"/>
      <c r="K22" s="366"/>
      <c r="L22" s="366"/>
      <c r="M22" s="366"/>
      <c r="N22" s="367"/>
      <c r="O22" s="52" t="b">
        <v>1</v>
      </c>
      <c r="Q22" s="3"/>
    </row>
    <row r="23" spans="1:17" ht="15" customHeight="1" x14ac:dyDescent="0.3">
      <c r="A23" s="49"/>
      <c r="B23" s="341" t="s">
        <v>244</v>
      </c>
      <c r="C23" s="342"/>
      <c r="D23" s="343"/>
      <c r="E23" s="505" t="s">
        <v>220</v>
      </c>
      <c r="F23" s="506"/>
      <c r="G23" s="507"/>
      <c r="H23" s="508"/>
      <c r="I23" s="509"/>
      <c r="J23" s="509"/>
      <c r="K23" s="509"/>
      <c r="L23" s="509"/>
      <c r="M23" s="509"/>
      <c r="N23" s="510"/>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topLeftCell="A28" zoomScaleNormal="100" zoomScaleSheetLayoutView="100" workbookViewId="0">
      <selection activeCell="E11" sqref="E11:O1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
        <v>262</v>
      </c>
      <c r="I4" s="446"/>
      <c r="J4" s="445">
        <v>2025</v>
      </c>
      <c r="K4" s="446"/>
      <c r="L4" s="98">
        <v>25</v>
      </c>
      <c r="M4" s="98" t="s">
        <v>149</v>
      </c>
      <c r="N4" s="445" t="s">
        <v>263</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
        <v>264</v>
      </c>
      <c r="I6" s="279"/>
      <c r="J6" s="279"/>
      <c r="K6" s="279"/>
      <c r="L6" s="279"/>
      <c r="M6" s="280"/>
      <c r="N6" s="281" t="s">
        <v>265</v>
      </c>
      <c r="O6" s="282"/>
      <c r="P6" s="75"/>
    </row>
    <row r="7" spans="1:16" s="101" customFormat="1" ht="15.75" customHeight="1" thickTop="1" thickBot="1" x14ac:dyDescent="0.35">
      <c r="A7" s="117" t="s">
        <v>6</v>
      </c>
      <c r="B7" s="455" t="s">
        <v>7</v>
      </c>
      <c r="C7" s="456"/>
      <c r="D7" s="457"/>
      <c r="E7" s="447" t="s">
        <v>266</v>
      </c>
      <c r="F7" s="448"/>
      <c r="G7" s="440"/>
      <c r="H7" s="441" t="s">
        <v>32</v>
      </c>
      <c r="I7" s="442"/>
      <c r="J7" s="439">
        <v>0.1</v>
      </c>
      <c r="K7" s="440"/>
      <c r="L7" s="441" t="s">
        <v>23</v>
      </c>
      <c r="M7" s="442"/>
      <c r="N7" s="443">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t="s">
        <v>273</v>
      </c>
      <c r="F9" s="475"/>
      <c r="G9" s="475"/>
      <c r="H9" s="475"/>
      <c r="I9" s="475"/>
      <c r="J9" s="475"/>
      <c r="K9" s="475"/>
      <c r="L9" s="475"/>
      <c r="M9" s="475"/>
      <c r="N9" s="475"/>
      <c r="O9" s="475"/>
      <c r="P9" s="76"/>
    </row>
    <row r="10" spans="1:16" ht="30" customHeight="1" x14ac:dyDescent="0.3">
      <c r="A10" s="77" t="s">
        <v>6</v>
      </c>
      <c r="B10" s="458" t="s">
        <v>25</v>
      </c>
      <c r="C10" s="458"/>
      <c r="D10" s="518"/>
      <c r="E10" s="475" t="s">
        <v>308</v>
      </c>
      <c r="F10" s="475"/>
      <c r="G10" s="475"/>
      <c r="H10" s="475"/>
      <c r="I10" s="475"/>
      <c r="J10" s="475"/>
      <c r="K10" s="475"/>
      <c r="L10" s="475"/>
      <c r="M10" s="475"/>
      <c r="N10" s="475"/>
      <c r="O10" s="475"/>
      <c r="P10" s="76"/>
    </row>
    <row r="11" spans="1:16" ht="15" customHeight="1" x14ac:dyDescent="0.3">
      <c r="A11" s="77" t="s">
        <v>6</v>
      </c>
      <c r="B11" s="458" t="s">
        <v>41</v>
      </c>
      <c r="C11" s="458"/>
      <c r="D11" s="518"/>
      <c r="E11" s="523" t="s">
        <v>274</v>
      </c>
      <c r="F11" s="475"/>
      <c r="G11" s="475"/>
      <c r="H11" s="475"/>
      <c r="I11" s="475"/>
      <c r="J11" s="475"/>
      <c r="K11" s="475"/>
      <c r="L11" s="475"/>
      <c r="M11" s="475"/>
      <c r="N11" s="475"/>
      <c r="O11" s="475"/>
      <c r="P11" s="76"/>
    </row>
    <row r="12" spans="1:16" ht="15" customHeight="1" x14ac:dyDescent="0.3">
      <c r="A12" s="77" t="s">
        <v>6</v>
      </c>
      <c r="B12" s="458" t="s">
        <v>22</v>
      </c>
      <c r="C12" s="458"/>
      <c r="D12" s="518"/>
      <c r="E12" s="519">
        <v>45474</v>
      </c>
      <c r="F12" s="520"/>
      <c r="G12" s="520"/>
      <c r="H12" s="520"/>
      <c r="I12" s="520"/>
      <c r="J12" s="520"/>
      <c r="K12" s="520"/>
      <c r="L12" s="520"/>
      <c r="M12" s="520"/>
      <c r="N12" s="520"/>
      <c r="O12" s="520"/>
      <c r="P12" s="76"/>
    </row>
    <row r="13" spans="1:16" ht="30" customHeight="1" x14ac:dyDescent="0.3">
      <c r="A13" s="77"/>
      <c r="B13" s="458" t="s">
        <v>143</v>
      </c>
      <c r="C13" s="458"/>
      <c r="D13" s="518"/>
      <c r="E13" s="523" t="s">
        <v>309</v>
      </c>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04">
        <v>2025</v>
      </c>
      <c r="I15" s="104">
        <v>2026</v>
      </c>
      <c r="J15" s="104">
        <v>2027</v>
      </c>
      <c r="K15" s="104">
        <v>2028</v>
      </c>
      <c r="L15" s="104">
        <v>2029</v>
      </c>
      <c r="M15" s="104" t="s">
        <v>34</v>
      </c>
      <c r="N15" s="104" t="s">
        <v>142</v>
      </c>
      <c r="O15" s="104" t="s">
        <v>21</v>
      </c>
      <c r="P15" s="124"/>
    </row>
    <row r="16" spans="1:16" s="103" customFormat="1" ht="14.5" x14ac:dyDescent="0.3">
      <c r="A16" s="119"/>
      <c r="B16" s="532" t="s">
        <v>273</v>
      </c>
      <c r="C16" s="533"/>
      <c r="D16" s="533"/>
      <c r="E16" s="515" t="s">
        <v>310</v>
      </c>
      <c r="F16" s="515"/>
      <c r="G16" s="515"/>
      <c r="H16" s="141">
        <v>1479000</v>
      </c>
      <c r="I16" s="141">
        <v>1479000</v>
      </c>
      <c r="J16" s="141">
        <v>1479000</v>
      </c>
      <c r="K16" s="141">
        <v>1479000</v>
      </c>
      <c r="L16" s="141">
        <v>1479000</v>
      </c>
      <c r="M16" s="83">
        <v>7395000</v>
      </c>
      <c r="N16" s="525">
        <v>32109000</v>
      </c>
      <c r="O16" s="526">
        <v>2998645426.8699999</v>
      </c>
      <c r="P16" s="134"/>
    </row>
    <row r="17" spans="1:18" s="103" customFormat="1" ht="15.25" customHeight="1" x14ac:dyDescent="0.3">
      <c r="A17" s="119"/>
      <c r="B17" s="532"/>
      <c r="C17" s="533"/>
      <c r="D17" s="533"/>
      <c r="E17" s="515" t="s">
        <v>311</v>
      </c>
      <c r="F17" s="515"/>
      <c r="G17" s="515"/>
      <c r="H17" s="141">
        <v>50000</v>
      </c>
      <c r="I17" s="141">
        <v>50000</v>
      </c>
      <c r="J17" s="141">
        <v>50000</v>
      </c>
      <c r="K17" s="141">
        <v>50000</v>
      </c>
      <c r="L17" s="141">
        <v>50000</v>
      </c>
      <c r="M17" s="83">
        <v>250000</v>
      </c>
      <c r="N17" s="525"/>
      <c r="O17" s="526"/>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4" t="s">
        <v>35</v>
      </c>
      <c r="L19" s="524"/>
      <c r="M19" s="524"/>
      <c r="N19" s="110" t="s">
        <v>37</v>
      </c>
      <c r="O19" s="110" t="s">
        <v>38</v>
      </c>
      <c r="P19" s="75"/>
    </row>
    <row r="20" spans="1:18" s="103" customFormat="1" ht="15" customHeight="1" x14ac:dyDescent="0.3">
      <c r="A20" s="119"/>
      <c r="B20" s="106"/>
      <c r="C20" s="106"/>
      <c r="D20" s="106"/>
      <c r="E20" s="106"/>
      <c r="F20" s="106"/>
      <c r="G20" s="107"/>
      <c r="H20" s="107"/>
      <c r="I20" s="107"/>
      <c r="J20" s="107"/>
      <c r="K20" s="516" t="s">
        <v>312</v>
      </c>
      <c r="L20" s="516"/>
      <c r="M20" s="516"/>
      <c r="N20" s="126">
        <v>31991.5743162299</v>
      </c>
      <c r="O20" s="127">
        <v>1.0500000000000001E-2</v>
      </c>
      <c r="P20" s="125"/>
    </row>
    <row r="21" spans="1:18" s="103" customFormat="1" ht="15" customHeight="1" x14ac:dyDescent="0.3">
      <c r="A21" s="119"/>
      <c r="B21" s="106"/>
      <c r="C21" s="106"/>
      <c r="D21" s="106"/>
      <c r="E21" s="106"/>
      <c r="F21" s="106"/>
      <c r="G21" s="107"/>
      <c r="H21" s="107"/>
      <c r="I21" s="107"/>
      <c r="J21" s="107"/>
      <c r="K21" s="516" t="s">
        <v>313</v>
      </c>
      <c r="L21" s="516"/>
      <c r="M21" s="516"/>
      <c r="N21" s="126">
        <v>16900.1165218274</v>
      </c>
      <c r="O21" s="127">
        <v>5.5999999999999999E-3</v>
      </c>
      <c r="P21" s="125"/>
    </row>
    <row r="22" spans="1:18" s="103" customFormat="1" ht="15" customHeight="1" x14ac:dyDescent="0.3">
      <c r="A22" s="119"/>
      <c r="B22" s="106"/>
      <c r="C22" s="106"/>
      <c r="D22" s="106"/>
      <c r="E22" s="106"/>
      <c r="F22" s="106"/>
      <c r="G22" s="107"/>
      <c r="H22" s="107"/>
      <c r="I22" s="107"/>
      <c r="J22" s="107"/>
      <c r="K22" s="516" t="s">
        <v>314</v>
      </c>
      <c r="L22" s="516"/>
      <c r="M22" s="516"/>
      <c r="N22" s="126">
        <v>2739506.2024845998</v>
      </c>
      <c r="O22" s="127">
        <v>0.89980000000000004</v>
      </c>
      <c r="P22" s="125"/>
    </row>
    <row r="23" spans="1:18" s="103" customFormat="1" ht="15" customHeight="1" x14ac:dyDescent="0.3">
      <c r="A23" s="119"/>
      <c r="B23" s="106"/>
      <c r="C23" s="106"/>
      <c r="D23" s="106"/>
      <c r="E23" s="106"/>
      <c r="F23" s="106"/>
      <c r="G23" s="107"/>
      <c r="H23" s="107"/>
      <c r="I23" s="107"/>
      <c r="J23" s="107"/>
      <c r="K23" s="516" t="s">
        <v>315</v>
      </c>
      <c r="L23" s="516"/>
      <c r="M23" s="516"/>
      <c r="N23" s="126">
        <v>37356.212702503399</v>
      </c>
      <c r="O23" s="127">
        <v>1.23E-2</v>
      </c>
      <c r="P23" s="125"/>
    </row>
    <row r="24" spans="1:18" s="103" customFormat="1" ht="15" customHeight="1" x14ac:dyDescent="0.3">
      <c r="A24" s="119"/>
      <c r="B24" s="106"/>
      <c r="C24" s="106"/>
      <c r="D24" s="106"/>
      <c r="E24" s="106"/>
      <c r="F24" s="106"/>
      <c r="G24" s="107"/>
      <c r="H24" s="107"/>
      <c r="I24" s="107"/>
      <c r="J24" s="107"/>
      <c r="K24" s="516" t="s">
        <v>316</v>
      </c>
      <c r="L24" s="516"/>
      <c r="M24" s="516"/>
      <c r="N24" s="126">
        <v>134557.07811441901</v>
      </c>
      <c r="O24" s="127">
        <v>4.4200000000000003E-2</v>
      </c>
      <c r="P24" s="125"/>
    </row>
    <row r="25" spans="1:18" s="103" customFormat="1" ht="15" customHeight="1" x14ac:dyDescent="0.3">
      <c r="A25" s="119"/>
      <c r="B25" s="106"/>
      <c r="C25" s="106"/>
      <c r="D25" s="106"/>
      <c r="E25" s="106"/>
      <c r="F25" s="106"/>
      <c r="G25" s="107"/>
      <c r="H25" s="107"/>
      <c r="I25" s="107"/>
      <c r="J25" s="107"/>
      <c r="K25" s="516" t="s">
        <v>317</v>
      </c>
      <c r="L25" s="516"/>
      <c r="M25" s="516"/>
      <c r="N25" s="126">
        <v>50804.4492531371</v>
      </c>
      <c r="O25" s="127">
        <v>1.67E-2</v>
      </c>
      <c r="P25" s="125"/>
    </row>
    <row r="26" spans="1:18" s="103" customFormat="1" ht="15" customHeight="1" x14ac:dyDescent="0.3">
      <c r="A26" s="119"/>
      <c r="B26" s="106"/>
      <c r="C26" s="106"/>
      <c r="D26" s="106"/>
      <c r="E26" s="106"/>
      <c r="F26" s="106"/>
      <c r="G26" s="107"/>
      <c r="H26" s="107"/>
      <c r="I26" s="107"/>
      <c r="J26" s="107"/>
      <c r="K26" s="516" t="s">
        <v>318</v>
      </c>
      <c r="L26" s="516"/>
      <c r="M26" s="516"/>
      <c r="N26" s="126">
        <v>10560.8662801136</v>
      </c>
      <c r="O26" s="127">
        <v>3.5000000000000001E-3</v>
      </c>
      <c r="P26" s="125"/>
    </row>
    <row r="27" spans="1:18" s="103" customFormat="1" ht="15" customHeight="1" x14ac:dyDescent="0.3">
      <c r="A27" s="119"/>
      <c r="B27" s="106"/>
      <c r="C27" s="106"/>
      <c r="D27" s="106"/>
      <c r="E27" s="106"/>
      <c r="F27" s="106"/>
      <c r="G27" s="107"/>
      <c r="H27" s="107"/>
      <c r="I27" s="107"/>
      <c r="J27" s="107"/>
      <c r="K27" s="516" t="s">
        <v>319</v>
      </c>
      <c r="L27" s="516"/>
      <c r="M27" s="516"/>
      <c r="N27" s="126">
        <v>-23031.072803007501</v>
      </c>
      <c r="O27" s="127">
        <v>7.6E-3</v>
      </c>
      <c r="P27" s="125"/>
    </row>
    <row r="28" spans="1:18" s="103" customFormat="1" ht="15" customHeight="1" x14ac:dyDescent="0.3">
      <c r="A28" s="119"/>
      <c r="B28" s="106"/>
      <c r="C28" s="106"/>
      <c r="D28" s="106"/>
      <c r="E28" s="106"/>
      <c r="F28" s="106"/>
      <c r="G28" s="107"/>
      <c r="H28" s="107"/>
      <c r="I28" s="107"/>
      <c r="J28" s="107"/>
      <c r="K28" s="516"/>
      <c r="L28" s="516"/>
      <c r="M28" s="516"/>
      <c r="N28" s="126"/>
      <c r="O28" s="127"/>
      <c r="P28" s="125"/>
      <c r="R28" s="215"/>
    </row>
    <row r="29" spans="1:18" s="103" customFormat="1" ht="15" customHeight="1" x14ac:dyDescent="0.3">
      <c r="A29" s="119"/>
      <c r="B29" s="106"/>
      <c r="C29" s="106"/>
      <c r="D29" s="106"/>
      <c r="E29" s="106"/>
      <c r="F29" s="106"/>
      <c r="G29" s="107"/>
      <c r="H29" s="107"/>
      <c r="I29" s="107"/>
      <c r="J29" s="107"/>
      <c r="K29" s="516"/>
      <c r="L29" s="516"/>
      <c r="M29" s="516"/>
      <c r="N29" s="126"/>
      <c r="O29" s="127"/>
      <c r="P29" s="125"/>
    </row>
    <row r="30" spans="1:18" s="103" customFormat="1" ht="15" customHeight="1" x14ac:dyDescent="0.3">
      <c r="A30" s="119"/>
      <c r="B30" s="106"/>
      <c r="C30" s="106"/>
      <c r="D30" s="106"/>
      <c r="E30" s="106"/>
      <c r="F30" s="106"/>
      <c r="G30" s="107"/>
      <c r="H30" s="107"/>
      <c r="J30" s="107"/>
      <c r="K30" s="516"/>
      <c r="L30" s="516"/>
      <c r="M30" s="516"/>
      <c r="N30" s="126"/>
      <c r="O30" s="127"/>
      <c r="P30" s="125"/>
    </row>
    <row r="31" spans="1:18" s="103" customFormat="1" ht="15" customHeight="1" x14ac:dyDescent="0.3">
      <c r="A31" s="119"/>
      <c r="B31" s="106"/>
      <c r="C31" s="106"/>
      <c r="D31" s="106"/>
      <c r="E31" s="106"/>
      <c r="F31" s="106"/>
      <c r="G31" s="107"/>
      <c r="H31" s="107"/>
      <c r="J31" s="107"/>
      <c r="K31" s="516"/>
      <c r="L31" s="516"/>
      <c r="M31" s="516"/>
      <c r="N31" s="126"/>
      <c r="O31" s="127"/>
      <c r="P31" s="125"/>
    </row>
    <row r="32" spans="1:18"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hidden="1" customHeight="1" x14ac:dyDescent="0.3">
      <c r="A33" s="119"/>
      <c r="B33" s="106"/>
      <c r="C33" s="106"/>
      <c r="D33" s="106"/>
      <c r="E33" s="106"/>
      <c r="F33" s="106"/>
      <c r="G33" s="107"/>
      <c r="H33" s="107"/>
      <c r="J33" s="107"/>
      <c r="K33" s="516"/>
      <c r="L33" s="516"/>
      <c r="M33" s="516"/>
      <c r="N33" s="126"/>
      <c r="O33" s="127"/>
      <c r="P33" s="125"/>
    </row>
    <row r="34" spans="1:16" s="103" customFormat="1" ht="15" hidden="1" customHeight="1" x14ac:dyDescent="0.3">
      <c r="A34" s="119"/>
      <c r="B34" s="106"/>
      <c r="C34" s="106"/>
      <c r="D34" s="106"/>
      <c r="E34" s="106"/>
      <c r="F34" s="106"/>
      <c r="G34" s="107"/>
      <c r="H34" s="107"/>
      <c r="J34" s="107"/>
      <c r="K34" s="516"/>
      <c r="L34" s="516"/>
      <c r="M34" s="516"/>
      <c r="N34" s="126"/>
      <c r="O34" s="127"/>
      <c r="P34" s="125"/>
    </row>
    <row r="35" spans="1:16" s="103" customFormat="1" ht="15" hidden="1" customHeight="1" x14ac:dyDescent="0.3">
      <c r="A35" s="119"/>
      <c r="B35" s="106"/>
      <c r="C35" s="106"/>
      <c r="D35" s="106"/>
      <c r="E35" s="106"/>
      <c r="F35" s="106"/>
      <c r="G35" s="107"/>
      <c r="H35" s="107"/>
      <c r="J35" s="107"/>
      <c r="K35" s="516"/>
      <c r="L35" s="516"/>
      <c r="M35" s="516"/>
      <c r="N35" s="126"/>
      <c r="O35" s="127"/>
      <c r="P35" s="125"/>
    </row>
    <row r="36" spans="1:16" s="103" customFormat="1" ht="15" hidden="1" customHeight="1" x14ac:dyDescent="0.3">
      <c r="A36" s="119"/>
      <c r="B36" s="106"/>
      <c r="C36" s="106"/>
      <c r="D36" s="106"/>
      <c r="E36" s="106"/>
      <c r="F36" s="106"/>
      <c r="G36" s="107"/>
      <c r="H36" s="107"/>
      <c r="J36" s="107"/>
      <c r="K36" s="516"/>
      <c r="L36" s="516"/>
      <c r="M36" s="516"/>
      <c r="N36" s="126"/>
      <c r="O36" s="127"/>
      <c r="P36" s="125"/>
    </row>
    <row r="37" spans="1:16" s="103" customFormat="1" ht="15" hidden="1" customHeight="1" x14ac:dyDescent="0.3">
      <c r="A37" s="119"/>
      <c r="B37" s="106"/>
      <c r="C37" s="106"/>
      <c r="D37" s="106"/>
      <c r="E37" s="106"/>
      <c r="F37" s="106"/>
      <c r="G37" s="107"/>
      <c r="H37" s="107"/>
      <c r="J37" s="107"/>
      <c r="K37" s="516"/>
      <c r="L37" s="516"/>
      <c r="M37" s="516"/>
      <c r="N37" s="126"/>
      <c r="O37" s="127"/>
      <c r="P37" s="125"/>
    </row>
    <row r="38" spans="1:16" s="103" customFormat="1" ht="15" hidden="1" customHeight="1" x14ac:dyDescent="0.3">
      <c r="A38" s="119"/>
      <c r="B38" s="106"/>
      <c r="C38" s="106"/>
      <c r="D38" s="106"/>
      <c r="E38" s="106"/>
      <c r="F38" s="106"/>
      <c r="G38" s="107"/>
      <c r="H38" s="107"/>
      <c r="J38" s="107"/>
      <c r="K38" s="516"/>
      <c r="L38" s="516"/>
      <c r="M38" s="516"/>
      <c r="N38" s="126"/>
      <c r="O38" s="127"/>
      <c r="P38" s="125"/>
    </row>
    <row r="39" spans="1:16" s="103" customFormat="1" ht="15" hidden="1" customHeight="1" x14ac:dyDescent="0.3">
      <c r="A39" s="119"/>
      <c r="B39" s="106"/>
      <c r="C39" s="106"/>
      <c r="D39" s="106"/>
      <c r="E39" s="106"/>
      <c r="F39" s="106"/>
      <c r="G39" s="107"/>
      <c r="H39" s="107"/>
      <c r="J39" s="107"/>
      <c r="K39" s="516"/>
      <c r="L39" s="516"/>
      <c r="M39" s="516"/>
      <c r="N39" s="126"/>
      <c r="O39" s="127"/>
      <c r="P39" s="125"/>
    </row>
    <row r="40" spans="1:16" s="103" customFormat="1" ht="15" hidden="1" customHeight="1" x14ac:dyDescent="0.3">
      <c r="A40" s="119"/>
      <c r="B40" s="106"/>
      <c r="C40" s="106"/>
      <c r="D40" s="106"/>
      <c r="E40" s="106"/>
      <c r="F40" s="106"/>
      <c r="G40" s="107"/>
      <c r="H40" s="107"/>
      <c r="J40" s="107"/>
      <c r="K40" s="516"/>
      <c r="L40" s="516"/>
      <c r="M40" s="516"/>
      <c r="N40" s="126"/>
      <c r="O40" s="127"/>
      <c r="P40" s="125"/>
    </row>
    <row r="41" spans="1:16" s="103" customFormat="1" ht="15" hidden="1" customHeight="1" x14ac:dyDescent="0.3">
      <c r="A41" s="119"/>
      <c r="B41" s="106"/>
      <c r="C41" s="106"/>
      <c r="D41" s="106"/>
      <c r="E41" s="106"/>
      <c r="F41" s="106"/>
      <c r="G41" s="107"/>
      <c r="H41" s="107"/>
      <c r="J41" s="107"/>
      <c r="K41" s="516"/>
      <c r="L41" s="516"/>
      <c r="M41" s="516"/>
      <c r="N41" s="126"/>
      <c r="O41" s="127"/>
      <c r="P41" s="125"/>
    </row>
    <row r="42" spans="1:16" s="103" customFormat="1" ht="15" hidden="1" customHeight="1" x14ac:dyDescent="0.3">
      <c r="A42" s="119"/>
      <c r="B42" s="106"/>
      <c r="C42" s="106"/>
      <c r="D42" s="106"/>
      <c r="E42" s="106"/>
      <c r="F42" s="106"/>
      <c r="G42" s="107"/>
      <c r="H42" s="107"/>
      <c r="J42" s="107"/>
      <c r="K42" s="516"/>
      <c r="L42" s="516"/>
      <c r="M42" s="516"/>
      <c r="N42" s="126"/>
      <c r="O42" s="127"/>
      <c r="P42" s="125"/>
    </row>
    <row r="43" spans="1:16" x14ac:dyDescent="0.3">
      <c r="A43" s="77"/>
      <c r="B43" s="4"/>
      <c r="C43" s="4"/>
      <c r="D43" s="4"/>
      <c r="E43" s="4"/>
      <c r="F43" s="4"/>
      <c r="G43" s="32"/>
      <c r="H43" s="32"/>
      <c r="J43" s="32"/>
      <c r="K43" s="528" t="s">
        <v>36</v>
      </c>
      <c r="L43" s="528"/>
      <c r="M43" s="528"/>
      <c r="N43" s="128">
        <v>2998645.4268698231</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30" t="s">
        <v>45</v>
      </c>
      <c r="E47" s="53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320</v>
      </c>
      <c r="C48" s="517"/>
      <c r="D48" s="517" t="s">
        <v>321</v>
      </c>
      <c r="E48" s="517"/>
      <c r="F48" s="137" t="s">
        <v>49</v>
      </c>
      <c r="G48" s="136">
        <v>2024</v>
      </c>
      <c r="H48" s="132">
        <v>0</v>
      </c>
      <c r="I48" s="138" t="s">
        <v>322</v>
      </c>
      <c r="J48" s="234">
        <v>1479000</v>
      </c>
      <c r="K48" s="234">
        <v>1479000</v>
      </c>
      <c r="L48" s="234">
        <v>1479000</v>
      </c>
      <c r="M48" s="234">
        <v>1479000</v>
      </c>
      <c r="N48" s="234">
        <v>1479000</v>
      </c>
      <c r="O48" s="133"/>
      <c r="P48" s="134"/>
    </row>
    <row r="49" spans="1:16" s="103" customFormat="1" ht="15" customHeight="1" x14ac:dyDescent="0.3">
      <c r="A49" s="119" t="s">
        <v>80</v>
      </c>
      <c r="B49" s="517" t="s">
        <v>320</v>
      </c>
      <c r="C49" s="517"/>
      <c r="D49" s="517" t="s">
        <v>323</v>
      </c>
      <c r="E49" s="517"/>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21" t="s">
        <v>320</v>
      </c>
      <c r="C50" s="522"/>
      <c r="D50" s="521" t="s">
        <v>319</v>
      </c>
      <c r="E50" s="522"/>
      <c r="F50" s="209" t="s">
        <v>49</v>
      </c>
      <c r="G50" s="136">
        <v>2024</v>
      </c>
      <c r="H50" s="132">
        <v>-23031.072803007501</v>
      </c>
      <c r="I50" s="138" t="s">
        <v>322</v>
      </c>
      <c r="J50" s="234">
        <v>1529000</v>
      </c>
      <c r="K50" s="234">
        <v>1529000</v>
      </c>
      <c r="L50" s="234">
        <v>1529000</v>
      </c>
      <c r="M50" s="234">
        <v>1529000</v>
      </c>
      <c r="N50" s="234">
        <v>1529000</v>
      </c>
      <c r="O50" s="133"/>
      <c r="P50" s="134"/>
    </row>
    <row r="51" spans="1:16" s="103" customFormat="1" ht="15" customHeight="1" x14ac:dyDescent="0.3">
      <c r="A51" s="119" t="s">
        <v>82</v>
      </c>
      <c r="B51" s="521" t="s">
        <v>318</v>
      </c>
      <c r="C51" s="522"/>
      <c r="D51" s="521" t="s">
        <v>318</v>
      </c>
      <c r="E51" s="522"/>
      <c r="F51" s="209" t="s">
        <v>49</v>
      </c>
      <c r="G51" s="136">
        <v>2048</v>
      </c>
      <c r="H51" s="132">
        <v>10560.8662801136</v>
      </c>
      <c r="I51" s="138" t="s">
        <v>322</v>
      </c>
      <c r="J51" s="234">
        <v>0</v>
      </c>
      <c r="K51" s="234">
        <v>0</v>
      </c>
      <c r="L51" s="234">
        <v>0</v>
      </c>
      <c r="M51" s="234">
        <v>0</v>
      </c>
      <c r="N51" s="234">
        <v>0</v>
      </c>
      <c r="O51" s="133"/>
      <c r="P51" s="134"/>
    </row>
    <row r="52" spans="1:16" s="103" customFormat="1" ht="15" customHeight="1" x14ac:dyDescent="0.3">
      <c r="A52" s="119" t="s">
        <v>83</v>
      </c>
      <c r="B52" s="521" t="s">
        <v>324</v>
      </c>
      <c r="C52" s="522"/>
      <c r="D52" s="521" t="s">
        <v>312</v>
      </c>
      <c r="E52" s="522"/>
      <c r="F52" s="209"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17" t="s">
        <v>324</v>
      </c>
      <c r="C53" s="517"/>
      <c r="D53" s="517" t="s">
        <v>312</v>
      </c>
      <c r="E53" s="517"/>
      <c r="F53" s="209" t="s">
        <v>49</v>
      </c>
      <c r="G53" s="136">
        <v>2024</v>
      </c>
      <c r="H53" s="132">
        <v>31991.5743162299</v>
      </c>
      <c r="I53" s="138" t="s">
        <v>322</v>
      </c>
      <c r="J53" s="235">
        <v>3180948.65</v>
      </c>
      <c r="K53" s="235">
        <v>3317542.17</v>
      </c>
      <c r="L53" s="235">
        <v>3452105.36</v>
      </c>
      <c r="M53" s="235">
        <v>3590495.12</v>
      </c>
      <c r="N53" s="235">
        <v>3730093.73</v>
      </c>
      <c r="O53" s="133"/>
      <c r="P53" s="134"/>
    </row>
    <row r="54" spans="1:16" s="103" customFormat="1" ht="15" customHeight="1" x14ac:dyDescent="0.3">
      <c r="A54" s="119" t="s">
        <v>85</v>
      </c>
      <c r="B54" s="517" t="s">
        <v>324</v>
      </c>
      <c r="C54" s="517"/>
      <c r="D54" s="517" t="s">
        <v>313</v>
      </c>
      <c r="E54" s="517"/>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17" t="s">
        <v>324</v>
      </c>
      <c r="C55" s="517"/>
      <c r="D55" s="517" t="s">
        <v>313</v>
      </c>
      <c r="E55" s="517"/>
      <c r="F55" s="137" t="s">
        <v>49</v>
      </c>
      <c r="G55" s="136">
        <v>2024</v>
      </c>
      <c r="H55" s="132">
        <v>16900.1165218274</v>
      </c>
      <c r="I55" s="138" t="s">
        <v>322</v>
      </c>
      <c r="J55" s="235">
        <v>1680392.54</v>
      </c>
      <c r="K55" s="235">
        <v>1752550.48</v>
      </c>
      <c r="L55" s="235">
        <v>1823635.88</v>
      </c>
      <c r="M55" s="235">
        <v>1896742.72</v>
      </c>
      <c r="N55" s="235">
        <v>1970488.17</v>
      </c>
      <c r="O55" s="133"/>
      <c r="P55" s="134"/>
    </row>
    <row r="56" spans="1:16" s="103" customFormat="1" ht="15" customHeight="1" x14ac:dyDescent="0.3">
      <c r="A56" s="119" t="s">
        <v>87</v>
      </c>
      <c r="B56" s="517" t="s">
        <v>324</v>
      </c>
      <c r="C56" s="517"/>
      <c r="D56" s="517" t="s">
        <v>314</v>
      </c>
      <c r="E56" s="517"/>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17" t="s">
        <v>324</v>
      </c>
      <c r="C57" s="517"/>
      <c r="D57" s="517" t="s">
        <v>314</v>
      </c>
      <c r="E57" s="517"/>
      <c r="F57" s="137" t="s">
        <v>49</v>
      </c>
      <c r="G57" s="136">
        <v>2024</v>
      </c>
      <c r="H57" s="132">
        <v>2739506.2024845998</v>
      </c>
      <c r="I57" s="138" t="s">
        <v>322</v>
      </c>
      <c r="J57" s="235">
        <v>272391363.56999999</v>
      </c>
      <c r="K57" s="235">
        <v>284088155.45999998</v>
      </c>
      <c r="L57" s="235">
        <v>295611086.81999999</v>
      </c>
      <c r="M57" s="235">
        <v>307461694.20999998</v>
      </c>
      <c r="N57" s="235">
        <v>319415819.02999997</v>
      </c>
      <c r="O57" s="133"/>
      <c r="P57" s="134"/>
    </row>
    <row r="58" spans="1:16" s="103" customFormat="1" ht="15" customHeight="1" x14ac:dyDescent="0.3">
      <c r="A58" s="119"/>
      <c r="B58" s="517" t="s">
        <v>324</v>
      </c>
      <c r="C58" s="517"/>
      <c r="D58" s="517" t="s">
        <v>315</v>
      </c>
      <c r="E58" s="517"/>
      <c r="F58" s="137" t="s">
        <v>48</v>
      </c>
      <c r="G58" s="136"/>
      <c r="H58" s="132">
        <v>0</v>
      </c>
      <c r="I58" s="138" t="s">
        <v>322</v>
      </c>
      <c r="J58" s="235">
        <v>3932381.93</v>
      </c>
      <c r="K58" s="235">
        <v>4315390.08</v>
      </c>
      <c r="L58" s="235">
        <v>4719438.3499999996</v>
      </c>
      <c r="M58" s="235">
        <v>5143276.43</v>
      </c>
      <c r="N58" s="235">
        <v>5585218.3099999996</v>
      </c>
      <c r="O58" s="133"/>
      <c r="P58" s="134"/>
    </row>
    <row r="59" spans="1:16" s="103" customFormat="1" ht="15" customHeight="1" x14ac:dyDescent="0.3">
      <c r="A59" s="119"/>
      <c r="B59" s="517" t="s">
        <v>324</v>
      </c>
      <c r="C59" s="517"/>
      <c r="D59" s="517" t="s">
        <v>315</v>
      </c>
      <c r="E59" s="517"/>
      <c r="F59" s="137" t="s">
        <v>49</v>
      </c>
      <c r="G59" s="136">
        <v>2024</v>
      </c>
      <c r="H59" s="132">
        <v>37356.212702503399</v>
      </c>
      <c r="I59" s="138" t="s">
        <v>322</v>
      </c>
      <c r="J59" s="235">
        <v>3714359.07</v>
      </c>
      <c r="K59" s="235">
        <v>3873857.83</v>
      </c>
      <c r="L59" s="235">
        <v>4030985.81</v>
      </c>
      <c r="M59" s="235">
        <v>4192582.02</v>
      </c>
      <c r="N59" s="235">
        <v>4355589.8</v>
      </c>
      <c r="O59" s="133"/>
      <c r="P59" s="134"/>
    </row>
    <row r="60" spans="1:16" s="103" customFormat="1" ht="15" customHeight="1" x14ac:dyDescent="0.3">
      <c r="A60" s="119"/>
      <c r="B60" s="517" t="s">
        <v>324</v>
      </c>
      <c r="C60" s="517"/>
      <c r="D60" s="517" t="s">
        <v>316</v>
      </c>
      <c r="E60" s="517"/>
      <c r="F60" s="137" t="s">
        <v>48</v>
      </c>
      <c r="G60" s="136"/>
      <c r="H60" s="132">
        <v>0</v>
      </c>
      <c r="I60" s="138" t="s">
        <v>322</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17" t="s">
        <v>324</v>
      </c>
      <c r="C61" s="517"/>
      <c r="D61" s="517" t="s">
        <v>316</v>
      </c>
      <c r="E61" s="517"/>
      <c r="F61" s="137" t="s">
        <v>49</v>
      </c>
      <c r="G61" s="136">
        <v>2024</v>
      </c>
      <c r="H61" s="132">
        <v>134557.07811441901</v>
      </c>
      <c r="I61" s="138" t="s">
        <v>322</v>
      </c>
      <c r="J61" s="236">
        <v>13379121.369999999</v>
      </c>
      <c r="K61" s="236">
        <v>13953635.91</v>
      </c>
      <c r="L61" s="236">
        <v>14519610.890000001</v>
      </c>
      <c r="M61" s="236">
        <v>15101680.43</v>
      </c>
      <c r="N61" s="236">
        <v>15688834.460000001</v>
      </c>
      <c r="O61" s="133"/>
      <c r="P61" s="134"/>
    </row>
    <row r="62" spans="1:16" s="103" customFormat="1" ht="15" customHeight="1" x14ac:dyDescent="0.3">
      <c r="A62" s="119" t="s">
        <v>89</v>
      </c>
      <c r="B62" s="517" t="s">
        <v>324</v>
      </c>
      <c r="C62" s="517"/>
      <c r="D62" s="517" t="s">
        <v>317</v>
      </c>
      <c r="E62" s="517"/>
      <c r="F62" s="137" t="s">
        <v>48</v>
      </c>
      <c r="G62" s="136"/>
      <c r="H62" s="132">
        <v>0</v>
      </c>
      <c r="I62" s="138" t="s">
        <v>322</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17" t="s">
        <v>324</v>
      </c>
      <c r="C63" s="517"/>
      <c r="D63" s="517" t="s">
        <v>317</v>
      </c>
      <c r="E63" s="517"/>
      <c r="F63" s="137" t="s">
        <v>49</v>
      </c>
      <c r="G63" s="136">
        <v>2024</v>
      </c>
      <c r="H63" s="132">
        <v>50804.4492531371</v>
      </c>
      <c r="I63" s="138" t="s">
        <v>322</v>
      </c>
      <c r="J63" s="236">
        <v>5051528.34</v>
      </c>
      <c r="K63" s="236">
        <v>5268446.6500000004</v>
      </c>
      <c r="L63" s="236">
        <v>5482140.7000000002</v>
      </c>
      <c r="M63" s="236">
        <v>5701911.54</v>
      </c>
      <c r="N63" s="236">
        <v>5923602.1299999999</v>
      </c>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299397713.53999996</v>
      </c>
      <c r="K67" s="38">
        <v>312254188.49999994</v>
      </c>
      <c r="L67" s="38">
        <v>324919565.45999998</v>
      </c>
      <c r="M67" s="38">
        <v>337945106.03999996</v>
      </c>
      <c r="N67" s="38">
        <v>351084427.31999993</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tabSelected="1" zoomScaleNormal="100" zoomScaleSheetLayoutView="100" workbookViewId="0">
      <selection activeCell="R13" sqref="R1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4" width="12.58203125" style="31" customWidth="1"/>
    <col min="15" max="15" width="14.4140625" style="31" customWidth="1"/>
    <col min="16" max="16" width="1.7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
        <v>262</v>
      </c>
      <c r="I4" s="446"/>
      <c r="J4" s="445">
        <v>2025</v>
      </c>
      <c r="K4" s="446"/>
      <c r="L4" s="98">
        <v>25</v>
      </c>
      <c r="M4" s="98" t="s">
        <v>149</v>
      </c>
      <c r="N4" s="445" t="s">
        <v>263</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
        <v>264</v>
      </c>
      <c r="I6" s="279"/>
      <c r="J6" s="279"/>
      <c r="K6" s="279"/>
      <c r="L6" s="279"/>
      <c r="M6" s="280"/>
      <c r="N6" s="281" t="s">
        <v>265</v>
      </c>
      <c r="O6" s="282"/>
      <c r="P6" s="75"/>
    </row>
    <row r="7" spans="1:16" s="101" customFormat="1" ht="15.75" customHeight="1" thickTop="1" thickBot="1" x14ac:dyDescent="0.35">
      <c r="A7" s="117" t="s">
        <v>6</v>
      </c>
      <c r="B7" s="455" t="s">
        <v>7</v>
      </c>
      <c r="C7" s="456"/>
      <c r="D7" s="457"/>
      <c r="E7" s="447" t="s">
        <v>266</v>
      </c>
      <c r="F7" s="448"/>
      <c r="G7" s="440"/>
      <c r="H7" s="441" t="s">
        <v>32</v>
      </c>
      <c r="I7" s="442"/>
      <c r="J7" s="439">
        <v>0.1</v>
      </c>
      <c r="K7" s="440"/>
      <c r="L7" s="441" t="s">
        <v>23</v>
      </c>
      <c r="M7" s="442"/>
      <c r="N7" s="443">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t="s">
        <v>275</v>
      </c>
      <c r="F9" s="475"/>
      <c r="G9" s="475"/>
      <c r="H9" s="475"/>
      <c r="I9" s="475"/>
      <c r="J9" s="475"/>
      <c r="K9" s="475"/>
      <c r="L9" s="475"/>
      <c r="M9" s="475"/>
      <c r="N9" s="475"/>
      <c r="O9" s="475"/>
      <c r="P9" s="76"/>
    </row>
    <row r="10" spans="1:16" ht="15" customHeight="1" x14ac:dyDescent="0.3">
      <c r="A10" s="77" t="s">
        <v>6</v>
      </c>
      <c r="B10" s="458" t="s">
        <v>25</v>
      </c>
      <c r="C10" s="458"/>
      <c r="D10" s="518"/>
      <c r="E10" s="475" t="s">
        <v>325</v>
      </c>
      <c r="F10" s="475"/>
      <c r="G10" s="475"/>
      <c r="H10" s="475"/>
      <c r="I10" s="475"/>
      <c r="J10" s="475"/>
      <c r="K10" s="475"/>
      <c r="L10" s="475"/>
      <c r="M10" s="475"/>
      <c r="N10" s="475"/>
      <c r="O10" s="475"/>
      <c r="P10" s="76"/>
    </row>
    <row r="11" spans="1:16" ht="15" customHeight="1" x14ac:dyDescent="0.3">
      <c r="A11" s="77" t="s">
        <v>6</v>
      </c>
      <c r="B11" s="458" t="s">
        <v>41</v>
      </c>
      <c r="C11" s="458"/>
      <c r="D11" s="518"/>
      <c r="E11" s="523" t="s">
        <v>276</v>
      </c>
      <c r="F11" s="475"/>
      <c r="G11" s="475"/>
      <c r="H11" s="475"/>
      <c r="I11" s="475"/>
      <c r="J11" s="475"/>
      <c r="K11" s="475"/>
      <c r="L11" s="475"/>
      <c r="M11" s="475"/>
      <c r="N11" s="475"/>
      <c r="O11" s="475"/>
      <c r="P11" s="76"/>
    </row>
    <row r="12" spans="1:16" ht="15" customHeight="1" x14ac:dyDescent="0.3">
      <c r="A12" s="77" t="s">
        <v>6</v>
      </c>
      <c r="B12" s="458" t="s">
        <v>22</v>
      </c>
      <c r="C12" s="458"/>
      <c r="D12" s="518"/>
      <c r="E12" s="519">
        <v>45474</v>
      </c>
      <c r="F12" s="520"/>
      <c r="G12" s="520"/>
      <c r="H12" s="520"/>
      <c r="I12" s="520"/>
      <c r="J12" s="520"/>
      <c r="K12" s="520"/>
      <c r="L12" s="520"/>
      <c r="M12" s="520"/>
      <c r="N12" s="520"/>
      <c r="O12" s="520"/>
      <c r="P12" s="76"/>
    </row>
    <row r="13" spans="1:16" ht="15" customHeight="1" x14ac:dyDescent="0.3">
      <c r="A13" s="77"/>
      <c r="B13" s="458" t="s">
        <v>143</v>
      </c>
      <c r="C13" s="458"/>
      <c r="D13" s="518"/>
      <c r="E13" s="523" t="s">
        <v>326</v>
      </c>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04">
        <v>2025</v>
      </c>
      <c r="I15" s="104">
        <v>2026</v>
      </c>
      <c r="J15" s="104">
        <v>2027</v>
      </c>
      <c r="K15" s="104">
        <v>2028</v>
      </c>
      <c r="L15" s="104">
        <v>2029</v>
      </c>
      <c r="M15" s="104" t="s">
        <v>34</v>
      </c>
      <c r="N15" s="104" t="s">
        <v>142</v>
      </c>
      <c r="O15" s="104" t="s">
        <v>21</v>
      </c>
      <c r="P15" s="124"/>
    </row>
    <row r="16" spans="1:16" s="103" customFormat="1" ht="14.5" x14ac:dyDescent="0.3">
      <c r="A16" s="119"/>
      <c r="B16" s="532" t="s">
        <v>275</v>
      </c>
      <c r="C16" s="533"/>
      <c r="D16" s="533"/>
      <c r="E16" s="515" t="s">
        <v>310</v>
      </c>
      <c r="F16" s="515"/>
      <c r="G16" s="515"/>
      <c r="H16" s="141">
        <v>13311000</v>
      </c>
      <c r="I16" s="141">
        <v>13311000</v>
      </c>
      <c r="J16" s="141">
        <v>13311000</v>
      </c>
      <c r="K16" s="141">
        <v>13311000</v>
      </c>
      <c r="L16" s="141">
        <v>13311000</v>
      </c>
      <c r="M16" s="83">
        <v>66555000</v>
      </c>
      <c r="N16" s="525">
        <v>280581000</v>
      </c>
      <c r="O16" s="526">
        <v>3120698316.5599999</v>
      </c>
      <c r="P16" s="134"/>
    </row>
    <row r="17" spans="1:16" s="103" customFormat="1" ht="15.25" customHeight="1" x14ac:dyDescent="0.3">
      <c r="A17" s="119"/>
      <c r="B17" s="532"/>
      <c r="C17" s="533"/>
      <c r="D17" s="533"/>
      <c r="E17" s="515" t="s">
        <v>311</v>
      </c>
      <c r="F17" s="515"/>
      <c r="G17" s="515"/>
      <c r="H17" s="141">
        <v>50000</v>
      </c>
      <c r="I17" s="141">
        <v>50000</v>
      </c>
      <c r="J17" s="141">
        <v>50000</v>
      </c>
      <c r="K17" s="141">
        <v>50000</v>
      </c>
      <c r="L17" s="141">
        <v>50000</v>
      </c>
      <c r="M17" s="83">
        <v>250000</v>
      </c>
      <c r="N17" s="525"/>
      <c r="O17" s="52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4" t="s">
        <v>35</v>
      </c>
      <c r="L19" s="524"/>
      <c r="M19" s="524"/>
      <c r="N19" s="110" t="s">
        <v>37</v>
      </c>
      <c r="O19" s="110" t="s">
        <v>38</v>
      </c>
      <c r="P19" s="75"/>
    </row>
    <row r="20" spans="1:16" s="103" customFormat="1" ht="15" customHeight="1" x14ac:dyDescent="0.3">
      <c r="A20" s="119"/>
      <c r="B20" s="106"/>
      <c r="C20" s="106"/>
      <c r="D20" s="106"/>
      <c r="E20" s="106"/>
      <c r="F20" s="106"/>
      <c r="G20" s="107"/>
      <c r="H20" s="107"/>
      <c r="I20" s="107"/>
      <c r="J20" s="107"/>
      <c r="K20" s="516" t="s">
        <v>312</v>
      </c>
      <c r="L20" s="516"/>
      <c r="M20" s="516"/>
      <c r="N20" s="126">
        <v>34284.227195359599</v>
      </c>
      <c r="O20" s="127">
        <v>9.7000000000000003E-3</v>
      </c>
      <c r="P20" s="125"/>
    </row>
    <row r="21" spans="1:16" s="103" customFormat="1" ht="15" customHeight="1" x14ac:dyDescent="0.3">
      <c r="A21" s="119"/>
      <c r="B21" s="106"/>
      <c r="C21" s="106"/>
      <c r="D21" s="106"/>
      <c r="E21" s="106"/>
      <c r="F21" s="106"/>
      <c r="G21" s="107"/>
      <c r="H21" s="107"/>
      <c r="I21" s="107"/>
      <c r="J21" s="107"/>
      <c r="K21" s="516" t="s">
        <v>313</v>
      </c>
      <c r="L21" s="516"/>
      <c r="M21" s="516"/>
      <c r="N21" s="126">
        <v>18111.2510541376</v>
      </c>
      <c r="O21" s="127">
        <v>5.1000000000000004E-3</v>
      </c>
      <c r="P21" s="125"/>
    </row>
    <row r="22" spans="1:16" s="103" customFormat="1" ht="15" customHeight="1" x14ac:dyDescent="0.3">
      <c r="A22" s="119"/>
      <c r="B22" s="106"/>
      <c r="C22" s="106"/>
      <c r="D22" s="106"/>
      <c r="E22" s="106"/>
      <c r="F22" s="106"/>
      <c r="G22" s="107"/>
      <c r="H22" s="107"/>
      <c r="I22" s="107"/>
      <c r="J22" s="107"/>
      <c r="K22" s="516" t="s">
        <v>314</v>
      </c>
      <c r="L22" s="516"/>
      <c r="M22" s="516"/>
      <c r="N22" s="126">
        <v>2935830.9188390402</v>
      </c>
      <c r="O22" s="127">
        <v>0.83330000000000004</v>
      </c>
      <c r="P22" s="125"/>
    </row>
    <row r="23" spans="1:16" s="103" customFormat="1" ht="15" customHeight="1" x14ac:dyDescent="0.3">
      <c r="A23" s="119"/>
      <c r="B23" s="106"/>
      <c r="C23" s="106"/>
      <c r="D23" s="106"/>
      <c r="E23" s="106"/>
      <c r="F23" s="106"/>
      <c r="G23" s="107"/>
      <c r="H23" s="107"/>
      <c r="I23" s="107"/>
      <c r="J23" s="107"/>
      <c r="K23" s="516" t="s">
        <v>315</v>
      </c>
      <c r="L23" s="516"/>
      <c r="M23" s="516"/>
      <c r="N23" s="126">
        <v>40033.318465158001</v>
      </c>
      <c r="O23" s="127">
        <v>1.14E-2</v>
      </c>
      <c r="P23" s="125"/>
    </row>
    <row r="24" spans="1:16" s="103" customFormat="1" ht="15" customHeight="1" x14ac:dyDescent="0.3">
      <c r="A24" s="119"/>
      <c r="B24" s="106"/>
      <c r="C24" s="106"/>
      <c r="D24" s="106"/>
      <c r="E24" s="106"/>
      <c r="F24" s="106"/>
      <c r="G24" s="107"/>
      <c r="H24" s="107"/>
      <c r="I24" s="107"/>
      <c r="J24" s="107"/>
      <c r="K24" s="516" t="s">
        <v>316</v>
      </c>
      <c r="L24" s="516"/>
      <c r="M24" s="516"/>
      <c r="N24" s="126">
        <v>144200.01309857599</v>
      </c>
      <c r="O24" s="127">
        <v>4.0899999999999999E-2</v>
      </c>
      <c r="P24" s="125"/>
    </row>
    <row r="25" spans="1:16" s="103" customFormat="1" ht="15" customHeight="1" x14ac:dyDescent="0.3">
      <c r="A25" s="119"/>
      <c r="B25" s="106"/>
      <c r="C25" s="106"/>
      <c r="D25" s="106"/>
      <c r="E25" s="106"/>
      <c r="F25" s="106"/>
      <c r="G25" s="107"/>
      <c r="H25" s="107"/>
      <c r="I25" s="107"/>
      <c r="J25" s="107"/>
      <c r="K25" s="516" t="s">
        <v>317</v>
      </c>
      <c r="L25" s="516"/>
      <c r="M25" s="516"/>
      <c r="N25" s="126">
        <v>54445.313089021904</v>
      </c>
      <c r="O25" s="127">
        <v>1.55E-2</v>
      </c>
      <c r="P25" s="125"/>
    </row>
    <row r="26" spans="1:16" s="103" customFormat="1" ht="15" customHeight="1" x14ac:dyDescent="0.3">
      <c r="A26" s="119"/>
      <c r="B26" s="106"/>
      <c r="C26" s="106"/>
      <c r="D26" s="106"/>
      <c r="E26" s="106"/>
      <c r="F26" s="106"/>
      <c r="G26" s="107"/>
      <c r="H26" s="107"/>
      <c r="I26" s="107"/>
      <c r="J26" s="107"/>
      <c r="K26" s="516" t="s">
        <v>318</v>
      </c>
      <c r="L26" s="516"/>
      <c r="M26" s="516"/>
      <c r="N26" s="126">
        <v>95047.796521022305</v>
      </c>
      <c r="O26" s="127">
        <v>2.7E-2</v>
      </c>
      <c r="P26" s="125"/>
    </row>
    <row r="27" spans="1:16" s="103" customFormat="1" ht="15" customHeight="1" x14ac:dyDescent="0.3">
      <c r="A27" s="119"/>
      <c r="B27" s="106"/>
      <c r="C27" s="106"/>
      <c r="D27" s="106"/>
      <c r="E27" s="106"/>
      <c r="F27" s="106"/>
      <c r="G27" s="107"/>
      <c r="H27" s="107"/>
      <c r="I27" s="107"/>
      <c r="J27" s="107"/>
      <c r="K27" s="516" t="s">
        <v>319</v>
      </c>
      <c r="L27" s="516"/>
      <c r="M27" s="516"/>
      <c r="N27" s="126">
        <v>-201254.52170024099</v>
      </c>
      <c r="O27" s="127">
        <v>5.7099999999999998E-2</v>
      </c>
      <c r="P27" s="125"/>
    </row>
    <row r="28" spans="1:16" s="103" customFormat="1" ht="15" customHeight="1" x14ac:dyDescent="0.3">
      <c r="A28" s="119"/>
      <c r="B28" s="106"/>
      <c r="C28" s="106"/>
      <c r="D28" s="106"/>
      <c r="E28" s="106"/>
      <c r="F28" s="106"/>
      <c r="G28" s="107"/>
      <c r="H28" s="107"/>
      <c r="I28" s="107"/>
      <c r="J28" s="107"/>
      <c r="K28" s="516"/>
      <c r="L28" s="516"/>
      <c r="M28" s="516"/>
      <c r="N28" s="126"/>
      <c r="O28" s="127"/>
      <c r="P28" s="125"/>
    </row>
    <row r="29" spans="1:16" s="103" customFormat="1" ht="15" customHeight="1" x14ac:dyDescent="0.3">
      <c r="A29" s="119"/>
      <c r="B29" s="106"/>
      <c r="C29" s="106"/>
      <c r="D29" s="106"/>
      <c r="E29" s="106"/>
      <c r="F29" s="106"/>
      <c r="G29" s="107"/>
      <c r="H29" s="107"/>
      <c r="I29" s="107"/>
      <c r="J29" s="107"/>
      <c r="K29" s="516"/>
      <c r="L29" s="516"/>
      <c r="M29" s="516"/>
      <c r="N29" s="126"/>
      <c r="O29" s="127"/>
      <c r="P29" s="125"/>
    </row>
    <row r="30" spans="1:16" s="103" customFormat="1" ht="15" customHeight="1" x14ac:dyDescent="0.3">
      <c r="A30" s="119"/>
      <c r="B30" s="106"/>
      <c r="C30" s="106"/>
      <c r="D30" s="106"/>
      <c r="E30" s="106"/>
      <c r="F30" s="106"/>
      <c r="G30" s="107"/>
      <c r="H30" s="107"/>
      <c r="J30" s="107"/>
      <c r="K30" s="516"/>
      <c r="L30" s="516"/>
      <c r="M30" s="516"/>
      <c r="N30" s="126"/>
      <c r="O30" s="127"/>
      <c r="P30" s="125"/>
    </row>
    <row r="31" spans="1:16" s="103" customFormat="1" ht="15" customHeight="1" x14ac:dyDescent="0.3">
      <c r="A31" s="119"/>
      <c r="B31" s="106"/>
      <c r="C31" s="106"/>
      <c r="D31" s="106"/>
      <c r="E31" s="106"/>
      <c r="F31" s="106"/>
      <c r="G31" s="107"/>
      <c r="H31" s="107"/>
      <c r="J31" s="107"/>
      <c r="K31" s="516"/>
      <c r="L31" s="516"/>
      <c r="M31" s="516"/>
      <c r="N31" s="126"/>
      <c r="O31" s="127"/>
      <c r="P31" s="125"/>
    </row>
    <row r="32" spans="1:16"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hidden="1" customHeight="1" x14ac:dyDescent="0.3">
      <c r="A33" s="119"/>
      <c r="B33" s="106"/>
      <c r="C33" s="106"/>
      <c r="D33" s="106"/>
      <c r="E33" s="106"/>
      <c r="F33" s="106"/>
      <c r="G33" s="107"/>
      <c r="H33" s="107"/>
      <c r="J33" s="107"/>
      <c r="K33" s="516"/>
      <c r="L33" s="516"/>
      <c r="M33" s="516"/>
      <c r="N33" s="126"/>
      <c r="O33" s="127"/>
      <c r="P33" s="125"/>
    </row>
    <row r="34" spans="1:16" s="103" customFormat="1" ht="15" hidden="1" customHeight="1" x14ac:dyDescent="0.3">
      <c r="A34" s="119"/>
      <c r="B34" s="106"/>
      <c r="C34" s="106"/>
      <c r="D34" s="106"/>
      <c r="E34" s="106"/>
      <c r="F34" s="106"/>
      <c r="G34" s="107"/>
      <c r="H34" s="107"/>
      <c r="J34" s="107"/>
      <c r="K34" s="516"/>
      <c r="L34" s="516"/>
      <c r="M34" s="516"/>
      <c r="N34" s="126"/>
      <c r="O34" s="127"/>
      <c r="P34" s="125"/>
    </row>
    <row r="35" spans="1:16" s="103" customFormat="1" ht="15" hidden="1" customHeight="1" x14ac:dyDescent="0.3">
      <c r="A35" s="119"/>
      <c r="B35" s="106"/>
      <c r="C35" s="106"/>
      <c r="D35" s="106"/>
      <c r="E35" s="106"/>
      <c r="F35" s="106"/>
      <c r="G35" s="107"/>
      <c r="H35" s="107"/>
      <c r="J35" s="107"/>
      <c r="K35" s="516"/>
      <c r="L35" s="516"/>
      <c r="M35" s="516"/>
      <c r="N35" s="126"/>
      <c r="O35" s="127"/>
      <c r="P35" s="125"/>
    </row>
    <row r="36" spans="1:16" s="103" customFormat="1" ht="15" hidden="1" customHeight="1" x14ac:dyDescent="0.3">
      <c r="A36" s="119"/>
      <c r="B36" s="106"/>
      <c r="C36" s="106"/>
      <c r="D36" s="106"/>
      <c r="E36" s="106"/>
      <c r="F36" s="106"/>
      <c r="G36" s="107"/>
      <c r="H36" s="107"/>
      <c r="J36" s="107"/>
      <c r="K36" s="516"/>
      <c r="L36" s="516"/>
      <c r="M36" s="516"/>
      <c r="N36" s="126"/>
      <c r="O36" s="127"/>
      <c r="P36" s="125"/>
    </row>
    <row r="37" spans="1:16" s="103" customFormat="1" ht="15" hidden="1" customHeight="1" x14ac:dyDescent="0.3">
      <c r="A37" s="119"/>
      <c r="B37" s="106"/>
      <c r="C37" s="106"/>
      <c r="D37" s="106"/>
      <c r="E37" s="106"/>
      <c r="F37" s="106"/>
      <c r="G37" s="107"/>
      <c r="H37" s="107"/>
      <c r="J37" s="107"/>
      <c r="K37" s="516"/>
      <c r="L37" s="516"/>
      <c r="M37" s="516"/>
      <c r="N37" s="126"/>
      <c r="O37" s="127"/>
      <c r="P37" s="125"/>
    </row>
    <row r="38" spans="1:16" s="103" customFormat="1" ht="15" hidden="1" customHeight="1" x14ac:dyDescent="0.3">
      <c r="A38" s="119"/>
      <c r="B38" s="106"/>
      <c r="C38" s="106"/>
      <c r="D38" s="106"/>
      <c r="E38" s="106"/>
      <c r="F38" s="106"/>
      <c r="G38" s="107"/>
      <c r="H38" s="107"/>
      <c r="J38" s="107"/>
      <c r="K38" s="516"/>
      <c r="L38" s="516"/>
      <c r="M38" s="516"/>
      <c r="N38" s="126"/>
      <c r="O38" s="127"/>
      <c r="P38" s="125"/>
    </row>
    <row r="39" spans="1:16" s="103" customFormat="1" ht="15" hidden="1" customHeight="1" x14ac:dyDescent="0.3">
      <c r="A39" s="119"/>
      <c r="B39" s="106"/>
      <c r="C39" s="106"/>
      <c r="D39" s="106"/>
      <c r="E39" s="106"/>
      <c r="F39" s="106"/>
      <c r="G39" s="107"/>
      <c r="H39" s="107"/>
      <c r="J39" s="107"/>
      <c r="K39" s="516"/>
      <c r="L39" s="516"/>
      <c r="M39" s="516"/>
      <c r="N39" s="126"/>
      <c r="O39" s="127"/>
      <c r="P39" s="125"/>
    </row>
    <row r="40" spans="1:16" s="103" customFormat="1" ht="15" hidden="1" customHeight="1" x14ac:dyDescent="0.3">
      <c r="A40" s="119"/>
      <c r="B40" s="106"/>
      <c r="C40" s="106"/>
      <c r="D40" s="106"/>
      <c r="E40" s="106"/>
      <c r="F40" s="106"/>
      <c r="G40" s="107"/>
      <c r="H40" s="107"/>
      <c r="J40" s="107"/>
      <c r="K40" s="516"/>
      <c r="L40" s="516"/>
      <c r="M40" s="516"/>
      <c r="N40" s="126"/>
      <c r="O40" s="127"/>
      <c r="P40" s="125"/>
    </row>
    <row r="41" spans="1:16" s="103" customFormat="1" ht="15" hidden="1" customHeight="1" x14ac:dyDescent="0.3">
      <c r="A41" s="119"/>
      <c r="B41" s="106"/>
      <c r="C41" s="106"/>
      <c r="D41" s="106"/>
      <c r="E41" s="106"/>
      <c r="F41" s="106"/>
      <c r="G41" s="107"/>
      <c r="H41" s="107"/>
      <c r="J41" s="107"/>
      <c r="K41" s="516"/>
      <c r="L41" s="516"/>
      <c r="M41" s="516"/>
      <c r="N41" s="126"/>
      <c r="O41" s="127"/>
      <c r="P41" s="125"/>
    </row>
    <row r="42" spans="1:16" s="103" customFormat="1" ht="15" hidden="1" customHeight="1" x14ac:dyDescent="0.3">
      <c r="A42" s="119"/>
      <c r="B42" s="106"/>
      <c r="C42" s="106"/>
      <c r="D42" s="106"/>
      <c r="E42" s="106"/>
      <c r="F42" s="106"/>
      <c r="G42" s="107"/>
      <c r="H42" s="107"/>
      <c r="J42" s="107"/>
      <c r="K42" s="516"/>
      <c r="L42" s="516"/>
      <c r="M42" s="516"/>
      <c r="N42" s="126"/>
      <c r="O42" s="127"/>
      <c r="P42" s="125"/>
    </row>
    <row r="43" spans="1:16" x14ac:dyDescent="0.3">
      <c r="A43" s="77"/>
      <c r="B43" s="56"/>
      <c r="C43" s="56"/>
      <c r="D43" s="56"/>
      <c r="E43" s="56"/>
      <c r="F43" s="56"/>
      <c r="G43" s="32"/>
      <c r="H43" s="32"/>
      <c r="J43" s="32"/>
      <c r="K43" s="528" t="s">
        <v>36</v>
      </c>
      <c r="L43" s="528"/>
      <c r="M43" s="528"/>
      <c r="N43" s="128">
        <v>3120698.3165620747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30" t="s">
        <v>45</v>
      </c>
      <c r="E47" s="53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320</v>
      </c>
      <c r="C48" s="517"/>
      <c r="D48" s="517" t="s">
        <v>321</v>
      </c>
      <c r="E48" s="517"/>
      <c r="F48" s="137" t="s">
        <v>49</v>
      </c>
      <c r="G48" s="136">
        <v>2024</v>
      </c>
      <c r="H48" s="132">
        <v>0</v>
      </c>
      <c r="I48" s="138" t="s">
        <v>322</v>
      </c>
      <c r="J48" s="234">
        <v>13311000</v>
      </c>
      <c r="K48" s="234">
        <v>13311000</v>
      </c>
      <c r="L48" s="234">
        <v>13311000</v>
      </c>
      <c r="M48" s="234">
        <v>13311000</v>
      </c>
      <c r="N48" s="234">
        <v>13311000</v>
      </c>
      <c r="O48" s="133"/>
      <c r="P48" s="134"/>
    </row>
    <row r="49" spans="1:16" s="103" customFormat="1" ht="15" customHeight="1" x14ac:dyDescent="0.3">
      <c r="A49" s="119" t="s">
        <v>80</v>
      </c>
      <c r="B49" s="517" t="s">
        <v>320</v>
      </c>
      <c r="C49" s="517"/>
      <c r="D49" s="517" t="s">
        <v>323</v>
      </c>
      <c r="E49" s="517"/>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17" t="s">
        <v>320</v>
      </c>
      <c r="C50" s="517"/>
      <c r="D50" s="517" t="s">
        <v>319</v>
      </c>
      <c r="E50" s="517"/>
      <c r="F50" s="137" t="s">
        <v>49</v>
      </c>
      <c r="G50" s="136">
        <v>2024</v>
      </c>
      <c r="H50" s="132">
        <v>-201254.52170024099</v>
      </c>
      <c r="I50" s="138" t="s">
        <v>322</v>
      </c>
      <c r="J50" s="234">
        <v>13361000</v>
      </c>
      <c r="K50" s="234">
        <v>13361000</v>
      </c>
      <c r="L50" s="234">
        <v>13361000</v>
      </c>
      <c r="M50" s="234">
        <v>13361000</v>
      </c>
      <c r="N50" s="234">
        <v>13361000</v>
      </c>
      <c r="O50" s="133"/>
      <c r="P50" s="134"/>
    </row>
    <row r="51" spans="1:16" s="103" customFormat="1" ht="15" customHeight="1" x14ac:dyDescent="0.3">
      <c r="A51" s="119" t="s">
        <v>82</v>
      </c>
      <c r="B51" s="517" t="s">
        <v>318</v>
      </c>
      <c r="C51" s="517"/>
      <c r="D51" s="517" t="s">
        <v>318</v>
      </c>
      <c r="E51" s="517"/>
      <c r="F51" s="137" t="s">
        <v>49</v>
      </c>
      <c r="G51" s="136">
        <v>2048</v>
      </c>
      <c r="H51" s="132">
        <v>95047.796521022305</v>
      </c>
      <c r="I51" s="138" t="s">
        <v>322</v>
      </c>
      <c r="J51" s="234">
        <v>0</v>
      </c>
      <c r="K51" s="234">
        <v>0</v>
      </c>
      <c r="L51" s="234">
        <v>0</v>
      </c>
      <c r="M51" s="234">
        <v>0</v>
      </c>
      <c r="N51" s="234">
        <v>0</v>
      </c>
      <c r="O51" s="133"/>
      <c r="P51" s="134"/>
    </row>
    <row r="52" spans="1:16" s="103" customFormat="1" ht="15" customHeight="1" x14ac:dyDescent="0.3">
      <c r="A52" s="119" t="s">
        <v>83</v>
      </c>
      <c r="B52" s="517" t="s">
        <v>324</v>
      </c>
      <c r="C52" s="517"/>
      <c r="D52" s="517" t="s">
        <v>312</v>
      </c>
      <c r="E52" s="517"/>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17" t="s">
        <v>324</v>
      </c>
      <c r="C53" s="517"/>
      <c r="D53" s="517" t="s">
        <v>312</v>
      </c>
      <c r="E53" s="517"/>
      <c r="F53" s="137" t="s">
        <v>49</v>
      </c>
      <c r="G53" s="136">
        <v>2024</v>
      </c>
      <c r="H53" s="132">
        <v>34284.227195359599</v>
      </c>
      <c r="I53" s="138" t="s">
        <v>322</v>
      </c>
      <c r="J53" s="235">
        <v>3180948.65</v>
      </c>
      <c r="K53" s="235">
        <v>3317542.16</v>
      </c>
      <c r="L53" s="235">
        <v>3452104.79</v>
      </c>
      <c r="M53" s="235">
        <v>3590488.05</v>
      </c>
      <c r="N53" s="235">
        <v>3730050.15</v>
      </c>
      <c r="O53" s="133"/>
      <c r="P53" s="134"/>
    </row>
    <row r="54" spans="1:16" s="103" customFormat="1" ht="15" customHeight="1" x14ac:dyDescent="0.3">
      <c r="A54" s="119" t="s">
        <v>85</v>
      </c>
      <c r="B54" s="517" t="s">
        <v>324</v>
      </c>
      <c r="C54" s="517"/>
      <c r="D54" s="517" t="s">
        <v>313</v>
      </c>
      <c r="E54" s="517"/>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17" t="s">
        <v>324</v>
      </c>
      <c r="C55" s="517"/>
      <c r="D55" s="517" t="s">
        <v>313</v>
      </c>
      <c r="E55" s="517"/>
      <c r="F55" s="137" t="s">
        <v>49</v>
      </c>
      <c r="G55" s="136">
        <v>2024</v>
      </c>
      <c r="H55" s="132">
        <v>18111.2510541376</v>
      </c>
      <c r="I55" s="138" t="s">
        <v>322</v>
      </c>
      <c r="J55" s="235">
        <v>1680392.54</v>
      </c>
      <c r="K55" s="235">
        <v>1752550.48</v>
      </c>
      <c r="L55" s="235">
        <v>1823635.58</v>
      </c>
      <c r="M55" s="235">
        <v>1896738.99</v>
      </c>
      <c r="N55" s="235">
        <v>1970465.14</v>
      </c>
      <c r="O55" s="133"/>
      <c r="P55" s="134"/>
    </row>
    <row r="56" spans="1:16" s="103" customFormat="1" ht="15" customHeight="1" x14ac:dyDescent="0.3">
      <c r="A56" s="119" t="s">
        <v>87</v>
      </c>
      <c r="B56" s="517" t="s">
        <v>324</v>
      </c>
      <c r="C56" s="517"/>
      <c r="D56" s="517" t="s">
        <v>314</v>
      </c>
      <c r="E56" s="517"/>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17" t="s">
        <v>324</v>
      </c>
      <c r="C57" s="517"/>
      <c r="D57" s="517" t="s">
        <v>314</v>
      </c>
      <c r="E57" s="517"/>
      <c r="F57" s="137" t="s">
        <v>49</v>
      </c>
      <c r="G57" s="136">
        <v>2024</v>
      </c>
      <c r="H57" s="132">
        <v>2935830.9188390402</v>
      </c>
      <c r="I57" s="138" t="s">
        <v>322</v>
      </c>
      <c r="J57" s="235">
        <v>272391363.56999999</v>
      </c>
      <c r="K57" s="235">
        <v>284088154.69999999</v>
      </c>
      <c r="L57" s="235">
        <v>295611037.35000002</v>
      </c>
      <c r="M57" s="235">
        <v>307461089.22000003</v>
      </c>
      <c r="N57" s="235">
        <v>319412087.17000002</v>
      </c>
      <c r="O57" s="133"/>
      <c r="P57" s="134"/>
    </row>
    <row r="58" spans="1:16" s="103" customFormat="1" ht="15" customHeight="1" x14ac:dyDescent="0.3">
      <c r="A58" s="119"/>
      <c r="B58" s="517" t="s">
        <v>324</v>
      </c>
      <c r="C58" s="517"/>
      <c r="D58" s="517" t="s">
        <v>315</v>
      </c>
      <c r="E58" s="517"/>
      <c r="F58" s="137" t="s">
        <v>48</v>
      </c>
      <c r="G58" s="136"/>
      <c r="H58" s="132">
        <v>0</v>
      </c>
      <c r="I58" s="138" t="s">
        <v>322</v>
      </c>
      <c r="J58" s="235">
        <v>3932381.93</v>
      </c>
      <c r="K58" s="235">
        <v>4315390.08</v>
      </c>
      <c r="L58" s="235">
        <v>4719438.3499999996</v>
      </c>
      <c r="M58" s="235">
        <v>5143276.43</v>
      </c>
      <c r="N58" s="235">
        <v>5585218.3099999996</v>
      </c>
      <c r="O58" s="133"/>
      <c r="P58" s="134"/>
    </row>
    <row r="59" spans="1:16" s="103" customFormat="1" ht="15" customHeight="1" x14ac:dyDescent="0.3">
      <c r="A59" s="119"/>
      <c r="B59" s="517" t="s">
        <v>324</v>
      </c>
      <c r="C59" s="517"/>
      <c r="D59" s="517" t="s">
        <v>315</v>
      </c>
      <c r="E59" s="517"/>
      <c r="F59" s="137" t="s">
        <v>49</v>
      </c>
      <c r="G59" s="136">
        <v>2024</v>
      </c>
      <c r="H59" s="132">
        <v>40033.318465158001</v>
      </c>
      <c r="I59" s="138" t="s">
        <v>322</v>
      </c>
      <c r="J59" s="235">
        <v>3714359.07</v>
      </c>
      <c r="K59" s="235">
        <v>3873857.82</v>
      </c>
      <c r="L59" s="235">
        <v>4030985.14</v>
      </c>
      <c r="M59" s="235">
        <v>4192573.77</v>
      </c>
      <c r="N59" s="235">
        <v>4355538.91</v>
      </c>
      <c r="O59" s="133"/>
      <c r="P59" s="134"/>
    </row>
    <row r="60" spans="1:16" s="103" customFormat="1" ht="15" customHeight="1" x14ac:dyDescent="0.3">
      <c r="A60" s="119"/>
      <c r="B60" s="517" t="s">
        <v>324</v>
      </c>
      <c r="C60" s="517"/>
      <c r="D60" s="517" t="s">
        <v>316</v>
      </c>
      <c r="E60" s="517"/>
      <c r="F60" s="137" t="s">
        <v>48</v>
      </c>
      <c r="G60" s="136"/>
      <c r="H60" s="132">
        <v>0</v>
      </c>
      <c r="I60" s="138" t="s">
        <v>322</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17" t="s">
        <v>324</v>
      </c>
      <c r="C61" s="517"/>
      <c r="D61" s="517" t="s">
        <v>316</v>
      </c>
      <c r="E61" s="517"/>
      <c r="F61" s="137" t="s">
        <v>49</v>
      </c>
      <c r="G61" s="136">
        <v>2024</v>
      </c>
      <c r="H61" s="132">
        <v>144200.01309857599</v>
      </c>
      <c r="I61" s="138" t="s">
        <v>322</v>
      </c>
      <c r="J61" s="236">
        <v>13379121.369999999</v>
      </c>
      <c r="K61" s="236">
        <v>13953635.869999999</v>
      </c>
      <c r="L61" s="236">
        <v>14519608.460000001</v>
      </c>
      <c r="M61" s="236">
        <v>15101650.710000001</v>
      </c>
      <c r="N61" s="236">
        <v>15688651.16</v>
      </c>
      <c r="O61" s="133"/>
      <c r="P61" s="134"/>
    </row>
    <row r="62" spans="1:16" s="103" customFormat="1" ht="15" customHeight="1" x14ac:dyDescent="0.3">
      <c r="A62" s="119" t="s">
        <v>89</v>
      </c>
      <c r="B62" s="517" t="s">
        <v>324</v>
      </c>
      <c r="C62" s="517"/>
      <c r="D62" s="517" t="s">
        <v>317</v>
      </c>
      <c r="E62" s="517"/>
      <c r="F62" s="137" t="s">
        <v>48</v>
      </c>
      <c r="G62" s="136"/>
      <c r="H62" s="132">
        <v>0</v>
      </c>
      <c r="I62" s="138" t="s">
        <v>322</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17" t="s">
        <v>324</v>
      </c>
      <c r="C63" s="517"/>
      <c r="D63" s="517" t="s">
        <v>317</v>
      </c>
      <c r="E63" s="517"/>
      <c r="F63" s="137" t="s">
        <v>49</v>
      </c>
      <c r="G63" s="136">
        <v>2024</v>
      </c>
      <c r="H63" s="132">
        <v>54445.313089021904</v>
      </c>
      <c r="I63" s="138" t="s">
        <v>322</v>
      </c>
      <c r="J63" s="236">
        <v>5051528.34</v>
      </c>
      <c r="K63" s="236">
        <v>5268446.6399999997</v>
      </c>
      <c r="L63" s="236">
        <v>5482139.79</v>
      </c>
      <c r="M63" s="236">
        <v>5701900.3200000003</v>
      </c>
      <c r="N63" s="236">
        <v>5923532.9199999999</v>
      </c>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299397713.53999996</v>
      </c>
      <c r="K67" s="38">
        <v>312254187.66999996</v>
      </c>
      <c r="L67" s="38">
        <v>324919511.11000001</v>
      </c>
      <c r="M67" s="38">
        <v>337944441.06</v>
      </c>
      <c r="N67" s="38">
        <v>351080325.45000011</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0" t="s">
        <v>219</v>
      </c>
      <c r="C2" s="321"/>
      <c r="D2" s="321"/>
      <c r="E2" s="449"/>
      <c r="F2" s="449"/>
      <c r="G2" s="450"/>
      <c r="H2" s="295" t="s">
        <v>0</v>
      </c>
      <c r="I2" s="296"/>
      <c r="J2" s="274" t="s">
        <v>1</v>
      </c>
      <c r="K2" s="277"/>
      <c r="L2" s="88" t="s">
        <v>2</v>
      </c>
      <c r="M2" s="89" t="s">
        <v>141</v>
      </c>
      <c r="N2" s="274" t="s">
        <v>3</v>
      </c>
      <c r="O2" s="277"/>
      <c r="P2" s="120"/>
    </row>
    <row r="3" spans="1:16" ht="4.5" customHeight="1" x14ac:dyDescent="0.3">
      <c r="A3" s="77"/>
      <c r="B3" s="322"/>
      <c r="C3" s="323"/>
      <c r="D3" s="323"/>
      <c r="E3" s="451"/>
      <c r="F3" s="451"/>
      <c r="G3" s="452"/>
      <c r="H3" s="297"/>
      <c r="I3" s="298"/>
      <c r="J3" s="299"/>
      <c r="K3" s="300"/>
      <c r="L3" s="87"/>
      <c r="M3" s="87"/>
      <c r="N3" s="299"/>
      <c r="O3" s="300"/>
      <c r="P3" s="75"/>
    </row>
    <row r="4" spans="1:16" s="99" customFormat="1" ht="17.25" customHeight="1" thickBot="1" x14ac:dyDescent="0.35">
      <c r="A4" s="116"/>
      <c r="B4" s="322"/>
      <c r="C4" s="323"/>
      <c r="D4" s="323"/>
      <c r="E4" s="451"/>
      <c r="F4" s="451"/>
      <c r="G4" s="452"/>
      <c r="H4" s="445" t="s">
        <v>262</v>
      </c>
      <c r="I4" s="446"/>
      <c r="J4" s="445">
        <v>2025</v>
      </c>
      <c r="K4" s="446"/>
      <c r="L4" s="98">
        <v>25</v>
      </c>
      <c r="M4" s="98" t="s">
        <v>149</v>
      </c>
      <c r="N4" s="445" t="s">
        <v>263</v>
      </c>
      <c r="O4" s="446"/>
      <c r="P4" s="121"/>
    </row>
    <row r="5" spans="1:16" s="101" customFormat="1" ht="13.5" customHeight="1" thickTop="1" x14ac:dyDescent="0.3">
      <c r="A5" s="117"/>
      <c r="B5" s="322"/>
      <c r="C5" s="323"/>
      <c r="D5" s="323"/>
      <c r="E5" s="451"/>
      <c r="F5" s="451"/>
      <c r="G5" s="452"/>
      <c r="H5" s="274" t="s">
        <v>4</v>
      </c>
      <c r="I5" s="275"/>
      <c r="J5" s="275"/>
      <c r="K5" s="275"/>
      <c r="L5" s="275"/>
      <c r="M5" s="275"/>
      <c r="N5" s="274" t="s">
        <v>5</v>
      </c>
      <c r="O5" s="277"/>
      <c r="P5" s="122"/>
    </row>
    <row r="6" spans="1:16" ht="20.25" customHeight="1" thickBot="1" x14ac:dyDescent="0.35">
      <c r="A6" s="77"/>
      <c r="B6" s="324"/>
      <c r="C6" s="325"/>
      <c r="D6" s="325"/>
      <c r="E6" s="453"/>
      <c r="F6" s="453"/>
      <c r="G6" s="454"/>
      <c r="H6" s="278" t="s">
        <v>264</v>
      </c>
      <c r="I6" s="279"/>
      <c r="J6" s="279"/>
      <c r="K6" s="279"/>
      <c r="L6" s="279"/>
      <c r="M6" s="280"/>
      <c r="N6" s="281" t="s">
        <v>265</v>
      </c>
      <c r="O6" s="282"/>
      <c r="P6" s="75"/>
    </row>
    <row r="7" spans="1:16" s="101" customFormat="1" ht="15.75" customHeight="1" thickTop="1" thickBot="1" x14ac:dyDescent="0.35">
      <c r="A7" s="117" t="s">
        <v>6</v>
      </c>
      <c r="B7" s="455" t="s">
        <v>7</v>
      </c>
      <c r="C7" s="456"/>
      <c r="D7" s="457"/>
      <c r="E7" s="447" t="s">
        <v>266</v>
      </c>
      <c r="F7" s="448"/>
      <c r="G7" s="440"/>
      <c r="H7" s="441" t="s">
        <v>32</v>
      </c>
      <c r="I7" s="442"/>
      <c r="J7" s="439">
        <v>0.1</v>
      </c>
      <c r="K7" s="440"/>
      <c r="L7" s="441" t="s">
        <v>23</v>
      </c>
      <c r="M7" s="442"/>
      <c r="N7" s="443">
        <v>44865</v>
      </c>
      <c r="O7" s="444"/>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8" t="s">
        <v>97</v>
      </c>
      <c r="C9" s="458"/>
      <c r="D9" s="518"/>
      <c r="E9" s="523" t="s">
        <v>277</v>
      </c>
      <c r="F9" s="475"/>
      <c r="G9" s="475"/>
      <c r="H9" s="475"/>
      <c r="I9" s="475"/>
      <c r="J9" s="475"/>
      <c r="K9" s="475"/>
      <c r="L9" s="475"/>
      <c r="M9" s="475"/>
      <c r="N9" s="475"/>
      <c r="O9" s="475"/>
      <c r="P9" s="76"/>
    </row>
    <row r="10" spans="1:16" ht="15" customHeight="1" x14ac:dyDescent="0.3">
      <c r="A10" s="77" t="s">
        <v>6</v>
      </c>
      <c r="B10" s="458" t="s">
        <v>25</v>
      </c>
      <c r="C10" s="458"/>
      <c r="D10" s="518"/>
      <c r="E10" s="475" t="s">
        <v>327</v>
      </c>
      <c r="F10" s="475"/>
      <c r="G10" s="475"/>
      <c r="H10" s="475"/>
      <c r="I10" s="475"/>
      <c r="J10" s="475"/>
      <c r="K10" s="475"/>
      <c r="L10" s="475"/>
      <c r="M10" s="475"/>
      <c r="N10" s="475"/>
      <c r="O10" s="475"/>
      <c r="P10" s="76"/>
    </row>
    <row r="11" spans="1:16" ht="15" customHeight="1" x14ac:dyDescent="0.3">
      <c r="A11" s="77" t="s">
        <v>6</v>
      </c>
      <c r="B11" s="458" t="s">
        <v>41</v>
      </c>
      <c r="C11" s="458"/>
      <c r="D11" s="518"/>
      <c r="E11" s="523" t="s">
        <v>276</v>
      </c>
      <c r="F11" s="475"/>
      <c r="G11" s="475"/>
      <c r="H11" s="475"/>
      <c r="I11" s="475"/>
      <c r="J11" s="475"/>
      <c r="K11" s="475"/>
      <c r="L11" s="475"/>
      <c r="M11" s="475"/>
      <c r="N11" s="475"/>
      <c r="O11" s="475"/>
      <c r="P11" s="76"/>
    </row>
    <row r="12" spans="1:16" ht="15" customHeight="1" x14ac:dyDescent="0.3">
      <c r="A12" s="77" t="s">
        <v>6</v>
      </c>
      <c r="B12" s="458" t="s">
        <v>22</v>
      </c>
      <c r="C12" s="458"/>
      <c r="D12" s="518"/>
      <c r="E12" s="519">
        <v>45474</v>
      </c>
      <c r="F12" s="520"/>
      <c r="G12" s="520"/>
      <c r="H12" s="520"/>
      <c r="I12" s="520"/>
      <c r="J12" s="520"/>
      <c r="K12" s="520"/>
      <c r="L12" s="520"/>
      <c r="M12" s="520"/>
      <c r="N12" s="520"/>
      <c r="O12" s="520"/>
      <c r="P12" s="76"/>
    </row>
    <row r="13" spans="1:16" ht="30" customHeight="1" x14ac:dyDescent="0.3">
      <c r="A13" s="77"/>
      <c r="B13" s="458" t="s">
        <v>143</v>
      </c>
      <c r="C13" s="458"/>
      <c r="D13" s="518"/>
      <c r="E13" s="523" t="s">
        <v>328</v>
      </c>
      <c r="F13" s="475"/>
      <c r="G13" s="475"/>
      <c r="H13" s="475"/>
      <c r="I13" s="475"/>
      <c r="J13" s="475"/>
      <c r="K13" s="475"/>
      <c r="L13" s="475"/>
      <c r="M13" s="475"/>
      <c r="N13" s="475"/>
      <c r="O13" s="47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4" t="s">
        <v>20</v>
      </c>
      <c r="C15" s="534"/>
      <c r="D15" s="534"/>
      <c r="E15" s="534" t="s">
        <v>42</v>
      </c>
      <c r="F15" s="534"/>
      <c r="G15" s="534"/>
      <c r="H15" s="104">
        <v>2025</v>
      </c>
      <c r="I15" s="104">
        <v>2026</v>
      </c>
      <c r="J15" s="104">
        <v>2027</v>
      </c>
      <c r="K15" s="104">
        <v>2028</v>
      </c>
      <c r="L15" s="104">
        <v>2029</v>
      </c>
      <c r="M15" s="104" t="s">
        <v>34</v>
      </c>
      <c r="N15" s="104" t="s">
        <v>142</v>
      </c>
      <c r="O15" s="104" t="s">
        <v>21</v>
      </c>
      <c r="P15" s="124"/>
    </row>
    <row r="16" spans="1:16" s="103" customFormat="1" ht="14.5" x14ac:dyDescent="0.3">
      <c r="A16" s="119"/>
      <c r="B16" s="532" t="s">
        <v>277</v>
      </c>
      <c r="C16" s="533"/>
      <c r="D16" s="533"/>
      <c r="E16" s="515" t="s">
        <v>310</v>
      </c>
      <c r="F16" s="515"/>
      <c r="G16" s="515"/>
      <c r="H16" s="141">
        <v>14790000</v>
      </c>
      <c r="I16" s="141">
        <v>14790000</v>
      </c>
      <c r="J16" s="141">
        <v>14790000</v>
      </c>
      <c r="K16" s="141">
        <v>14790000</v>
      </c>
      <c r="L16" s="141">
        <v>14790000</v>
      </c>
      <c r="M16" s="83">
        <v>73950000</v>
      </c>
      <c r="N16" s="525">
        <v>311640000</v>
      </c>
      <c r="O16" s="526">
        <v>3116253517.96</v>
      </c>
      <c r="P16" s="134"/>
    </row>
    <row r="17" spans="1:16" s="103" customFormat="1" ht="15.25" customHeight="1" x14ac:dyDescent="0.3">
      <c r="A17" s="119"/>
      <c r="B17" s="532"/>
      <c r="C17" s="533"/>
      <c r="D17" s="533"/>
      <c r="E17" s="515" t="s">
        <v>311</v>
      </c>
      <c r="F17" s="515"/>
      <c r="G17" s="515"/>
      <c r="H17" s="141">
        <v>50000</v>
      </c>
      <c r="I17" s="141">
        <v>50000</v>
      </c>
      <c r="J17" s="141">
        <v>50000</v>
      </c>
      <c r="K17" s="141">
        <v>50000</v>
      </c>
      <c r="L17" s="141">
        <v>50000</v>
      </c>
      <c r="M17" s="83">
        <v>250000</v>
      </c>
      <c r="N17" s="525"/>
      <c r="O17" s="52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4" t="s">
        <v>35</v>
      </c>
      <c r="L19" s="524"/>
      <c r="M19" s="524"/>
      <c r="N19" s="110" t="s">
        <v>37</v>
      </c>
      <c r="O19" s="110" t="s">
        <v>38</v>
      </c>
      <c r="P19" s="75"/>
    </row>
    <row r="20" spans="1:16" s="103" customFormat="1" ht="15" customHeight="1" x14ac:dyDescent="0.3">
      <c r="A20" s="119"/>
      <c r="B20" s="106"/>
      <c r="C20" s="106"/>
      <c r="D20" s="106"/>
      <c r="E20" s="106"/>
      <c r="F20" s="106"/>
      <c r="G20" s="107"/>
      <c r="H20" s="107"/>
      <c r="I20" s="107"/>
      <c r="J20" s="107"/>
      <c r="K20" s="516" t="s">
        <v>312</v>
      </c>
      <c r="L20" s="516"/>
      <c r="M20" s="516"/>
      <c r="N20" s="126">
        <v>34361.491323535702</v>
      </c>
      <c r="O20" s="127">
        <v>9.5999999999999992E-3</v>
      </c>
      <c r="P20" s="125"/>
    </row>
    <row r="21" spans="1:16" s="103" customFormat="1" ht="15" customHeight="1" x14ac:dyDescent="0.3">
      <c r="A21" s="119"/>
      <c r="B21" s="106"/>
      <c r="C21" s="106"/>
      <c r="D21" s="106"/>
      <c r="E21" s="106"/>
      <c r="F21" s="106"/>
      <c r="G21" s="107"/>
      <c r="H21" s="107"/>
      <c r="I21" s="107"/>
      <c r="J21" s="107"/>
      <c r="K21" s="516" t="s">
        <v>313</v>
      </c>
      <c r="L21" s="516"/>
      <c r="M21" s="516"/>
      <c r="N21" s="126">
        <v>18152.0671961888</v>
      </c>
      <c r="O21" s="127">
        <v>5.1000000000000004E-3</v>
      </c>
      <c r="P21" s="125"/>
    </row>
    <row r="22" spans="1:16" s="103" customFormat="1" ht="15" customHeight="1" x14ac:dyDescent="0.3">
      <c r="A22" s="119"/>
      <c r="B22" s="106"/>
      <c r="C22" s="106"/>
      <c r="D22" s="106"/>
      <c r="E22" s="106"/>
      <c r="F22" s="106"/>
      <c r="G22" s="107"/>
      <c r="H22" s="107"/>
      <c r="I22" s="107"/>
      <c r="J22" s="107"/>
      <c r="K22" s="516" t="s">
        <v>314</v>
      </c>
      <c r="L22" s="516"/>
      <c r="M22" s="516"/>
      <c r="N22" s="126">
        <v>2942447.2102480698</v>
      </c>
      <c r="O22" s="127">
        <v>0.82579999999999998</v>
      </c>
      <c r="P22" s="125"/>
    </row>
    <row r="23" spans="1:16" s="103" customFormat="1" ht="15" customHeight="1" x14ac:dyDescent="0.3">
      <c r="A23" s="119"/>
      <c r="B23" s="106"/>
      <c r="C23" s="106"/>
      <c r="D23" s="106"/>
      <c r="E23" s="106"/>
      <c r="F23" s="106"/>
      <c r="G23" s="107"/>
      <c r="H23" s="107"/>
      <c r="I23" s="107"/>
      <c r="J23" s="107"/>
      <c r="K23" s="516" t="s">
        <v>315</v>
      </c>
      <c r="L23" s="516"/>
      <c r="M23" s="516"/>
      <c r="N23" s="126">
        <v>40123.538942029802</v>
      </c>
      <c r="O23" s="127">
        <v>1.1299999999999999E-2</v>
      </c>
      <c r="P23" s="125"/>
    </row>
    <row r="24" spans="1:16" s="103" customFormat="1" ht="15" customHeight="1" x14ac:dyDescent="0.3">
      <c r="A24" s="119"/>
      <c r="B24" s="106"/>
      <c r="C24" s="106"/>
      <c r="D24" s="106"/>
      <c r="E24" s="106"/>
      <c r="F24" s="106"/>
      <c r="G24" s="107"/>
      <c r="H24" s="107"/>
      <c r="I24" s="107"/>
      <c r="J24" s="107"/>
      <c r="K24" s="516" t="s">
        <v>316</v>
      </c>
      <c r="L24" s="516"/>
      <c r="M24" s="516"/>
      <c r="N24" s="126">
        <v>144524.98730654799</v>
      </c>
      <c r="O24" s="127">
        <v>4.0599999999999997E-2</v>
      </c>
      <c r="P24" s="125"/>
    </row>
    <row r="25" spans="1:16" s="103" customFormat="1" ht="15" customHeight="1" x14ac:dyDescent="0.3">
      <c r="A25" s="119"/>
      <c r="B25" s="106"/>
      <c r="C25" s="106"/>
      <c r="D25" s="106"/>
      <c r="E25" s="106"/>
      <c r="F25" s="106"/>
      <c r="G25" s="107"/>
      <c r="H25" s="107"/>
      <c r="I25" s="107"/>
      <c r="J25" s="107"/>
      <c r="K25" s="516" t="s">
        <v>317</v>
      </c>
      <c r="L25" s="516"/>
      <c r="M25" s="516"/>
      <c r="N25" s="126">
        <v>54568.012957597697</v>
      </c>
      <c r="O25" s="127">
        <v>1.5299999999999999E-2</v>
      </c>
      <c r="P25" s="125"/>
    </row>
    <row r="26" spans="1:16" s="103" customFormat="1" ht="15" customHeight="1" x14ac:dyDescent="0.3">
      <c r="A26" s="119"/>
      <c r="B26" s="106"/>
      <c r="C26" s="106"/>
      <c r="D26" s="106"/>
      <c r="E26" s="106"/>
      <c r="F26" s="106"/>
      <c r="G26" s="107"/>
      <c r="H26" s="107"/>
      <c r="I26" s="107"/>
      <c r="J26" s="107"/>
      <c r="K26" s="516" t="s">
        <v>318</v>
      </c>
      <c r="L26" s="516"/>
      <c r="M26" s="516"/>
      <c r="N26" s="126">
        <v>105608.662801136</v>
      </c>
      <c r="O26" s="127">
        <v>2.9600000000000001E-2</v>
      </c>
      <c r="P26" s="125"/>
    </row>
    <row r="27" spans="1:16" s="103" customFormat="1" ht="15" customHeight="1" x14ac:dyDescent="0.3">
      <c r="A27" s="119"/>
      <c r="B27" s="106"/>
      <c r="C27" s="106"/>
      <c r="D27" s="106"/>
      <c r="E27" s="106"/>
      <c r="F27" s="106"/>
      <c r="G27" s="107"/>
      <c r="H27" s="107"/>
      <c r="I27" s="107"/>
      <c r="J27" s="107"/>
      <c r="K27" s="516" t="s">
        <v>319</v>
      </c>
      <c r="L27" s="516"/>
      <c r="M27" s="516"/>
      <c r="N27" s="126">
        <v>-223532.452812395</v>
      </c>
      <c r="O27" s="127">
        <v>6.2700000000000006E-2</v>
      </c>
      <c r="P27" s="125"/>
    </row>
    <row r="28" spans="1:16" s="103" customFormat="1" ht="15" customHeight="1" x14ac:dyDescent="0.3">
      <c r="A28" s="119"/>
      <c r="B28" s="106"/>
      <c r="C28" s="106"/>
      <c r="D28" s="106"/>
      <c r="E28" s="106"/>
      <c r="F28" s="106"/>
      <c r="G28" s="107"/>
      <c r="H28" s="107"/>
      <c r="I28" s="107"/>
      <c r="J28" s="107"/>
      <c r="K28" s="516"/>
      <c r="L28" s="516"/>
      <c r="M28" s="516"/>
      <c r="N28" s="126"/>
      <c r="O28" s="127"/>
      <c r="P28" s="125"/>
    </row>
    <row r="29" spans="1:16" s="103" customFormat="1" ht="15" customHeight="1" x14ac:dyDescent="0.3">
      <c r="A29" s="119"/>
      <c r="B29" s="106"/>
      <c r="C29" s="106"/>
      <c r="D29" s="106"/>
      <c r="E29" s="106"/>
      <c r="F29" s="106"/>
      <c r="G29" s="107"/>
      <c r="H29" s="107"/>
      <c r="I29" s="107"/>
      <c r="J29" s="107"/>
      <c r="K29" s="516"/>
      <c r="L29" s="516"/>
      <c r="M29" s="516"/>
      <c r="N29" s="126"/>
      <c r="O29" s="127"/>
      <c r="P29" s="125"/>
    </row>
    <row r="30" spans="1:16" s="103" customFormat="1" ht="15" customHeight="1" x14ac:dyDescent="0.3">
      <c r="A30" s="119"/>
      <c r="B30" s="106"/>
      <c r="C30" s="106"/>
      <c r="D30" s="106"/>
      <c r="E30" s="106"/>
      <c r="F30" s="106"/>
      <c r="G30" s="107"/>
      <c r="H30" s="107"/>
      <c r="J30" s="107"/>
      <c r="K30" s="516"/>
      <c r="L30" s="516"/>
      <c r="M30" s="516"/>
      <c r="N30" s="126"/>
      <c r="O30" s="127"/>
      <c r="P30" s="125"/>
    </row>
    <row r="31" spans="1:16" s="103" customFormat="1" ht="15" customHeight="1" x14ac:dyDescent="0.3">
      <c r="A31" s="119"/>
      <c r="B31" s="106"/>
      <c r="C31" s="106"/>
      <c r="D31" s="106"/>
      <c r="E31" s="106"/>
      <c r="F31" s="106"/>
      <c r="G31" s="107"/>
      <c r="H31" s="107"/>
      <c r="J31" s="107"/>
      <c r="K31" s="516"/>
      <c r="L31" s="516"/>
      <c r="M31" s="516"/>
      <c r="N31" s="126"/>
      <c r="O31" s="127"/>
      <c r="P31" s="125"/>
    </row>
    <row r="32" spans="1:16" s="103" customFormat="1" ht="15" customHeight="1" x14ac:dyDescent="0.3">
      <c r="A32" s="119"/>
      <c r="B32" s="106"/>
      <c r="C32" s="106"/>
      <c r="D32" s="106"/>
      <c r="E32" s="106"/>
      <c r="F32" s="106"/>
      <c r="G32" s="107"/>
      <c r="H32" s="107"/>
      <c r="J32" s="107"/>
      <c r="K32" s="516"/>
      <c r="L32" s="516"/>
      <c r="M32" s="516"/>
      <c r="N32" s="126"/>
      <c r="O32" s="127"/>
      <c r="P32" s="125"/>
    </row>
    <row r="33" spans="1:16" s="103" customFormat="1" ht="15" hidden="1" customHeight="1" x14ac:dyDescent="0.3">
      <c r="A33" s="119"/>
      <c r="B33" s="106"/>
      <c r="C33" s="106"/>
      <c r="D33" s="106"/>
      <c r="E33" s="106"/>
      <c r="F33" s="106"/>
      <c r="G33" s="107"/>
      <c r="H33" s="107"/>
      <c r="J33" s="107"/>
      <c r="K33" s="516"/>
      <c r="L33" s="516"/>
      <c r="M33" s="516"/>
      <c r="N33" s="126"/>
      <c r="O33" s="127"/>
      <c r="P33" s="125"/>
    </row>
    <row r="34" spans="1:16" s="103" customFormat="1" ht="15" hidden="1" customHeight="1" x14ac:dyDescent="0.3">
      <c r="A34" s="119"/>
      <c r="B34" s="106"/>
      <c r="C34" s="106"/>
      <c r="D34" s="106"/>
      <c r="E34" s="106"/>
      <c r="F34" s="106"/>
      <c r="G34" s="107"/>
      <c r="H34" s="107"/>
      <c r="J34" s="107"/>
      <c r="K34" s="516"/>
      <c r="L34" s="516"/>
      <c r="M34" s="516"/>
      <c r="N34" s="126"/>
      <c r="O34" s="127"/>
      <c r="P34" s="125"/>
    </row>
    <row r="35" spans="1:16" s="103" customFormat="1" ht="15" hidden="1" customHeight="1" x14ac:dyDescent="0.3">
      <c r="A35" s="119"/>
      <c r="B35" s="106"/>
      <c r="C35" s="106"/>
      <c r="D35" s="106"/>
      <c r="E35" s="106"/>
      <c r="F35" s="106"/>
      <c r="G35" s="107"/>
      <c r="H35" s="107"/>
      <c r="J35" s="107"/>
      <c r="K35" s="516"/>
      <c r="L35" s="516"/>
      <c r="M35" s="516"/>
      <c r="N35" s="126"/>
      <c r="O35" s="127"/>
      <c r="P35" s="125"/>
    </row>
    <row r="36" spans="1:16" s="103" customFormat="1" ht="15" hidden="1" customHeight="1" x14ac:dyDescent="0.3">
      <c r="A36" s="119"/>
      <c r="B36" s="106"/>
      <c r="C36" s="106"/>
      <c r="D36" s="106"/>
      <c r="E36" s="106"/>
      <c r="F36" s="106"/>
      <c r="G36" s="107"/>
      <c r="H36" s="107"/>
      <c r="J36" s="107"/>
      <c r="K36" s="516"/>
      <c r="L36" s="516"/>
      <c r="M36" s="516"/>
      <c r="N36" s="126"/>
      <c r="O36" s="127"/>
      <c r="P36" s="125"/>
    </row>
    <row r="37" spans="1:16" s="103" customFormat="1" ht="15" hidden="1" customHeight="1" x14ac:dyDescent="0.3">
      <c r="A37" s="119"/>
      <c r="B37" s="106"/>
      <c r="C37" s="106"/>
      <c r="D37" s="106"/>
      <c r="E37" s="106"/>
      <c r="F37" s="106"/>
      <c r="G37" s="107"/>
      <c r="H37" s="107"/>
      <c r="J37" s="107"/>
      <c r="K37" s="516"/>
      <c r="L37" s="516"/>
      <c r="M37" s="516"/>
      <c r="N37" s="126"/>
      <c r="O37" s="127"/>
      <c r="P37" s="125"/>
    </row>
    <row r="38" spans="1:16" s="103" customFormat="1" ht="15" hidden="1" customHeight="1" x14ac:dyDescent="0.3">
      <c r="A38" s="119"/>
      <c r="B38" s="106"/>
      <c r="C38" s="106"/>
      <c r="D38" s="106"/>
      <c r="E38" s="106"/>
      <c r="F38" s="106"/>
      <c r="G38" s="107"/>
      <c r="H38" s="107"/>
      <c r="J38" s="107"/>
      <c r="K38" s="516"/>
      <c r="L38" s="516"/>
      <c r="M38" s="516"/>
      <c r="N38" s="126"/>
      <c r="O38" s="127"/>
      <c r="P38" s="125"/>
    </row>
    <row r="39" spans="1:16" s="103" customFormat="1" ht="15" hidden="1" customHeight="1" x14ac:dyDescent="0.3">
      <c r="A39" s="119"/>
      <c r="B39" s="106"/>
      <c r="C39" s="106"/>
      <c r="D39" s="106"/>
      <c r="E39" s="106"/>
      <c r="F39" s="106"/>
      <c r="G39" s="107"/>
      <c r="H39" s="107"/>
      <c r="J39" s="107"/>
      <c r="K39" s="516"/>
      <c r="L39" s="516"/>
      <c r="M39" s="516"/>
      <c r="N39" s="126"/>
      <c r="O39" s="127"/>
      <c r="P39" s="125"/>
    </row>
    <row r="40" spans="1:16" s="103" customFormat="1" ht="15" hidden="1" customHeight="1" x14ac:dyDescent="0.3">
      <c r="A40" s="119"/>
      <c r="B40" s="106"/>
      <c r="C40" s="106"/>
      <c r="D40" s="106"/>
      <c r="E40" s="106"/>
      <c r="F40" s="106"/>
      <c r="G40" s="107"/>
      <c r="H40" s="107"/>
      <c r="J40" s="107"/>
      <c r="K40" s="516"/>
      <c r="L40" s="516"/>
      <c r="M40" s="516"/>
      <c r="N40" s="126"/>
      <c r="O40" s="127"/>
      <c r="P40" s="125"/>
    </row>
    <row r="41" spans="1:16" s="103" customFormat="1" ht="15" hidden="1" customHeight="1" x14ac:dyDescent="0.3">
      <c r="A41" s="119"/>
      <c r="B41" s="106"/>
      <c r="C41" s="106"/>
      <c r="D41" s="106"/>
      <c r="E41" s="106"/>
      <c r="F41" s="106"/>
      <c r="G41" s="107"/>
      <c r="H41" s="107"/>
      <c r="J41" s="107"/>
      <c r="K41" s="516"/>
      <c r="L41" s="516"/>
      <c r="M41" s="516"/>
      <c r="N41" s="126"/>
      <c r="O41" s="127"/>
      <c r="P41" s="125"/>
    </row>
    <row r="42" spans="1:16" s="103" customFormat="1" ht="15" hidden="1" customHeight="1" x14ac:dyDescent="0.3">
      <c r="A42" s="119"/>
      <c r="B42" s="106"/>
      <c r="C42" s="106"/>
      <c r="D42" s="106"/>
      <c r="E42" s="106"/>
      <c r="F42" s="106"/>
      <c r="G42" s="107"/>
      <c r="H42" s="107"/>
      <c r="J42" s="107"/>
      <c r="K42" s="516"/>
      <c r="L42" s="516"/>
      <c r="M42" s="516"/>
      <c r="N42" s="126"/>
      <c r="O42" s="127"/>
      <c r="P42" s="125"/>
    </row>
    <row r="43" spans="1:16" x14ac:dyDescent="0.3">
      <c r="A43" s="77"/>
      <c r="B43" s="56"/>
      <c r="C43" s="56"/>
      <c r="D43" s="56"/>
      <c r="E43" s="56"/>
      <c r="F43" s="56"/>
      <c r="G43" s="32"/>
      <c r="H43" s="32"/>
      <c r="J43" s="32"/>
      <c r="K43" s="528" t="s">
        <v>36</v>
      </c>
      <c r="L43" s="528"/>
      <c r="M43" s="528"/>
      <c r="N43" s="128">
        <v>3116253.51796271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30" t="s">
        <v>45</v>
      </c>
      <c r="E47" s="53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320</v>
      </c>
      <c r="C48" s="517"/>
      <c r="D48" s="517" t="s">
        <v>321</v>
      </c>
      <c r="E48" s="517"/>
      <c r="F48" s="137" t="s">
        <v>49</v>
      </c>
      <c r="G48" s="136">
        <v>2024</v>
      </c>
      <c r="H48" s="132">
        <v>0</v>
      </c>
      <c r="I48" s="138" t="s">
        <v>322</v>
      </c>
      <c r="J48" s="234">
        <v>14790000</v>
      </c>
      <c r="K48" s="234">
        <v>14790000</v>
      </c>
      <c r="L48" s="234">
        <v>14790000</v>
      </c>
      <c r="M48" s="234">
        <v>14790000</v>
      </c>
      <c r="N48" s="234">
        <v>14790000</v>
      </c>
      <c r="O48" s="133"/>
      <c r="P48" s="134"/>
    </row>
    <row r="49" spans="1:16" s="103" customFormat="1" ht="15" customHeight="1" x14ac:dyDescent="0.3">
      <c r="A49" s="119" t="s">
        <v>80</v>
      </c>
      <c r="B49" s="517" t="s">
        <v>320</v>
      </c>
      <c r="C49" s="517"/>
      <c r="D49" s="517" t="s">
        <v>323</v>
      </c>
      <c r="E49" s="517"/>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17" t="s">
        <v>320</v>
      </c>
      <c r="C50" s="517"/>
      <c r="D50" s="517" t="s">
        <v>319</v>
      </c>
      <c r="E50" s="517"/>
      <c r="F50" s="137" t="s">
        <v>49</v>
      </c>
      <c r="G50" s="136">
        <v>2024</v>
      </c>
      <c r="H50" s="132">
        <v>-223532.452812395</v>
      </c>
      <c r="I50" s="138" t="s">
        <v>322</v>
      </c>
      <c r="J50" s="234">
        <v>14840000</v>
      </c>
      <c r="K50" s="234">
        <v>14840000</v>
      </c>
      <c r="L50" s="234">
        <v>14840000</v>
      </c>
      <c r="M50" s="234">
        <v>14840000</v>
      </c>
      <c r="N50" s="234">
        <v>14840000</v>
      </c>
      <c r="O50" s="133"/>
      <c r="P50" s="134"/>
    </row>
    <row r="51" spans="1:16" s="103" customFormat="1" ht="15" customHeight="1" x14ac:dyDescent="0.3">
      <c r="A51" s="119" t="s">
        <v>82</v>
      </c>
      <c r="B51" s="517" t="s">
        <v>318</v>
      </c>
      <c r="C51" s="517"/>
      <c r="D51" s="517" t="s">
        <v>318</v>
      </c>
      <c r="E51" s="517"/>
      <c r="F51" s="137" t="s">
        <v>49</v>
      </c>
      <c r="G51" s="136">
        <v>2048</v>
      </c>
      <c r="H51" s="132">
        <v>105608.662801136</v>
      </c>
      <c r="I51" s="138" t="s">
        <v>322</v>
      </c>
      <c r="J51" s="234">
        <v>0</v>
      </c>
      <c r="K51" s="234">
        <v>0</v>
      </c>
      <c r="L51" s="234">
        <v>0</v>
      </c>
      <c r="M51" s="234">
        <v>0</v>
      </c>
      <c r="N51" s="234">
        <v>0</v>
      </c>
      <c r="O51" s="133"/>
      <c r="P51" s="134"/>
    </row>
    <row r="52" spans="1:16" s="103" customFormat="1" ht="15" customHeight="1" x14ac:dyDescent="0.3">
      <c r="A52" s="119" t="s">
        <v>83</v>
      </c>
      <c r="B52" s="517" t="s">
        <v>324</v>
      </c>
      <c r="C52" s="517"/>
      <c r="D52" s="517" t="s">
        <v>312</v>
      </c>
      <c r="E52" s="517"/>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17" t="s">
        <v>324</v>
      </c>
      <c r="C53" s="517"/>
      <c r="D53" s="517" t="s">
        <v>312</v>
      </c>
      <c r="E53" s="517"/>
      <c r="F53" s="137" t="s">
        <v>49</v>
      </c>
      <c r="G53" s="136">
        <v>2024</v>
      </c>
      <c r="H53" s="132">
        <v>34361.491323535702</v>
      </c>
      <c r="I53" s="138" t="s">
        <v>322</v>
      </c>
      <c r="J53" s="235">
        <v>3180948.65</v>
      </c>
      <c r="K53" s="235">
        <v>3317542.16</v>
      </c>
      <c r="L53" s="235">
        <v>3452104.77</v>
      </c>
      <c r="M53" s="235">
        <v>3590487.82</v>
      </c>
      <c r="N53" s="235">
        <v>3730048.74</v>
      </c>
      <c r="O53" s="133"/>
      <c r="P53" s="134"/>
    </row>
    <row r="54" spans="1:16" s="103" customFormat="1" ht="15" customHeight="1" x14ac:dyDescent="0.3">
      <c r="A54" s="119" t="s">
        <v>85</v>
      </c>
      <c r="B54" s="517" t="s">
        <v>324</v>
      </c>
      <c r="C54" s="517"/>
      <c r="D54" s="517" t="s">
        <v>313</v>
      </c>
      <c r="E54" s="517"/>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17" t="s">
        <v>324</v>
      </c>
      <c r="C55" s="517"/>
      <c r="D55" s="517" t="s">
        <v>313</v>
      </c>
      <c r="E55" s="517"/>
      <c r="F55" s="137" t="s">
        <v>49</v>
      </c>
      <c r="G55" s="136">
        <v>2024</v>
      </c>
      <c r="H55" s="132">
        <v>18152.0671961888</v>
      </c>
      <c r="I55" s="138" t="s">
        <v>322</v>
      </c>
      <c r="J55" s="235">
        <v>1680392.54</v>
      </c>
      <c r="K55" s="235">
        <v>1752550.48</v>
      </c>
      <c r="L55" s="235">
        <v>1823635.57</v>
      </c>
      <c r="M55" s="235">
        <v>1896738.87</v>
      </c>
      <c r="N55" s="235">
        <v>1970464.4</v>
      </c>
      <c r="O55" s="133"/>
      <c r="P55" s="134"/>
    </row>
    <row r="56" spans="1:16" s="103" customFormat="1" ht="15" customHeight="1" x14ac:dyDescent="0.3">
      <c r="A56" s="119" t="s">
        <v>87</v>
      </c>
      <c r="B56" s="517" t="s">
        <v>324</v>
      </c>
      <c r="C56" s="517"/>
      <c r="D56" s="517" t="s">
        <v>314</v>
      </c>
      <c r="E56" s="517"/>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17" t="s">
        <v>324</v>
      </c>
      <c r="C57" s="517"/>
      <c r="D57" s="517" t="s">
        <v>314</v>
      </c>
      <c r="E57" s="517"/>
      <c r="F57" s="137" t="s">
        <v>49</v>
      </c>
      <c r="G57" s="136">
        <v>2024</v>
      </c>
      <c r="H57" s="132">
        <v>2942447.2102480698</v>
      </c>
      <c r="I57" s="138" t="s">
        <v>322</v>
      </c>
      <c r="J57" s="235">
        <v>272391363.56999999</v>
      </c>
      <c r="K57" s="235">
        <v>284088154.67000002</v>
      </c>
      <c r="L57" s="235">
        <v>295611035.75</v>
      </c>
      <c r="M57" s="235">
        <v>307461069.66000003</v>
      </c>
      <c r="N57" s="235">
        <v>319411966.51999998</v>
      </c>
      <c r="O57" s="133"/>
      <c r="P57" s="134"/>
    </row>
    <row r="58" spans="1:16" s="103" customFormat="1" ht="15" customHeight="1" x14ac:dyDescent="0.3">
      <c r="A58" s="119"/>
      <c r="B58" s="517" t="s">
        <v>324</v>
      </c>
      <c r="C58" s="517"/>
      <c r="D58" s="517" t="s">
        <v>315</v>
      </c>
      <c r="E58" s="517"/>
      <c r="F58" s="137" t="s">
        <v>48</v>
      </c>
      <c r="G58" s="136"/>
      <c r="H58" s="132">
        <v>0</v>
      </c>
      <c r="I58" s="138" t="s">
        <v>322</v>
      </c>
      <c r="J58" s="235">
        <v>3932381.93</v>
      </c>
      <c r="K58" s="235">
        <v>4315390.08</v>
      </c>
      <c r="L58" s="235">
        <v>4719438.3499999996</v>
      </c>
      <c r="M58" s="235">
        <v>5143276.43</v>
      </c>
      <c r="N58" s="235">
        <v>5585218.3099999996</v>
      </c>
      <c r="O58" s="133"/>
      <c r="P58" s="134"/>
    </row>
    <row r="59" spans="1:16" s="103" customFormat="1" ht="15" customHeight="1" x14ac:dyDescent="0.3">
      <c r="A59" s="119"/>
      <c r="B59" s="517" t="s">
        <v>324</v>
      </c>
      <c r="C59" s="517"/>
      <c r="D59" s="517" t="s">
        <v>315</v>
      </c>
      <c r="E59" s="517"/>
      <c r="F59" s="137" t="s">
        <v>49</v>
      </c>
      <c r="G59" s="136">
        <v>2024</v>
      </c>
      <c r="H59" s="132">
        <v>40123.538942029802</v>
      </c>
      <c r="I59" s="138" t="s">
        <v>322</v>
      </c>
      <c r="J59" s="235">
        <v>3714359.07</v>
      </c>
      <c r="K59" s="235">
        <v>3873857.82</v>
      </c>
      <c r="L59" s="235">
        <v>4030985.12</v>
      </c>
      <c r="M59" s="235">
        <v>4192573.5</v>
      </c>
      <c r="N59" s="235">
        <v>4355537.2699999996</v>
      </c>
      <c r="O59" s="133"/>
      <c r="P59" s="134"/>
    </row>
    <row r="60" spans="1:16" s="103" customFormat="1" ht="15" customHeight="1" x14ac:dyDescent="0.3">
      <c r="A60" s="119"/>
      <c r="B60" s="517" t="s">
        <v>324</v>
      </c>
      <c r="C60" s="517"/>
      <c r="D60" s="517" t="s">
        <v>316</v>
      </c>
      <c r="E60" s="517"/>
      <c r="F60" s="137" t="s">
        <v>48</v>
      </c>
      <c r="G60" s="136"/>
      <c r="H60" s="132">
        <v>0</v>
      </c>
      <c r="I60" s="138" t="s">
        <v>322</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17" t="s">
        <v>324</v>
      </c>
      <c r="C61" s="517"/>
      <c r="D61" s="517" t="s">
        <v>316</v>
      </c>
      <c r="E61" s="517"/>
      <c r="F61" s="137" t="s">
        <v>49</v>
      </c>
      <c r="G61" s="136">
        <v>2024</v>
      </c>
      <c r="H61" s="132">
        <v>144524.98730654799</v>
      </c>
      <c r="I61" s="138" t="s">
        <v>322</v>
      </c>
      <c r="J61" s="236">
        <v>13379121.369999999</v>
      </c>
      <c r="K61" s="236">
        <v>13953635.869999999</v>
      </c>
      <c r="L61" s="236">
        <v>14519608.380000001</v>
      </c>
      <c r="M61" s="236">
        <v>15101649.75</v>
      </c>
      <c r="N61" s="236">
        <v>15688645.23</v>
      </c>
      <c r="O61" s="133"/>
      <c r="P61" s="134"/>
    </row>
    <row r="62" spans="1:16" s="103" customFormat="1" ht="15" customHeight="1" x14ac:dyDescent="0.3">
      <c r="A62" s="119" t="s">
        <v>89</v>
      </c>
      <c r="B62" s="517" t="s">
        <v>324</v>
      </c>
      <c r="C62" s="517"/>
      <c r="D62" s="517" t="s">
        <v>317</v>
      </c>
      <c r="E62" s="517"/>
      <c r="F62" s="137" t="s">
        <v>48</v>
      </c>
      <c r="G62" s="136"/>
      <c r="H62" s="132">
        <v>0</v>
      </c>
      <c r="I62" s="138" t="s">
        <v>322</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17" t="s">
        <v>324</v>
      </c>
      <c r="C63" s="517"/>
      <c r="D63" s="517" t="s">
        <v>317</v>
      </c>
      <c r="E63" s="517"/>
      <c r="F63" s="137" t="s">
        <v>49</v>
      </c>
      <c r="G63" s="136">
        <v>2024</v>
      </c>
      <c r="H63" s="132">
        <v>54568.012957597697</v>
      </c>
      <c r="I63" s="138" t="s">
        <v>322</v>
      </c>
      <c r="J63" s="236">
        <v>5051528.34</v>
      </c>
      <c r="K63" s="236">
        <v>5268446.6399999997</v>
      </c>
      <c r="L63" s="236">
        <v>5482139.7599999998</v>
      </c>
      <c r="M63" s="236">
        <v>5701899.96</v>
      </c>
      <c r="N63" s="236">
        <v>5923530.6799999997</v>
      </c>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299397713.53999996</v>
      </c>
      <c r="K67" s="38">
        <v>312254187.63999999</v>
      </c>
      <c r="L67" s="38">
        <v>324919509.34999996</v>
      </c>
      <c r="M67" s="38">
        <v>337944419.56</v>
      </c>
      <c r="N67" s="38">
        <v>351080192.83999997</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David Eccles</DisplayName>
        <AccountId>3700</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R0002365778</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Props1.xml><?xml version="1.0" encoding="utf-8"?>
<ds:datastoreItem xmlns:ds="http://schemas.openxmlformats.org/officeDocument/2006/customXml" ds:itemID="{8DBCBFE8-21C4-4238-9A1A-4EC37E4534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0AA485-4A67-41CC-A196-9D843A7641ED}">
  <ds:schemaRefs>
    <ds:schemaRef ds:uri="http://schemas.microsoft.com/sharepoint/events"/>
  </ds:schemaRefs>
</ds:datastoreItem>
</file>

<file path=customXml/itemProps3.xml><?xml version="1.0" encoding="utf-8"?>
<ds:datastoreItem xmlns:ds="http://schemas.openxmlformats.org/officeDocument/2006/customXml" ds:itemID="{70BC3700-0D2B-4EDF-9414-7D4F0481E67E}">
  <ds:schemaRefs>
    <ds:schemaRef ds:uri="http://schemas.microsoft.com/sharepoint/v3/contenttype/forms"/>
  </ds:schemaRefs>
</ds:datastoreItem>
</file>

<file path=customXml/itemProps4.xml><?xml version="1.0" encoding="utf-8"?>
<ds:datastoreItem xmlns:ds="http://schemas.openxmlformats.org/officeDocument/2006/customXml" ds:itemID="{CAD18F5C-F55C-49F4-829C-684A92B4A259}">
  <ds:schemaRefs>
    <ds:schemaRef ds:uri="http://purl.org/dc/elements/1.1/"/>
    <ds:schemaRef ds:uri="http://schemas.microsoft.com/office/2006/metadata/properties"/>
    <ds:schemaRef ds:uri="cdf0dde9-ebef-4e0b-9cde-c91850d92f2d"/>
    <ds:schemaRef ds:uri="http://purl.org/dc/terms/"/>
    <ds:schemaRef ds:uri="http://schemas.openxmlformats.org/package/2006/metadata/core-properties"/>
    <ds:schemaRef ds:uri="http://schemas.microsoft.com/office/2006/documentManagement/types"/>
    <ds:schemaRef ds:uri="8f493e50-f4fa-4672-bec5-6587e791f720"/>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{fa54526e-4265-43c7-a447-ecd70053f28a}</vt:lpwstr>
  </property>
  <property fmtid="{D5CDD505-2E9C-101B-9397-08002B2CF9AE}" pid="7" name="RecordPoint_ActiveItemWebId">
    <vt:lpwstr>{0e6c1e0d-ce9b-4acb-bd7f-e21f20d4c138}</vt:lpwstr>
  </property>
  <property fmtid="{D5CDD505-2E9C-101B-9397-08002B2CF9AE}" pid="8" name="RecordPoint_RecordNumberSubmitted">
    <vt:lpwstr>R0002365778</vt:lpwstr>
  </property>
  <property fmtid="{D5CDD505-2E9C-101B-9397-08002B2CF9AE}" pid="9" name="RecordPoint_SubmissionCompleted">
    <vt:lpwstr>2023-01-25T10:40:51.1928117+11:00</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64;#Distribution|288a0529-be6b-41c1-b0c2-a8aa572a898a</vt:lpwstr>
  </property>
</Properties>
</file>