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pivotCache/pivotCacheDefinition3.xml" ContentType="application/vnd.openxmlformats-officedocument.spreadsheetml.pivotCacheDefinition+xml"/>
  <Override PartName="/xl/pivotCache/pivotCacheRecords3.xml" ContentType="application/vnd.openxmlformats-officedocument.spreadsheetml.pivotCacheRecords+xml"/>
  <Override PartName="/xl/pivotCache/pivotCacheDefinition4.xml" ContentType="application/vnd.openxmlformats-officedocument.spreadsheetml.pivotCacheDefinition+xml"/>
  <Override PartName="/xl/pivotCache/pivotCacheRecords4.xml" ContentType="application/vnd.openxmlformats-officedocument.spreadsheetml.pivotCacheRecords+xml"/>
  <Override PartName="/xl/pivotCache/pivotCacheDefinition5.xml" ContentType="application/vnd.openxmlformats-officedocument.spreadsheetml.pivotCacheDefinition+xml"/>
  <Override PartName="/xl/pivotCache/pivotCacheRecords5.xml" ContentType="application/vnd.openxmlformats-officedocument.spreadsheetml.pivotCacheRecords+xml"/>
  <Override PartName="/xl/pivotCache/pivotCacheDefinition6.xml" ContentType="application/vnd.openxmlformats-officedocument.spreadsheetml.pivotCacheDefinition+xml"/>
  <Override PartName="/xl/pivotCache/pivotCacheRecords6.xml" ContentType="application/vnd.openxmlformats-officedocument.spreadsheetml.pivotCacheRecords+xml"/>
  <Override PartName="/xl/pivotCache/pivotCacheDefinition7.xml" ContentType="application/vnd.openxmlformats-officedocument.spreadsheetml.pivotCacheDefinition+xml"/>
  <Override PartName="/xl/pivotCache/pivotCacheRecords7.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pivotTables/pivotTable5.xml" ContentType="application/vnd.openxmlformats-officedocument.spreadsheetml.pivotTable+xml"/>
  <Override PartName="/xl/pivotTables/pivotTable6.xml" ContentType="application/vnd.openxmlformats-officedocument.spreadsheetml.pivotTable+xml"/>
  <Override PartName="/xl/pivotTables/pivotTable7.xml" ContentType="application/vnd.openxmlformats-officedocument.spreadsheetml.pivotTable+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charts/chart3.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4.xml" ContentType="application/vnd.openxmlformats-officedocument.drawingml.chart+xml"/>
  <Override PartName="/xl/charts/style3.xml" ContentType="application/vnd.ms-office.chartstyle+xml"/>
  <Override PartName="/xl/charts/colors3.xml" ContentType="application/vnd.ms-office.chartcolorstyle+xml"/>
  <Override PartName="/xl/charts/chart5.xml" ContentType="application/vnd.openxmlformats-officedocument.drawingml.chart+xml"/>
  <Override PartName="/xl/charts/style4.xml" ContentType="application/vnd.ms-office.chartstyle+xml"/>
  <Override PartName="/xl/charts/colors4.xml" ContentType="application/vnd.ms-office.chartcolorstyle+xml"/>
  <Override PartName="/xl/drawings/drawing6.xml" ContentType="application/vnd.openxmlformats-officedocument.drawing+xml"/>
  <Override PartName="/xl/drawings/drawing7.xml" ContentType="application/vnd.openxmlformats-officedocument.drawing+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style5.xml" ContentType="application/vnd.ms-office.chartstyle+xml"/>
  <Override PartName="/xl/charts/colors5.xml" ContentType="application/vnd.ms-office.chartcolorstyle+xml"/>
  <Override PartName="/xl/drawings/drawing8.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style6.xml" ContentType="application/vnd.ms-office.chartstyle+xml"/>
  <Override PartName="/xl/charts/colors6.xml" ContentType="application/vnd.ms-office.chartcolorstyle+xml"/>
  <Override PartName="/xl/drawings/drawing9.xml" ContentType="application/vnd.openxmlformats-officedocument.drawing+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0.xml" ContentType="application/vnd.openxmlformats-officedocument.drawing+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1.xml" ContentType="application/vnd.openxmlformats-officedocument.drawing+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2.xml" ContentType="application/vnd.openxmlformats-officedocument.drawing+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style10.xml" ContentType="application/vnd.ms-office.chartstyle+xml"/>
  <Override PartName="/xl/charts/colors10.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H:\SFBS\NWRegulatory\Revenue Reset 24\Submission Documents\Supporting Information\Investment Evaluation Summaries\Public\"/>
    </mc:Choice>
  </mc:AlternateContent>
  <bookViews>
    <workbookView xWindow="-120" yWindow="-120" windowWidth="29040" windowHeight="15840" tabRatio="698" firstSheet="1" activeTab="1"/>
  </bookViews>
  <sheets>
    <sheet name="Run Extract" sheetId="2" state="hidden" r:id="rId1"/>
    <sheet name="Summary" sheetId="1" r:id="rId2"/>
    <sheet name="Investment Overview" sheetId="4" r:id="rId3"/>
    <sheet name="Objectives and Analysis" sheetId="21" r:id="rId4"/>
    <sheet name="Economic Analysis" sheetId="19" r:id="rId5"/>
    <sheet name="Needs Assessment" sheetId="20" state="hidden" r:id="rId6"/>
    <sheet name="Option 1" sheetId="6" r:id="rId7"/>
    <sheet name="Option 2" sheetId="13" r:id="rId8"/>
    <sheet name="Option 3" sheetId="14" r:id="rId9"/>
    <sheet name="Option 4" sheetId="15" r:id="rId10"/>
    <sheet name="Option 5" sheetId="16" r:id="rId11"/>
    <sheet name="Option 6" sheetId="17" state="hidden" r:id="rId12"/>
    <sheet name="TextFormatting" sheetId="12" state="hidden" r:id="rId13"/>
  </sheets>
  <externalReferences>
    <externalReference r:id="rId14"/>
    <externalReference r:id="rId15"/>
  </externalReferences>
  <definedNames>
    <definedName name="_xlnm._FilterDatabase" localSheetId="4" hidden="1">'Economic Analysis'!#REF!</definedName>
    <definedName name="_xlnm._FilterDatabase" localSheetId="6" hidden="1">'Option 1'!$C$47:$O$48</definedName>
    <definedName name="_xlnm._FilterDatabase" localSheetId="7" hidden="1">'Option 2'!$C$47:$O$48</definedName>
    <definedName name="_xlnm._FilterDatabase" localSheetId="8" hidden="1">'Option 3'!$C$47:$O$48</definedName>
    <definedName name="_xlnm._FilterDatabase" localSheetId="9" hidden="1">'Option 4'!$C$47:$O$48</definedName>
    <definedName name="_xlnm._FilterDatabase" localSheetId="10" hidden="1">'Option 5'!$C$47:$O$48</definedName>
    <definedName name="_xlnm._FilterDatabase" localSheetId="11" hidden="1">'Option 6'!$C$47:$O$48</definedName>
    <definedName name="A_1Alt1" localSheetId="4">'Economic Analysis'!#REF!</definedName>
    <definedName name="A_1Alt1" localSheetId="5">'Option 1'!#REF!</definedName>
    <definedName name="A_1Alt1" localSheetId="3">'Option 1'!#REF!</definedName>
    <definedName name="A_1Alt1" localSheetId="7">'Option 2'!#REF!</definedName>
    <definedName name="A_1Alt1" localSheetId="8">'Option 3'!#REF!</definedName>
    <definedName name="A_1Alt1" localSheetId="9">'Option 4'!#REF!</definedName>
    <definedName name="A_1Alt1" localSheetId="10">'Option 5'!#REF!</definedName>
    <definedName name="A_1Alt1" localSheetId="11">'Option 6'!#REF!</definedName>
    <definedName name="A_1Alt1">'Option 1'!#REF!</definedName>
    <definedName name="A_2Alt1" localSheetId="4">'Economic Analysis'!#REF!</definedName>
    <definedName name="A_2Alt1" localSheetId="5">'Option 1'!#REF!</definedName>
    <definedName name="A_2Alt1" localSheetId="3">'Option 1'!#REF!</definedName>
    <definedName name="A_2Alt1" localSheetId="7">'Option 2'!#REF!</definedName>
    <definedName name="A_2Alt1" localSheetId="8">'Option 3'!#REF!</definedName>
    <definedName name="A_2Alt1" localSheetId="9">'Option 4'!#REF!</definedName>
    <definedName name="A_2Alt1" localSheetId="10">'Option 5'!#REF!</definedName>
    <definedName name="A_2Alt1" localSheetId="11">'Option 6'!#REF!</definedName>
    <definedName name="A_2Alt1">'Option 1'!#REF!</definedName>
    <definedName name="A_3Alt1" localSheetId="4">'Economic Analysis'!#REF!</definedName>
    <definedName name="A_3Alt1" localSheetId="5">'Option 1'!#REF!</definedName>
    <definedName name="A_3Alt1" localSheetId="3">'Option 1'!#REF!</definedName>
    <definedName name="A_3Alt1" localSheetId="7">'Option 2'!#REF!</definedName>
    <definedName name="A_3Alt1" localSheetId="8">'Option 3'!#REF!</definedName>
    <definedName name="A_3Alt1" localSheetId="9">'Option 4'!#REF!</definedName>
    <definedName name="A_3Alt1" localSheetId="10">'Option 5'!#REF!</definedName>
    <definedName name="A_3Alt1" localSheetId="11">'Option 6'!#REF!</definedName>
    <definedName name="A_3Alt1">'Option 1'!#REF!</definedName>
    <definedName name="A_4Alt1_Q_end" localSheetId="4">#REF!</definedName>
    <definedName name="A_4Alt1_Q_end" localSheetId="5">#REF!</definedName>
    <definedName name="A_4Alt1_Q_end" localSheetId="3">#REF!</definedName>
    <definedName name="A_4Alt1_Q_end" localSheetId="7">#REF!</definedName>
    <definedName name="A_4Alt1_Q_end" localSheetId="8">#REF!</definedName>
    <definedName name="A_4Alt1_Q_end" localSheetId="9">#REF!</definedName>
    <definedName name="A_4Alt1_Q_end" localSheetId="10">#REF!</definedName>
    <definedName name="A_4Alt1_Q_end" localSheetId="11">#REF!</definedName>
    <definedName name="A_4Alt1_Q_end">#REF!</definedName>
    <definedName name="A_4Alt1_Q_start" localSheetId="4">#REF!</definedName>
    <definedName name="A_4Alt1_Q_start" localSheetId="5">#REF!</definedName>
    <definedName name="A_4Alt1_Q_start" localSheetId="3">#REF!</definedName>
    <definedName name="A_4Alt1_Q_start" localSheetId="7">#REF!</definedName>
    <definedName name="A_4Alt1_Q_start" localSheetId="8">#REF!</definedName>
    <definedName name="A_4Alt1_Q_start" localSheetId="9">#REF!</definedName>
    <definedName name="A_4Alt1_Q_start" localSheetId="10">#REF!</definedName>
    <definedName name="A_4Alt1_Q_start" localSheetId="11">#REF!</definedName>
    <definedName name="A_4Alt1_Q_start">#REF!</definedName>
    <definedName name="A_4Alt1_Q1" localSheetId="4">#REF!</definedName>
    <definedName name="A_4Alt1_Q1" localSheetId="5">#REF!</definedName>
    <definedName name="A_4Alt1_Q1" localSheetId="3">#REF!</definedName>
    <definedName name="A_4Alt1_Q1" localSheetId="7">#REF!</definedName>
    <definedName name="A_4Alt1_Q1" localSheetId="8">#REF!</definedName>
    <definedName name="A_4Alt1_Q1" localSheetId="9">#REF!</definedName>
    <definedName name="A_4Alt1_Q1" localSheetId="10">#REF!</definedName>
    <definedName name="A_4Alt1_Q1" localSheetId="11">#REF!</definedName>
    <definedName name="A_4Alt1_Q1">#REF!</definedName>
    <definedName name="A_4Alt1_Q1_end" localSheetId="4">#REF!</definedName>
    <definedName name="A_4Alt1_Q1_end" localSheetId="5">#REF!</definedName>
    <definedName name="A_4Alt1_Q1_end" localSheetId="3">#REF!</definedName>
    <definedName name="A_4Alt1_Q1_end" localSheetId="7">#REF!</definedName>
    <definedName name="A_4Alt1_Q1_end" localSheetId="8">#REF!</definedName>
    <definedName name="A_4Alt1_Q1_end" localSheetId="9">#REF!</definedName>
    <definedName name="A_4Alt1_Q1_end" localSheetId="10">#REF!</definedName>
    <definedName name="A_4Alt1_Q1_end" localSheetId="11">#REF!</definedName>
    <definedName name="A_4Alt1_Q1_end">#REF!</definedName>
    <definedName name="A_4Alt1_Q2" localSheetId="4">#REF!</definedName>
    <definedName name="A_4Alt1_Q2" localSheetId="5">#REF!</definedName>
    <definedName name="A_4Alt1_Q2" localSheetId="3">#REF!</definedName>
    <definedName name="A_4Alt1_Q2" localSheetId="7">#REF!</definedName>
    <definedName name="A_4Alt1_Q2" localSheetId="8">#REF!</definedName>
    <definedName name="A_4Alt1_Q2" localSheetId="9">#REF!</definedName>
    <definedName name="A_4Alt1_Q2" localSheetId="10">#REF!</definedName>
    <definedName name="A_4Alt1_Q2" localSheetId="11">#REF!</definedName>
    <definedName name="A_4Alt1_Q2">#REF!</definedName>
    <definedName name="A_4Alt1_Q2_end" localSheetId="4">#REF!</definedName>
    <definedName name="A_4Alt1_Q2_end" localSheetId="5">#REF!</definedName>
    <definedName name="A_4Alt1_Q2_end" localSheetId="3">#REF!</definedName>
    <definedName name="A_4Alt1_Q2_end" localSheetId="7">#REF!</definedName>
    <definedName name="A_4Alt1_Q2_end" localSheetId="8">#REF!</definedName>
    <definedName name="A_4Alt1_Q2_end" localSheetId="9">#REF!</definedName>
    <definedName name="A_4Alt1_Q2_end" localSheetId="10">#REF!</definedName>
    <definedName name="A_4Alt1_Q2_end" localSheetId="11">#REF!</definedName>
    <definedName name="A_4Alt1_Q2_end">#REF!</definedName>
    <definedName name="Alt2Accomplishment" localSheetId="4">[1]AlternativeTemplate2!$A$22</definedName>
    <definedName name="Alt2Accomplishment" localSheetId="6">[1]AlternativeTemplate2!$A$22</definedName>
    <definedName name="Alt2Accomplishment" localSheetId="7">[1]AlternativeTemplate2!$A$22</definedName>
    <definedName name="Alt2Accomplishment" localSheetId="8">[1]AlternativeTemplate2!$A$22</definedName>
    <definedName name="Alt2Accomplishment" localSheetId="9">[1]AlternativeTemplate2!$A$22</definedName>
    <definedName name="Alt2Accomplishment" localSheetId="10">[1]AlternativeTemplate2!$A$22</definedName>
    <definedName name="Alt2Accomplishment" localSheetId="11">[1]AlternativeTemplate2!$A$22</definedName>
    <definedName name="Alt2Accomplishment">[2]AlternativeTemplate2!$A$22</definedName>
    <definedName name="Alt2Actual" localSheetId="4">[1]AlternativeTemplate2!$A$26</definedName>
    <definedName name="Alt2Actual" localSheetId="6">[1]AlternativeTemplate2!$A$26</definedName>
    <definedName name="Alt2Actual" localSheetId="7">[1]AlternativeTemplate2!$A$26</definedName>
    <definedName name="Alt2Actual" localSheetId="8">[1]AlternativeTemplate2!$A$26</definedName>
    <definedName name="Alt2Actual" localSheetId="9">[1]AlternativeTemplate2!$A$26</definedName>
    <definedName name="Alt2Actual" localSheetId="10">[1]AlternativeTemplate2!$A$26</definedName>
    <definedName name="Alt2Actual" localSheetId="11">[1]AlternativeTemplate2!$A$26</definedName>
    <definedName name="Alt2Actual">[2]AlternativeTemplate2!$A$26</definedName>
    <definedName name="Alt2Draft" localSheetId="4">[1]AlternativeTemplate2!$A$18</definedName>
    <definedName name="Alt2Draft" localSheetId="6">[1]AlternativeTemplate2!$A$18</definedName>
    <definedName name="Alt2Draft" localSheetId="7">[1]AlternativeTemplate2!$A$18</definedName>
    <definedName name="Alt2Draft" localSheetId="8">[1]AlternativeTemplate2!$A$18</definedName>
    <definedName name="Alt2Draft" localSheetId="9">[1]AlternativeTemplate2!$A$18</definedName>
    <definedName name="Alt2Draft" localSheetId="10">[1]AlternativeTemplate2!$A$18</definedName>
    <definedName name="Alt2Draft" localSheetId="11">[1]AlternativeTemplate2!$A$18</definedName>
    <definedName name="Alt2Draft">[2]AlternativeTemplate2!$A$18</definedName>
    <definedName name="AltAccomplisment" localSheetId="4">'Economic Analysis'!#REF!</definedName>
    <definedName name="AltAccomplisment" localSheetId="6">'Option 1'!#REF!</definedName>
    <definedName name="AltAccomplisment" localSheetId="7">'Option 2'!#REF!</definedName>
    <definedName name="AltAccomplisment" localSheetId="8">'Option 3'!#REF!</definedName>
    <definedName name="AltAccomplisment" localSheetId="9">'Option 4'!#REF!</definedName>
    <definedName name="AltAccomplisment" localSheetId="10">'Option 5'!#REF!</definedName>
    <definedName name="AltAccomplisment" localSheetId="11">'Option 6'!#REF!</definedName>
    <definedName name="AltAccomplisment">'[2]Alternative Template'!$A$35</definedName>
    <definedName name="AltAccounts" localSheetId="4">'Economic Analysis'!#REF!</definedName>
    <definedName name="AltAccounts" localSheetId="6">'Option 1'!$E$15</definedName>
    <definedName name="AltAccounts" localSheetId="7">'Option 2'!$E$15</definedName>
    <definedName name="AltAccounts" localSheetId="8">'Option 3'!$E$15</definedName>
    <definedName name="AltAccounts" localSheetId="9">'Option 4'!$E$15</definedName>
    <definedName name="AltAccounts" localSheetId="10">'Option 5'!$E$15</definedName>
    <definedName name="AltAccounts" localSheetId="11">'Option 6'!$E$15</definedName>
    <definedName name="AltActual" localSheetId="4">'Economic Analysis'!#REF!</definedName>
    <definedName name="AltActual" localSheetId="6">'Option 1'!#REF!</definedName>
    <definedName name="AltActual" localSheetId="7">'Option 2'!#REF!</definedName>
    <definedName name="AltActual" localSheetId="8">'Option 3'!#REF!</definedName>
    <definedName name="AltActual" localSheetId="9">'Option 4'!#REF!</definedName>
    <definedName name="AltActual" localSheetId="10">'Option 5'!#REF!</definedName>
    <definedName name="AltActual" localSheetId="11">'Option 6'!#REF!</definedName>
    <definedName name="AltActual">'[2]Alternative Template'!$A$39</definedName>
    <definedName name="altAttachmentLink" localSheetId="4">'Economic Analysis'!#REF!</definedName>
    <definedName name="altAttachmentLink" localSheetId="6">'Option 1'!#REF!</definedName>
    <definedName name="altAttachmentLink" localSheetId="7">'Option 2'!#REF!</definedName>
    <definedName name="altAttachmentLink" localSheetId="8">'Option 3'!#REF!</definedName>
    <definedName name="altAttachmentLink" localSheetId="9">'Option 4'!#REF!</definedName>
    <definedName name="altAttachmentLink" localSheetId="10">'Option 5'!#REF!</definedName>
    <definedName name="altAttachmentLink" localSheetId="11">'Option 6'!#REF!</definedName>
    <definedName name="AltAttachments" localSheetId="4">'Economic Analysis'!#REF!</definedName>
    <definedName name="AltAttachments" localSheetId="6">'Option 1'!#REF!</definedName>
    <definedName name="AltAttachments" localSheetId="7">'Option 2'!#REF!</definedName>
    <definedName name="AltAttachments" localSheetId="8">'Option 3'!#REF!</definedName>
    <definedName name="AltAttachments" localSheetId="9">'Option 4'!#REF!</definedName>
    <definedName name="AltAttachments" localSheetId="10">'Option 5'!#REF!</definedName>
    <definedName name="AltAttachments" localSheetId="11">'Option 6'!#REF!</definedName>
    <definedName name="AltAttachments">'[2]Alternative Template'!$A$61</definedName>
    <definedName name="AltCF" localSheetId="4">'Economic Analysis'!#REF!</definedName>
    <definedName name="AltCF" localSheetId="6">'Option 1'!#REF!</definedName>
    <definedName name="AltCF" localSheetId="7">'Option 2'!#REF!</definedName>
    <definedName name="AltCF" localSheetId="8">'Option 3'!#REF!</definedName>
    <definedName name="AltCF" localSheetId="9">'Option 4'!#REF!</definedName>
    <definedName name="AltCF" localSheetId="10">'Option 5'!#REF!</definedName>
    <definedName name="AltCF" localSheetId="11">'Option 6'!#REF!</definedName>
    <definedName name="AltCF">'[2]Alternative Template'!$A$14</definedName>
    <definedName name="AltComments" localSheetId="4">'Economic Analysis'!#REF!</definedName>
    <definedName name="AltComments" localSheetId="6">'Option 1'!#REF!</definedName>
    <definedName name="AltComments" localSheetId="7">'Option 2'!#REF!</definedName>
    <definedName name="AltComments" localSheetId="8">'Option 3'!#REF!</definedName>
    <definedName name="AltComments" localSheetId="9">'Option 4'!#REF!</definedName>
    <definedName name="AltComments" localSheetId="10">'Option 5'!#REF!</definedName>
    <definedName name="AltComments" localSheetId="11">'Option 6'!#REF!</definedName>
    <definedName name="AltComments">'[2]Alternative Template'!$A$57</definedName>
    <definedName name="AltDraft" localSheetId="4">'Economic Analysis'!#REF!</definedName>
    <definedName name="AltDraft" localSheetId="6">'Option 1'!#REF!</definedName>
    <definedName name="AltDraft" localSheetId="7">'Option 2'!#REF!</definedName>
    <definedName name="AltDraft" localSheetId="8">'Option 3'!#REF!</definedName>
    <definedName name="AltDraft" localSheetId="9">'Option 4'!#REF!</definedName>
    <definedName name="AltDraft" localSheetId="10">'Option 5'!#REF!</definedName>
    <definedName name="AltDraft" localSheetId="11">'Option 6'!#REF!</definedName>
    <definedName name="AltDraft">'[2]Alternative Template'!$A$31</definedName>
    <definedName name="AltEnd" localSheetId="4">'Economic Analysis'!#REF!</definedName>
    <definedName name="AltEnd" localSheetId="6">'Option 1'!#REF!</definedName>
    <definedName name="AltEnd" localSheetId="7">'Option 2'!#REF!</definedName>
    <definedName name="AltEnd" localSheetId="8">'Option 3'!#REF!</definedName>
    <definedName name="AltEnd" localSheetId="9">'Option 4'!#REF!</definedName>
    <definedName name="AltEnd" localSheetId="10">'Option 5'!#REF!</definedName>
    <definedName name="AltEnd" localSheetId="11">'Option 6'!#REF!</definedName>
    <definedName name="alternative1">1</definedName>
    <definedName name="AlternativeNumber" localSheetId="4">'Economic Analysis'!$A$10</definedName>
    <definedName name="AlternativeNumber" localSheetId="6">'Option 1'!$A$9</definedName>
    <definedName name="AlternativeNumber" localSheetId="7">'Option 2'!$A$9</definedName>
    <definedName name="AlternativeNumber" localSheetId="8">'Option 3'!$A$9</definedName>
    <definedName name="AlternativeNumber" localSheetId="9">'Option 4'!$A$9</definedName>
    <definedName name="AlternativeNumber" localSheetId="10">'Option 5'!$A$9</definedName>
    <definedName name="AlternativeNumber" localSheetId="11">'Option 6'!$A$9</definedName>
    <definedName name="AlternativeNumber">'[2]Alternative Template'!$A$9</definedName>
    <definedName name="altMeasure" localSheetId="4">'Economic Analysis'!#REF!</definedName>
    <definedName name="altMeasure" localSheetId="6">'Option 1'!$A$47</definedName>
    <definedName name="altMeasure" localSheetId="7">'Option 2'!$A$47</definedName>
    <definedName name="altMeasure" localSheetId="8">'Option 3'!$A$47</definedName>
    <definedName name="altMeasure" localSheetId="9">'Option 4'!$A$47</definedName>
    <definedName name="altMeasure" localSheetId="10">'Option 5'!$A$47</definedName>
    <definedName name="altMeasure" localSheetId="11">'Option 6'!$A$47</definedName>
    <definedName name="altMeasureEnd" localSheetId="4">'Economic Analysis'!#REF!</definedName>
    <definedName name="altMeasureEnd" localSheetId="6">'Option 1'!$P$47</definedName>
    <definedName name="altMeasureEnd" localSheetId="7">'Option 2'!$P$47</definedName>
    <definedName name="altMeasureEnd" localSheetId="8">'Option 3'!$P$47</definedName>
    <definedName name="altMeasureEnd" localSheetId="9">'Option 4'!$P$47</definedName>
    <definedName name="altMeasureEnd" localSheetId="10">'Option 5'!$P$47</definedName>
    <definedName name="altMeasureEnd" localSheetId="11">'Option 6'!$P$47</definedName>
    <definedName name="AltMilestones" localSheetId="4">'Economic Analysis'!#REF!</definedName>
    <definedName name="AltMilestones" localSheetId="6">'Option 1'!#REF!</definedName>
    <definedName name="AltMilestones" localSheetId="7">'Option 2'!#REF!</definedName>
    <definedName name="AltMilestones" localSheetId="8">'Option 3'!#REF!</definedName>
    <definedName name="AltMilestones" localSheetId="9">'Option 4'!#REF!</definedName>
    <definedName name="AltMilestones" localSheetId="10">'Option 5'!#REF!</definedName>
    <definedName name="AltMilestones" localSheetId="11">'Option 6'!#REF!</definedName>
    <definedName name="AltMilestones">'[2]Alternative Template'!$A$17</definedName>
    <definedName name="AltName" localSheetId="4">'Economic Analysis'!$B$10</definedName>
    <definedName name="AltName" localSheetId="6">'Option 1'!$B$9</definedName>
    <definedName name="AltName" localSheetId="7">'Option 2'!$B$9</definedName>
    <definedName name="AltName" localSheetId="8">'Option 3'!$B$9</definedName>
    <definedName name="AltName" localSheetId="9">'Option 4'!$B$9</definedName>
    <definedName name="AltName" localSheetId="10">'Option 5'!$B$9</definedName>
    <definedName name="AltName" localSheetId="11">'Option 6'!$B$9</definedName>
    <definedName name="AltName">'[2]Alternative Template'!$B$9</definedName>
    <definedName name="altProfile" localSheetId="4">'Economic Analysis'!#REF!</definedName>
    <definedName name="altProfile" localSheetId="6">'Option 1'!#REF!</definedName>
    <definedName name="altProfile" localSheetId="7">'Option 2'!#REF!</definedName>
    <definedName name="altProfile" localSheetId="8">'Option 3'!#REF!</definedName>
    <definedName name="altProfile" localSheetId="9">'Option 4'!#REF!</definedName>
    <definedName name="altProfile" localSheetId="10">'Option 5'!#REF!</definedName>
    <definedName name="altProfile" localSheetId="11">'Option 6'!#REF!</definedName>
    <definedName name="AltSpend" localSheetId="4">'Economic Analysis'!#REF!</definedName>
    <definedName name="AltSpend" localSheetId="6">'Option 1'!$A$15</definedName>
    <definedName name="AltSpend" localSheetId="7">'Option 2'!$A$15</definedName>
    <definedName name="AltSpend" localSheetId="8">'Option 3'!$A$15</definedName>
    <definedName name="AltSpend" localSheetId="9">'Option 4'!$A$15</definedName>
    <definedName name="AltSpend" localSheetId="10">'Option 5'!$A$15</definedName>
    <definedName name="AltSpend" localSheetId="11">'Option 6'!$A$15</definedName>
    <definedName name="AltSpend">'[2]Alternative Template'!$A$25</definedName>
    <definedName name="AltStart" localSheetId="4">'Economic Analysis'!$A$1</definedName>
    <definedName name="AltStart" localSheetId="6">'Option 1'!$A$1</definedName>
    <definedName name="AltStart" localSheetId="7">'Option 2'!$A$1</definedName>
    <definedName name="AltStart" localSheetId="8">'Option 3'!$A$1</definedName>
    <definedName name="AltStart" localSheetId="9">'Option 4'!$A$1</definedName>
    <definedName name="AltStart" localSheetId="10">'Option 5'!$A$1</definedName>
    <definedName name="AltStart" localSheetId="11">'Option 6'!$A$1</definedName>
    <definedName name="AltSYear" localSheetId="4">'Economic Analysis'!#REF!</definedName>
    <definedName name="AltSYear" localSheetId="6">'Option 1'!$H$15</definedName>
    <definedName name="AltSYear" localSheetId="7">'Option 2'!$H$15</definedName>
    <definedName name="AltSYear" localSheetId="8">'Option 3'!$H$15</definedName>
    <definedName name="AltSYear" localSheetId="9">'Option 4'!$H$15</definedName>
    <definedName name="AltSYear" localSheetId="10">'Option 5'!$H$15</definedName>
    <definedName name="AltSYear" localSheetId="11">'Option 6'!$H$15</definedName>
    <definedName name="altTitle" localSheetId="4">'Economic Analysis'!$I$7</definedName>
    <definedName name="altTitle" localSheetId="6">'Option 1'!$I$7</definedName>
    <definedName name="altTitle" localSheetId="7">'Option 2'!$I$7</definedName>
    <definedName name="altTitle" localSheetId="8">'Option 3'!$I$7</definedName>
    <definedName name="altTitle" localSheetId="9">'Option 4'!$I$7</definedName>
    <definedName name="altTitle" localSheetId="10">'Option 5'!$I$7</definedName>
    <definedName name="altTitle" localSheetId="11">'Option 6'!$I$7</definedName>
    <definedName name="altValue" localSheetId="4">'Economic Analysis'!#REF!</definedName>
    <definedName name="altValue" localSheetId="6">'Option 1'!#REF!</definedName>
    <definedName name="altValue" localSheetId="7">'Option 2'!#REF!</definedName>
    <definedName name="altValue" localSheetId="8">'Option 3'!#REF!</definedName>
    <definedName name="altValue" localSheetId="9">'Option 4'!#REF!</definedName>
    <definedName name="altValue" localSheetId="10">'Option 5'!#REF!</definedName>
    <definedName name="altValue" localSheetId="11">'Option 6'!#REF!</definedName>
    <definedName name="Attachment" localSheetId="4">#REF!</definedName>
    <definedName name="Attachment" localSheetId="5">#REF!</definedName>
    <definedName name="Attachment" localSheetId="3">#REF!</definedName>
    <definedName name="Attachment" localSheetId="7">#REF!</definedName>
    <definedName name="Attachment" localSheetId="8">#REF!</definedName>
    <definedName name="Attachment" localSheetId="9">#REF!</definedName>
    <definedName name="Attachment" localSheetId="10">#REF!</definedName>
    <definedName name="Attachment" localSheetId="11">#REF!</definedName>
    <definedName name="Attachment">#REF!</definedName>
    <definedName name="BC" localSheetId="4">Summary!#REF!</definedName>
    <definedName name="BC" localSheetId="2">'Investment Overview'!#REF!</definedName>
    <definedName name="BC" localSheetId="5">'Needs Assessment'!#REF!</definedName>
    <definedName name="BC" localSheetId="3">'Objectives and Analysis'!#REF!</definedName>
    <definedName name="BC" localSheetId="7">Summary!#REF!</definedName>
    <definedName name="BC" localSheetId="8">Summary!#REF!</definedName>
    <definedName name="BC" localSheetId="9">Summary!#REF!</definedName>
    <definedName name="BC" localSheetId="10">Summary!#REF!</definedName>
    <definedName name="BC" localSheetId="11">Summary!#REF!</definedName>
    <definedName name="BC">Summary!#REF!</definedName>
    <definedName name="CAltDetails" localSheetId="4">'Economic Analysis'!#REF!</definedName>
    <definedName name="CAltDetails" localSheetId="6">'Option 1'!$A$46</definedName>
    <definedName name="CAltDetails" localSheetId="7">'Option 2'!$A$46</definedName>
    <definedName name="CAltDetails" localSheetId="8">'Option 3'!$A$46</definedName>
    <definedName name="CAltDetails" localSheetId="9">'Option 4'!$A$46</definedName>
    <definedName name="CAltDetails" localSheetId="10">'Option 5'!$A$46</definedName>
    <definedName name="CAltDetails" localSheetId="11">'Option 6'!$A$46</definedName>
    <definedName name="CAltDetailsEnd" localSheetId="4">'Economic Analysis'!#REF!</definedName>
    <definedName name="CAltDetailsEnd" localSheetId="6">'Option 1'!$P$46</definedName>
    <definedName name="CAltDetailsEnd" localSheetId="7">'Option 2'!$P$46</definedName>
    <definedName name="CAltDetailsEnd" localSheetId="8">'Option 3'!$P$46</definedName>
    <definedName name="CAltDetailsEnd" localSheetId="9">'Option 4'!$P$46</definedName>
    <definedName name="CAltDetailsEnd" localSheetId="10">'Option 5'!$P$46</definedName>
    <definedName name="CAltDetailsEnd" localSheetId="11">'Option 6'!$P$46</definedName>
    <definedName name="CF" localSheetId="4">Summary!#REF!</definedName>
    <definedName name="CF" localSheetId="2">'Investment Overview'!#REF!</definedName>
    <definedName name="CF" localSheetId="5">'Needs Assessment'!#REF!</definedName>
    <definedName name="CF" localSheetId="3">'Objectives and Analysis'!#REF!</definedName>
    <definedName name="CF" localSheetId="7">Summary!#REF!</definedName>
    <definedName name="CF" localSheetId="8">Summary!#REF!</definedName>
    <definedName name="CF" localSheetId="9">Summary!#REF!</definedName>
    <definedName name="CF" localSheetId="10">Summary!#REF!</definedName>
    <definedName name="CF" localSheetId="11">Summary!#REF!</definedName>
    <definedName name="CF">Summary!#REF!</definedName>
    <definedName name="Comments" localSheetId="4">[1]Summary!$A$115</definedName>
    <definedName name="Comments" localSheetId="5">#REF!</definedName>
    <definedName name="Comments" localSheetId="3">#REF!</definedName>
    <definedName name="Comments" localSheetId="6">[1]Summary!$A$115</definedName>
    <definedName name="Comments" localSheetId="7">[1]Summary!$A$115</definedName>
    <definedName name="Comments" localSheetId="8">[1]Summary!$A$115</definedName>
    <definedName name="Comments" localSheetId="9">[1]Summary!$A$115</definedName>
    <definedName name="Comments" localSheetId="10">[1]Summary!$A$115</definedName>
    <definedName name="Comments" localSheetId="11">[1]Summary!$A$115</definedName>
    <definedName name="Comments">#REF!</definedName>
    <definedName name="End" localSheetId="2">'Investment Overview'!#REF!</definedName>
    <definedName name="End" localSheetId="5">'Needs Assessment'!#REF!</definedName>
    <definedName name="End" localSheetId="3">'Objectives and Analysis'!$O$36</definedName>
    <definedName name="End">Summary!$O$76</definedName>
    <definedName name="firstTimeRunReport">0</definedName>
    <definedName name="IRR" localSheetId="4">Summary!#REF!</definedName>
    <definedName name="IRR" localSheetId="2">'Investment Overview'!#REF!</definedName>
    <definedName name="IRR" localSheetId="5">'Needs Assessment'!#REF!</definedName>
    <definedName name="IRR" localSheetId="3">'Objectives and Analysis'!#REF!</definedName>
    <definedName name="IRR" localSheetId="7">Summary!#REF!</definedName>
    <definedName name="IRR" localSheetId="8">Summary!#REF!</definedName>
    <definedName name="IRR" localSheetId="9">Summary!#REF!</definedName>
    <definedName name="IRR" localSheetId="10">Summary!#REF!</definedName>
    <definedName name="IRR" localSheetId="11">Summary!#REF!</definedName>
    <definedName name="IRR">Summary!#REF!</definedName>
    <definedName name="Names" localSheetId="4">Summary!#REF!</definedName>
    <definedName name="Names" localSheetId="2">'Investment Overview'!#REF!</definedName>
    <definedName name="Names" localSheetId="5">'Needs Assessment'!#REF!</definedName>
    <definedName name="Names" localSheetId="3">'Objectives and Analysis'!#REF!</definedName>
    <definedName name="Names" localSheetId="7">Summary!#REF!</definedName>
    <definedName name="Names" localSheetId="8">Summary!#REF!</definedName>
    <definedName name="Names" localSheetId="9">Summary!#REF!</definedName>
    <definedName name="Names" localSheetId="10">Summary!#REF!</definedName>
    <definedName name="Names" localSheetId="11">Summary!#REF!</definedName>
    <definedName name="Names">Summary!#REF!</definedName>
    <definedName name="Names2" localSheetId="2">'Investment Overview'!#REF!</definedName>
    <definedName name="Names2" localSheetId="5">'Needs Assessment'!#REF!</definedName>
    <definedName name="Names2" localSheetId="3">'Objectives and Analysis'!$B$19</definedName>
    <definedName name="Names2">Summary!$B$21</definedName>
    <definedName name="Names2SYear" localSheetId="2">'Investment Overview'!#REF!</definedName>
    <definedName name="Names2SYear" localSheetId="5">'Needs Assessment'!#REF!</definedName>
    <definedName name="Names2SYear" localSheetId="3">'Objectives and Analysis'!$G$19</definedName>
    <definedName name="Names2SYear">Summary!$F$21</definedName>
    <definedName name="NPV" localSheetId="4">Summary!#REF!</definedName>
    <definedName name="NPV" localSheetId="2">'Investment Overview'!#REF!</definedName>
    <definedName name="NPV" localSheetId="5">'Needs Assessment'!#REF!</definedName>
    <definedName name="NPV" localSheetId="3">'Objectives and Analysis'!#REF!</definedName>
    <definedName name="NPV" localSheetId="7">Summary!#REF!</definedName>
    <definedName name="NPV" localSheetId="8">Summary!#REF!</definedName>
    <definedName name="NPV" localSheetId="9">Summary!#REF!</definedName>
    <definedName name="NPV" localSheetId="10">Summary!#REF!</definedName>
    <definedName name="NPV" localSheetId="11">Summary!#REF!</definedName>
    <definedName name="NPV">Summary!#REF!</definedName>
    <definedName name="Payback" localSheetId="4">Summary!#REF!</definedName>
    <definedName name="Payback" localSheetId="2">'Investment Overview'!#REF!</definedName>
    <definedName name="Payback" localSheetId="5">'Needs Assessment'!#REF!</definedName>
    <definedName name="Payback" localSheetId="3">'Objectives and Analysis'!#REF!</definedName>
    <definedName name="Payback" localSheetId="7">Summary!#REF!</definedName>
    <definedName name="Payback" localSheetId="8">Summary!#REF!</definedName>
    <definedName name="Payback" localSheetId="9">Summary!#REF!</definedName>
    <definedName name="Payback" localSheetId="10">Summary!#REF!</definedName>
    <definedName name="Payback" localSheetId="11">Summary!#REF!</definedName>
    <definedName name="Payback">Summary!#REF!</definedName>
    <definedName name="_xlnm.Print_Area" localSheetId="4">'Economic Analysis'!$A$1:$P$111</definedName>
    <definedName name="_xlnm.Print_Area" localSheetId="2">'Investment Overview'!$A$1:$Q$20</definedName>
    <definedName name="_xlnm.Print_Area" localSheetId="5">'Needs Assessment'!$A$1:$Q$24</definedName>
    <definedName name="_xlnm.Print_Area" localSheetId="3">'Objectives and Analysis'!$A$1:$Q$57</definedName>
    <definedName name="_xlnm.Print_Area" localSheetId="6">'Option 1'!$A$1:$P$82</definedName>
    <definedName name="_xlnm.Print_Area" localSheetId="7">'Option 2'!$A$1:$P$82</definedName>
    <definedName name="_xlnm.Print_Area" localSheetId="8">'Option 3'!$A$1:$P$82</definedName>
    <definedName name="_xlnm.Print_Area" localSheetId="9">'Option 4'!$A$1:$P$82</definedName>
    <definedName name="_xlnm.Print_Area" localSheetId="10">'Option 5'!$A$1:$P$82</definedName>
    <definedName name="_xlnm.Print_Area" localSheetId="11">'Option 6'!$A$1:$P$82</definedName>
    <definedName name="_xlnm.Print_Area" localSheetId="1">Summary!$A$1:$Q$78</definedName>
    <definedName name="_xlnm.Print_Titles" localSheetId="4">'Economic Analysis'!$1:$7</definedName>
    <definedName name="_xlnm.Print_Titles" localSheetId="2">'Investment Overview'!$1:$7</definedName>
    <definedName name="_xlnm.Print_Titles" localSheetId="5">'Needs Assessment'!$1:$7</definedName>
    <definedName name="_xlnm.Print_Titles" localSheetId="3">'Objectives and Analysis'!$1:$7</definedName>
    <definedName name="_xlnm.Print_Titles" localSheetId="6">'Option 1'!$1:$7</definedName>
    <definedName name="_xlnm.Print_Titles" localSheetId="7">'Option 2'!$1:$7</definedName>
    <definedName name="_xlnm.Print_Titles" localSheetId="8">'Option 3'!$1:$7</definedName>
    <definedName name="_xlnm.Print_Titles" localSheetId="9">'Option 4'!$1:$7</definedName>
    <definedName name="_xlnm.Print_Titles" localSheetId="10">'Option 5'!$1:$7</definedName>
    <definedName name="_xlnm.Print_Titles" localSheetId="11">'Option 6'!$1:$7</definedName>
    <definedName name="_xlnm.Print_Titles" localSheetId="1">Summary!$1:$7</definedName>
    <definedName name="ReportTitle" localSheetId="4">'Economic Analysis'!$B$7</definedName>
    <definedName name="ReportTitle" localSheetId="2">'Investment Overview'!$B$6</definedName>
    <definedName name="ReportTitle" localSheetId="5">'Needs Assessment'!$B$6</definedName>
    <definedName name="ReportTitle" localSheetId="3">'Objectives and Analysis'!$B$6</definedName>
    <definedName name="ReportTitle" localSheetId="6">'Option 1'!$B$7</definedName>
    <definedName name="ReportTitle" localSheetId="7">'Option 2'!$B$7</definedName>
    <definedName name="ReportTitle" localSheetId="8">'Option 3'!$B$7</definedName>
    <definedName name="ReportTitle" localSheetId="9">'Option 4'!$B$7</definedName>
    <definedName name="ReportTitle" localSheetId="10">'Option 5'!$B$7</definedName>
    <definedName name="ReportTitle" localSheetId="11">'Option 6'!$B$7</definedName>
    <definedName name="ReportTitle" localSheetId="1">Summary!$B$6</definedName>
    <definedName name="ReportYear" localSheetId="4">'Economic Analysis'!$K$4</definedName>
    <definedName name="ReportYear" localSheetId="6">'Option 1'!$K$4</definedName>
    <definedName name="ReportYear" localSheetId="7">'Option 2'!$K$4</definedName>
    <definedName name="ReportYear" localSheetId="8">'Option 3'!$K$4</definedName>
    <definedName name="ReportYear" localSheetId="9">'Option 4'!$K$4</definedName>
    <definedName name="ReportYear" localSheetId="10">'Option 5'!$K$4</definedName>
    <definedName name="ReportYear" localSheetId="11">'Option 6'!$K$4</definedName>
    <definedName name="Spend" localSheetId="4">Summary!#REF!</definedName>
    <definedName name="Spend" localSheetId="2">'Investment Overview'!#REF!</definedName>
    <definedName name="Spend" localSheetId="5">'Needs Assessment'!#REF!</definedName>
    <definedName name="Spend" localSheetId="3">'Objectives and Analysis'!#REF!</definedName>
    <definedName name="Spend" localSheetId="7">Summary!#REF!</definedName>
    <definedName name="Spend" localSheetId="8">Summary!#REF!</definedName>
    <definedName name="Spend" localSheetId="9">Summary!#REF!</definedName>
    <definedName name="Spend" localSheetId="10">Summary!#REF!</definedName>
    <definedName name="Spend" localSheetId="11">Summary!#REF!</definedName>
    <definedName name="Spend">Summary!#REF!</definedName>
    <definedName name="SpendSummary" localSheetId="2">'Investment Overview'!#REF!</definedName>
    <definedName name="SpendSummary" localSheetId="5">'Needs Assessment'!#REF!</definedName>
    <definedName name="SpendSummary" localSheetId="3">'Objectives and Analysis'!$A$19</definedName>
    <definedName name="SpendSummary">Summary!$A$21</definedName>
    <definedName name="Start" localSheetId="2">'Investment Overview'!$A$1</definedName>
    <definedName name="Start" localSheetId="5">'Needs Assessment'!$A$1</definedName>
    <definedName name="Start" localSheetId="3">'Objectives and Analysis'!$A$1</definedName>
    <definedName name="Start">Summary!$A$1</definedName>
    <definedName name="Sum2Actual" localSheetId="4">[1]Summary2!$A$17</definedName>
    <definedName name="Sum2Actual" localSheetId="6">[1]Summary2!$A$17</definedName>
    <definedName name="Sum2Actual" localSheetId="7">[1]Summary2!$A$17</definedName>
    <definedName name="Sum2Actual" localSheetId="8">[1]Summary2!$A$17</definedName>
    <definedName name="Sum2Actual" localSheetId="9">[1]Summary2!$A$17</definedName>
    <definedName name="Sum2Actual" localSheetId="10">[1]Summary2!$A$17</definedName>
    <definedName name="Sum2Actual" localSheetId="11">[1]Summary2!$A$17</definedName>
    <definedName name="Sum2Actual">[2]Summary2!$A$17</definedName>
    <definedName name="Sum2Approved" localSheetId="4">[1]Summary2!$A$21</definedName>
    <definedName name="Sum2Approved" localSheetId="6">[1]Summary2!$A$21</definedName>
    <definedName name="Sum2Approved" localSheetId="7">[1]Summary2!$A$21</definedName>
    <definedName name="Sum2Approved" localSheetId="8">[1]Summary2!$A$21</definedName>
    <definedName name="Sum2Approved" localSheetId="9">[1]Summary2!$A$21</definedName>
    <definedName name="Sum2Approved" localSheetId="10">[1]Summary2!$A$21</definedName>
    <definedName name="Sum2Approved" localSheetId="11">[1]Summary2!$A$21</definedName>
    <definedName name="Sum2Approved">[2]Summary2!$A$21</definedName>
    <definedName name="Sum2Budget" localSheetId="4">[1]Summary2!$A$25</definedName>
    <definedName name="Sum2Budget" localSheetId="6">[1]Summary2!$A$25</definedName>
    <definedName name="Sum2Budget" localSheetId="7">[1]Summary2!$A$25</definedName>
    <definedName name="Sum2Budget" localSheetId="8">[1]Summary2!$A$25</definedName>
    <definedName name="Sum2Budget" localSheetId="9">[1]Summary2!$A$25</definedName>
    <definedName name="Sum2Budget" localSheetId="10">[1]Summary2!$A$25</definedName>
    <definedName name="Sum2Budget" localSheetId="11">[1]Summary2!$A$25</definedName>
    <definedName name="Sum2Budget">[2]Summary2!$A$25</definedName>
    <definedName name="Sum2Committed" localSheetId="4">[1]Summary2!$A$29</definedName>
    <definedName name="Sum2Committed" localSheetId="6">[1]Summary2!$A$29</definedName>
    <definedName name="Sum2Committed" localSheetId="7">[1]Summary2!$A$29</definedName>
    <definedName name="Sum2Committed" localSheetId="8">[1]Summary2!$A$29</definedName>
    <definedName name="Sum2Committed" localSheetId="9">[1]Summary2!$A$29</definedName>
    <definedName name="Sum2Committed" localSheetId="10">[1]Summary2!$A$29</definedName>
    <definedName name="Sum2Committed" localSheetId="11">[1]Summary2!$A$29</definedName>
    <definedName name="Sum2Committed">[2]Summary2!$A$29</definedName>
    <definedName name="SumActual" localSheetId="4">[1]Summary!$A$83</definedName>
    <definedName name="SumActual" localSheetId="2">'Investment Overview'!#REF!</definedName>
    <definedName name="SumActual" localSheetId="5">'Needs Assessment'!#REF!</definedName>
    <definedName name="SumActual" localSheetId="3">'Objectives and Analysis'!#REF!</definedName>
    <definedName name="SumActual" localSheetId="6">[1]Summary!$A$83</definedName>
    <definedName name="SumActual" localSheetId="7">[1]Summary!$A$83</definedName>
    <definedName name="SumActual" localSheetId="8">[1]Summary!$A$83</definedName>
    <definedName name="SumActual" localSheetId="9">[1]Summary!$A$83</definedName>
    <definedName name="SumActual" localSheetId="10">[1]Summary!$A$83</definedName>
    <definedName name="SumActual" localSheetId="11">[1]Summary!$A$83</definedName>
    <definedName name="SumActual">Summary!#REF!</definedName>
    <definedName name="SumApproved" localSheetId="4">[1]Summary!$A$88</definedName>
    <definedName name="SumApproved" localSheetId="2">'Investment Overview'!#REF!</definedName>
    <definedName name="SumApproved" localSheetId="5">'Needs Assessment'!#REF!</definedName>
    <definedName name="SumApproved" localSheetId="3">'Objectives and Analysis'!#REF!</definedName>
    <definedName name="SumApproved" localSheetId="6">[1]Summary!$A$88</definedName>
    <definedName name="SumApproved" localSheetId="7">[1]Summary!$A$88</definedName>
    <definedName name="SumApproved" localSheetId="8">[1]Summary!$A$88</definedName>
    <definedName name="SumApproved" localSheetId="9">[1]Summary!$A$88</definedName>
    <definedName name="SumApproved" localSheetId="10">[1]Summary!$A$88</definedName>
    <definedName name="SumApproved" localSheetId="11">[1]Summary!$A$88</definedName>
    <definedName name="SumApproved">Summary!#REF!</definedName>
    <definedName name="sumAttachmentLink" localSheetId="4">#REF!</definedName>
    <definedName name="sumAttachmentLink" localSheetId="5">#REF!</definedName>
    <definedName name="sumAttachmentLink" localSheetId="3">#REF!</definedName>
    <definedName name="sumAttachmentLink" localSheetId="7">#REF!</definedName>
    <definedName name="sumAttachmentLink" localSheetId="8">#REF!</definedName>
    <definedName name="sumAttachmentLink" localSheetId="9">#REF!</definedName>
    <definedName name="sumAttachmentLink" localSheetId="10">#REF!</definedName>
    <definedName name="sumAttachmentLink" localSheetId="11">#REF!</definedName>
    <definedName name="sumAttachmentLink">#REF!</definedName>
    <definedName name="SumBudget" localSheetId="4">[1]Summary!$A$93</definedName>
    <definedName name="SumBudget" localSheetId="2">'Investment Overview'!#REF!</definedName>
    <definedName name="SumBudget" localSheetId="5">'Needs Assessment'!#REF!</definedName>
    <definedName name="SumBudget" localSheetId="3">'Objectives and Analysis'!#REF!</definedName>
    <definedName name="SumBudget" localSheetId="6">[1]Summary!$A$93</definedName>
    <definedName name="SumBudget" localSheetId="7">[1]Summary!$A$93</definedName>
    <definedName name="SumBudget" localSheetId="8">[1]Summary!$A$93</definedName>
    <definedName name="SumBudget" localSheetId="9">[1]Summary!$A$93</definedName>
    <definedName name="SumBudget" localSheetId="10">[1]Summary!$A$93</definedName>
    <definedName name="SumBudget" localSheetId="11">[1]Summary!$A$93</definedName>
    <definedName name="SumBudget">Summary!#REF!</definedName>
    <definedName name="SumCommitted" localSheetId="4">[1]Summary!$A$98</definedName>
    <definedName name="SumCommitted" localSheetId="2">'Investment Overview'!#REF!</definedName>
    <definedName name="SumCommitted" localSheetId="5">'Needs Assessment'!#REF!</definedName>
    <definedName name="SumCommitted" localSheetId="3">'Objectives and Analysis'!#REF!</definedName>
    <definedName name="SumCommitted" localSheetId="6">[1]Summary!$A$98</definedName>
    <definedName name="SumCommitted" localSheetId="7">[1]Summary!$A$98</definedName>
    <definedName name="SumCommitted" localSheetId="8">[1]Summary!$A$98</definedName>
    <definedName name="SumCommitted" localSheetId="9">[1]Summary!$A$98</definedName>
    <definedName name="SumCommitted" localSheetId="10">[1]Summary!$A$98</definedName>
    <definedName name="SumCommitted" localSheetId="11">[1]Summary!$A$98</definedName>
    <definedName name="SumCommitted">Summary!#REF!</definedName>
    <definedName name="Summary" localSheetId="4">Summary!#REF!</definedName>
    <definedName name="Summary" localSheetId="2">'Investment Overview'!#REF!</definedName>
    <definedName name="Summary" localSheetId="5">'Needs Assessment'!#REF!</definedName>
    <definedName name="Summary" localSheetId="3">'Objectives and Analysis'!#REF!</definedName>
    <definedName name="Summary" localSheetId="7">Summary!#REF!</definedName>
    <definedName name="Summary" localSheetId="8">Summary!#REF!</definedName>
    <definedName name="Summary" localSheetId="9">Summary!#REF!</definedName>
    <definedName name="Summary" localSheetId="10">Summary!#REF!</definedName>
    <definedName name="Summary" localSheetId="11">Summary!#REF!</definedName>
    <definedName name="Summary">Summary!#REF!</definedName>
    <definedName name="sumTitle" localSheetId="2">'Investment Overview'!$G$6</definedName>
    <definedName name="sumTitle" localSheetId="5">'Needs Assessment'!$G$6</definedName>
    <definedName name="sumTitle" localSheetId="3">'Objectives and Analysis'!$G$6</definedName>
    <definedName name="sumTitle">Summary!$G$6</definedName>
    <definedName name="valueFunction" localSheetId="4">Summary!#REF!</definedName>
    <definedName name="valueFunction" localSheetId="2">'Investment Overview'!#REF!</definedName>
    <definedName name="valueFunction" localSheetId="5">'Needs Assessment'!#REF!</definedName>
    <definedName name="valueFunction" localSheetId="3">'Objectives and Analysis'!#REF!</definedName>
    <definedName name="valueFunction" localSheetId="7">Summary!#REF!</definedName>
    <definedName name="valueFunction" localSheetId="8">Summary!#REF!</definedName>
    <definedName name="valueFunction" localSheetId="9">Summary!#REF!</definedName>
    <definedName name="valueFunction" localSheetId="10">Summary!#REF!</definedName>
    <definedName name="valueFunction" localSheetId="11">Summary!#REF!</definedName>
    <definedName name="valueFunction">Summary!#REF!</definedName>
    <definedName name="VScoreColor" localSheetId="4">'Economic Analysis'!#REF!</definedName>
    <definedName name="VScoreColor" localSheetId="6">'Option 1'!#REF!</definedName>
    <definedName name="VScoreColor" localSheetId="7">'Option 2'!#REF!</definedName>
    <definedName name="VScoreColor" localSheetId="8">'Option 3'!#REF!</definedName>
    <definedName name="VScoreColor" localSheetId="9">'Option 4'!#REF!</definedName>
    <definedName name="VScoreColor" localSheetId="10">'Option 5'!#REF!</definedName>
    <definedName name="VScoreColor" localSheetId="11">'Option 6'!#REF!</definedName>
  </definedNames>
  <calcPr calcId="162913"/>
  <pivotCaches>
    <pivotCache cacheId="7" r:id="rId16"/>
    <pivotCache cacheId="8" r:id="rId17"/>
    <pivotCache cacheId="9" r:id="rId18"/>
    <pivotCache cacheId="10" r:id="rId19"/>
    <pivotCache cacheId="11" r:id="rId20"/>
    <pivotCache cacheId="12" r:id="rId21"/>
    <pivotCache cacheId="13" r:id="rId22"/>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2" i="20" l="1"/>
  <c r="H20" i="20"/>
  <c r="H18" i="20"/>
  <c r="H17" i="20"/>
  <c r="H16" i="20"/>
  <c r="N67" i="17"/>
  <c r="M67" i="17"/>
  <c r="L67" i="17"/>
  <c r="K67" i="17"/>
  <c r="J67" i="17"/>
  <c r="F17" i="12" l="1"/>
  <c r="F16" i="12"/>
  <c r="F39" i="12"/>
  <c r="F24" i="12"/>
  <c r="F38" i="12"/>
  <c r="F14" i="12"/>
  <c r="F48" i="12"/>
  <c r="F31" i="12"/>
  <c r="F21" i="12"/>
  <c r="F32" i="12"/>
  <c r="F23" i="12"/>
  <c r="F30" i="12"/>
  <c r="F37" i="12"/>
  <c r="F44" i="12"/>
  <c r="F36" i="12"/>
  <c r="F28" i="12"/>
  <c r="F20" i="12"/>
  <c r="F40" i="12"/>
  <c r="F15" i="12"/>
  <c r="F22" i="12"/>
  <c r="F29" i="12"/>
  <c r="F43" i="12"/>
  <c r="F35" i="12"/>
  <c r="F27" i="12"/>
  <c r="F19" i="12"/>
  <c r="F47" i="12"/>
  <c r="F46" i="12"/>
  <c r="F45" i="12"/>
  <c r="F13" i="12"/>
  <c r="F50" i="12"/>
  <c r="F42" i="12"/>
  <c r="F34" i="12"/>
  <c r="F26" i="12"/>
  <c r="F18" i="12"/>
  <c r="F49" i="12"/>
  <c r="F41" i="12"/>
  <c r="F33" i="12"/>
  <c r="F25" i="12"/>
  <c r="K14" i="20" l="1"/>
  <c r="E14" i="20"/>
  <c r="E13" i="20"/>
  <c r="K12" i="20"/>
  <c r="E12" i="20"/>
  <c r="K11" i="20"/>
  <c r="E11" i="20"/>
  <c r="K10" i="20"/>
  <c r="E10" i="20"/>
  <c r="K9" i="20"/>
  <c r="E9" i="20"/>
  <c r="M7" i="20"/>
  <c r="I7" i="20"/>
  <c r="E7" i="20"/>
  <c r="M6" i="20"/>
  <c r="G6" i="20"/>
  <c r="M4" i="20"/>
  <c r="I4" i="20"/>
  <c r="G4" i="20"/>
  <c r="B1" i="12" l="1"/>
  <c r="F9" i="12"/>
  <c r="F162" i="2" l="1"/>
  <c r="F163" i="2" s="1"/>
  <c r="F164" i="2" s="1"/>
  <c r="F165" i="2" s="1"/>
  <c r="F166" i="2" s="1"/>
  <c r="F167" i="2" s="1"/>
  <c r="F168" i="2" s="1"/>
  <c r="F169" i="2" s="1"/>
  <c r="F170" i="2" s="1"/>
  <c r="F171" i="2" s="1"/>
  <c r="F172" i="2" s="1"/>
  <c r="F173" i="2" s="1"/>
  <c r="F174" i="2" s="1"/>
  <c r="F142" i="2"/>
  <c r="F143" i="2" s="1"/>
  <c r="F144" i="2" s="1"/>
  <c r="F145" i="2" s="1"/>
  <c r="F146" i="2" s="1"/>
  <c r="F147" i="2" s="1"/>
  <c r="F148" i="2" s="1"/>
  <c r="F149" i="2" s="1"/>
  <c r="F150" i="2" s="1"/>
  <c r="F151" i="2" s="1"/>
  <c r="F152" i="2" s="1"/>
  <c r="F153" i="2" s="1"/>
  <c r="F154" i="2" s="1"/>
  <c r="F122" i="2"/>
  <c r="F123" i="2" s="1"/>
  <c r="F124" i="2" s="1"/>
  <c r="F125" i="2" s="1"/>
  <c r="F126" i="2" s="1"/>
  <c r="F127" i="2" s="1"/>
  <c r="F128" i="2" s="1"/>
  <c r="F129" i="2" s="1"/>
  <c r="F130" i="2" s="1"/>
  <c r="F131" i="2" s="1"/>
  <c r="F132" i="2" s="1"/>
  <c r="F133" i="2" s="1"/>
  <c r="F134" i="2" s="1"/>
  <c r="F102" i="2"/>
  <c r="F103" i="2" s="1"/>
  <c r="F104" i="2" s="1"/>
  <c r="F105" i="2" s="1"/>
  <c r="F106" i="2" s="1"/>
  <c r="F107" i="2" s="1"/>
  <c r="F108" i="2" s="1"/>
  <c r="F109" i="2" s="1"/>
  <c r="F110" i="2" s="1"/>
  <c r="F111" i="2" s="1"/>
  <c r="F112" i="2" s="1"/>
  <c r="F113" i="2" s="1"/>
  <c r="F114" i="2" s="1"/>
  <c r="F82" i="2"/>
  <c r="F83" i="2" s="1"/>
  <c r="F84" i="2" s="1"/>
  <c r="F85" i="2" s="1"/>
  <c r="F86" i="2" s="1"/>
  <c r="F87" i="2" s="1"/>
  <c r="F88" i="2" s="1"/>
  <c r="F89" i="2" s="1"/>
  <c r="F90" i="2" s="1"/>
  <c r="F91" i="2" s="1"/>
  <c r="F92" i="2" s="1"/>
  <c r="F93" i="2" s="1"/>
  <c r="F94" i="2" s="1"/>
  <c r="F62" i="2"/>
  <c r="F63" i="2" s="1"/>
  <c r="F64" i="2" s="1"/>
  <c r="F65" i="2" s="1"/>
  <c r="F66" i="2" s="1"/>
  <c r="F67" i="2" s="1"/>
  <c r="F68" i="2" s="1"/>
  <c r="F69" i="2" s="1"/>
  <c r="F70" i="2" s="1"/>
  <c r="F71" i="2" s="1"/>
  <c r="F72" i="2" s="1"/>
  <c r="F73" i="2" s="1"/>
  <c r="F74" i="2" s="1"/>
  <c r="F43" i="2"/>
  <c r="F44" i="2" s="1"/>
  <c r="F45" i="2" s="1"/>
  <c r="F46" i="2" s="1"/>
  <c r="F47" i="2" s="1"/>
  <c r="F48" i="2" s="1"/>
  <c r="F49" i="2" s="1"/>
  <c r="F50" i="2" s="1"/>
  <c r="F51" i="2" s="1"/>
  <c r="F52" i="2" s="1"/>
  <c r="F53" i="2" s="1"/>
  <c r="F54" i="2" s="1"/>
  <c r="F55" i="2" s="1"/>
  <c r="K4" i="20" l="1"/>
  <c r="L4" i="20" l="1"/>
  <c r="M17" i="17"/>
  <c r="M16" i="17"/>
  <c r="Z2" i="2" l="1"/>
  <c r="AA2" i="2"/>
  <c r="AB2" i="2"/>
  <c r="AC2" i="2"/>
  <c r="AD2" i="2"/>
  <c r="Y2" i="2"/>
  <c r="AD3" i="2"/>
  <c r="AC3" i="2"/>
  <c r="AB3" i="2"/>
  <c r="AA3" i="2"/>
  <c r="Z3" i="2"/>
  <c r="Y3" i="2"/>
  <c r="Y7" i="2"/>
  <c r="AB4" i="2"/>
  <c r="Z8" i="2"/>
  <c r="AC4" i="2"/>
  <c r="AA4" i="2"/>
  <c r="Y17" i="2" l="1"/>
  <c r="Y25" i="2"/>
  <c r="Y18" i="2"/>
  <c r="Y26" i="2"/>
  <c r="Y19" i="2"/>
  <c r="Y12" i="2"/>
  <c r="Y20" i="2"/>
  <c r="Y21" i="2"/>
  <c r="Y14" i="2"/>
  <c r="Y23" i="2"/>
  <c r="Y24" i="2"/>
  <c r="Y22" i="2"/>
  <c r="Y13" i="2"/>
  <c r="Y15" i="2"/>
  <c r="Y16" i="2"/>
  <c r="Z17" i="2"/>
  <c r="Z25" i="2"/>
  <c r="Z18" i="2"/>
  <c r="Z19" i="2"/>
  <c r="Z12" i="2"/>
  <c r="Z13" i="2"/>
  <c r="Z14" i="2"/>
  <c r="Z22" i="2"/>
  <c r="Z23" i="2"/>
  <c r="Z26" i="2"/>
  <c r="Z21" i="2"/>
  <c r="Z16" i="2"/>
  <c r="Z20" i="2"/>
  <c r="Z24" i="2"/>
  <c r="Z15" i="2"/>
  <c r="AA22" i="2"/>
  <c r="AA16" i="2"/>
  <c r="AA13" i="2"/>
  <c r="AA17" i="2"/>
  <c r="AA21" i="2"/>
  <c r="AA25" i="2"/>
  <c r="AA14" i="2"/>
  <c r="AA18" i="2"/>
  <c r="AA26" i="2"/>
  <c r="AA12" i="2"/>
  <c r="AA20" i="2"/>
  <c r="AA24" i="2"/>
  <c r="AA15" i="2"/>
  <c r="AA19" i="2"/>
  <c r="AA23" i="2"/>
  <c r="AB19" i="2"/>
  <c r="AB18" i="2"/>
  <c r="AB14" i="2"/>
  <c r="AB22" i="2"/>
  <c r="AB17" i="2"/>
  <c r="AB15" i="2"/>
  <c r="AB24" i="2"/>
  <c r="AB25" i="2"/>
  <c r="AB26" i="2"/>
  <c r="AB21" i="2"/>
  <c r="AB16" i="2"/>
  <c r="AB12" i="2"/>
  <c r="AB20" i="2"/>
  <c r="AB23" i="2"/>
  <c r="AB13" i="2"/>
  <c r="AC13" i="2"/>
  <c r="AC15" i="2"/>
  <c r="AC17" i="2"/>
  <c r="AC19" i="2"/>
  <c r="AC21" i="2"/>
  <c r="AC23" i="2"/>
  <c r="AC25" i="2"/>
  <c r="AC12" i="2"/>
  <c r="AC14" i="2"/>
  <c r="AC16" i="2"/>
  <c r="AC18" i="2"/>
  <c r="AC20" i="2"/>
  <c r="AC22" i="2"/>
  <c r="AC24" i="2"/>
  <c r="AC26" i="2"/>
  <c r="AD6" i="2"/>
  <c r="AD14" i="2"/>
  <c r="AD22" i="2"/>
  <c r="AD7" i="2"/>
  <c r="AD11" i="2"/>
  <c r="AD19" i="2"/>
  <c r="AD8" i="2"/>
  <c r="AD16" i="2"/>
  <c r="AD24" i="2"/>
  <c r="AD13" i="2"/>
  <c r="AD21" i="2"/>
  <c r="AD10" i="2"/>
  <c r="AD18" i="2"/>
  <c r="AD15" i="2"/>
  <c r="AD23" i="2"/>
  <c r="AD4" i="2"/>
  <c r="AD12" i="2"/>
  <c r="AD20" i="2"/>
  <c r="AD5" i="2"/>
  <c r="AD9" i="2"/>
  <c r="AD17" i="2"/>
  <c r="AD25" i="2"/>
  <c r="AD26" i="2"/>
  <c r="Z7" i="2"/>
  <c r="Y9" i="2"/>
  <c r="AB8" i="2"/>
  <c r="Y8" i="2"/>
  <c r="AA9" i="2"/>
  <c r="Z11" i="2"/>
  <c r="Y5" i="2"/>
  <c r="Y11" i="2"/>
  <c r="AA10" i="2"/>
  <c r="Y4" i="2"/>
  <c r="Y10" i="2"/>
  <c r="Z5" i="2"/>
  <c r="AB6" i="2"/>
  <c r="Y6" i="2"/>
  <c r="AC11" i="2"/>
  <c r="AC6" i="2"/>
  <c r="AC8" i="2"/>
  <c r="AA8" i="2"/>
  <c r="AB5" i="2"/>
  <c r="AA6" i="2"/>
  <c r="AA5" i="2"/>
  <c r="Z9" i="2"/>
  <c r="AB7" i="2"/>
  <c r="Z4" i="2"/>
  <c r="Z6" i="2"/>
  <c r="AB10" i="2"/>
  <c r="AC9" i="2"/>
  <c r="AA7" i="2"/>
  <c r="AC7" i="2"/>
  <c r="AB9" i="2"/>
  <c r="AA11" i="2"/>
  <c r="AB11" i="2"/>
  <c r="AC5" i="2"/>
  <c r="Z10" i="2"/>
  <c r="AC10" i="2"/>
  <c r="B36" i="2" l="1"/>
  <c r="B35" i="2"/>
  <c r="B34" i="2"/>
  <c r="B33" i="2"/>
  <c r="B32" i="2"/>
  <c r="G36" i="2"/>
  <c r="F36" i="2"/>
  <c r="E36" i="2"/>
  <c r="D36" i="2"/>
  <c r="C36" i="2"/>
  <c r="N66" i="17"/>
  <c r="M66" i="17"/>
  <c r="L66" i="17"/>
  <c r="K66" i="17"/>
  <c r="J66" i="17"/>
  <c r="N43" i="17"/>
  <c r="N7" i="17"/>
  <c r="J7" i="17"/>
  <c r="E7" i="17"/>
  <c r="N6" i="17"/>
  <c r="H6" i="17"/>
  <c r="N4" i="17"/>
  <c r="M4" i="17"/>
  <c r="L4" i="17"/>
  <c r="J4" i="17"/>
  <c r="H4" i="17"/>
  <c r="G35" i="2"/>
  <c r="F35" i="2"/>
  <c r="E35" i="2"/>
  <c r="D35" i="2"/>
  <c r="C35" i="2"/>
  <c r="G34" i="2"/>
  <c r="F34" i="2"/>
  <c r="E34" i="2"/>
  <c r="D34" i="2"/>
  <c r="C34" i="2"/>
  <c r="G33" i="2"/>
  <c r="F33" i="2"/>
  <c r="E33" i="2"/>
  <c r="D33" i="2"/>
  <c r="C33" i="2"/>
  <c r="G32" i="2"/>
  <c r="F32" i="2"/>
  <c r="E32" i="2"/>
  <c r="D32" i="2"/>
  <c r="C32" i="2"/>
  <c r="B39" i="2" l="1"/>
  <c r="B31" i="2"/>
  <c r="A42" i="2" l="1"/>
  <c r="A61" i="2"/>
  <c r="B42" i="2"/>
  <c r="B61" i="2"/>
  <c r="A62" i="2" l="1"/>
  <c r="A43" i="2"/>
  <c r="D61" i="2"/>
  <c r="C61" i="2"/>
  <c r="B62" i="2"/>
  <c r="D42" i="2"/>
  <c r="C42" i="2"/>
  <c r="B43" i="2"/>
  <c r="A63" i="2" l="1"/>
  <c r="A44" i="2"/>
  <c r="A45" i="2" s="1"/>
  <c r="A64" i="2"/>
  <c r="C43" i="2"/>
  <c r="B45" i="2"/>
  <c r="B63" i="2"/>
  <c r="C62" i="2"/>
  <c r="B64" i="2"/>
  <c r="D62" i="2"/>
  <c r="D43" i="2"/>
  <c r="E43" i="2" l="1"/>
  <c r="E42" i="2"/>
  <c r="A46" i="2"/>
  <c r="E61" i="2"/>
  <c r="E62" i="2"/>
  <c r="A65" i="2"/>
  <c r="C63" i="2"/>
  <c r="D64" i="2"/>
  <c r="C45" i="2"/>
  <c r="B44" i="2"/>
  <c r="B65" i="2"/>
  <c r="D63" i="2"/>
  <c r="B46" i="2"/>
  <c r="C64" i="2"/>
  <c r="D45" i="2"/>
  <c r="A47" i="2" l="1"/>
  <c r="E63" i="2"/>
  <c r="A66" i="2"/>
  <c r="C46" i="2"/>
  <c r="D65" i="2"/>
  <c r="B66" i="2"/>
  <c r="C65" i="2"/>
  <c r="C44" i="2"/>
  <c r="B47" i="2"/>
  <c r="D44" i="2"/>
  <c r="D46" i="2"/>
  <c r="E44" i="2" l="1"/>
  <c r="E45" i="2"/>
  <c r="A48" i="2"/>
  <c r="E64" i="2"/>
  <c r="A67" i="2"/>
  <c r="C47" i="2"/>
  <c r="B67" i="2"/>
  <c r="D47" i="2"/>
  <c r="B48" i="2"/>
  <c r="C66" i="2"/>
  <c r="D66" i="2"/>
  <c r="E46" i="2" l="1"/>
  <c r="A49" i="2"/>
  <c r="E65" i="2"/>
  <c r="A68" i="2"/>
  <c r="C67" i="2"/>
  <c r="C48" i="2"/>
  <c r="B49" i="2"/>
  <c r="D48" i="2"/>
  <c r="B68" i="2"/>
  <c r="D67" i="2"/>
  <c r="E47" i="2" l="1"/>
  <c r="A50" i="2"/>
  <c r="E66" i="2"/>
  <c r="A69" i="2"/>
  <c r="B69" i="2"/>
  <c r="C68" i="2"/>
  <c r="D49" i="2"/>
  <c r="C49" i="2"/>
  <c r="D68" i="2"/>
  <c r="B50" i="2"/>
  <c r="D69" i="2" l="1"/>
  <c r="C69" i="2"/>
  <c r="C50" i="2"/>
  <c r="D50" i="2"/>
  <c r="E48" i="2"/>
  <c r="E49" i="2"/>
  <c r="A51" i="2"/>
  <c r="E67" i="2"/>
  <c r="A70" i="2"/>
  <c r="B51" i="2"/>
  <c r="B70" i="2"/>
  <c r="D70" i="2" l="1"/>
  <c r="C70" i="2"/>
  <c r="D51" i="2"/>
  <c r="C51" i="2"/>
  <c r="E68" i="2"/>
  <c r="A52" i="2"/>
  <c r="A71" i="2"/>
  <c r="B71" i="2"/>
  <c r="B52" i="2"/>
  <c r="C71" i="2" l="1"/>
  <c r="D71" i="2"/>
  <c r="D52" i="2"/>
  <c r="C52" i="2"/>
  <c r="E69" i="2"/>
  <c r="E50" i="2"/>
  <c r="E51" i="2"/>
  <c r="A53" i="2"/>
  <c r="E70" i="2"/>
  <c r="A72" i="2"/>
  <c r="B53" i="2"/>
  <c r="B72" i="2"/>
  <c r="C72" i="2" l="1"/>
  <c r="D72" i="2"/>
  <c r="D53" i="2"/>
  <c r="C53" i="2"/>
  <c r="E52" i="2"/>
  <c r="A54" i="2"/>
  <c r="E71" i="2"/>
  <c r="A73" i="2"/>
  <c r="B73" i="2"/>
  <c r="B54" i="2"/>
  <c r="C73" i="2" l="1"/>
  <c r="D73" i="2"/>
  <c r="D54" i="2"/>
  <c r="C54" i="2"/>
  <c r="E53" i="2"/>
  <c r="A55" i="2"/>
  <c r="E72" i="2"/>
  <c r="A74" i="2"/>
  <c r="B55" i="2"/>
  <c r="B74" i="2"/>
  <c r="D74" i="2" l="1"/>
  <c r="C74" i="2"/>
  <c r="C55" i="2"/>
  <c r="D55" i="2"/>
  <c r="E54" i="2"/>
  <c r="E73" i="2"/>
  <c r="C56" i="2" l="1"/>
  <c r="E55" i="2"/>
  <c r="D56" i="2"/>
  <c r="C75" i="2"/>
  <c r="E74" i="2"/>
  <c r="D75" i="2"/>
  <c r="A81" i="2" l="1"/>
  <c r="B81" i="2"/>
  <c r="A82" i="2" l="1"/>
  <c r="A83" i="2"/>
  <c r="A161" i="2"/>
  <c r="A141" i="2"/>
  <c r="A121" i="2"/>
  <c r="A101" i="2"/>
  <c r="B82" i="2"/>
  <c r="B141" i="2"/>
  <c r="B161" i="2"/>
  <c r="B101" i="2"/>
  <c r="C81" i="2"/>
  <c r="D81" i="2"/>
  <c r="B83" i="2"/>
  <c r="B121" i="2"/>
  <c r="D161" i="2" l="1"/>
  <c r="C161" i="2"/>
  <c r="A142" i="2"/>
  <c r="A102" i="2"/>
  <c r="A122" i="2"/>
  <c r="A162" i="2"/>
  <c r="A84" i="2"/>
  <c r="B122" i="2"/>
  <c r="C141" i="2"/>
  <c r="C82" i="2"/>
  <c r="C121" i="2"/>
  <c r="B102" i="2"/>
  <c r="D83" i="2"/>
  <c r="B142" i="2"/>
  <c r="B84" i="2"/>
  <c r="D141" i="2"/>
  <c r="D101" i="2"/>
  <c r="C101" i="2"/>
  <c r="D82" i="2"/>
  <c r="C83" i="2"/>
  <c r="D121" i="2"/>
  <c r="A163" i="2" l="1"/>
  <c r="A123" i="2"/>
  <c r="A103" i="2"/>
  <c r="A143" i="2"/>
  <c r="E82" i="2"/>
  <c r="A85" i="2"/>
  <c r="E81" i="2"/>
  <c r="E141" i="2"/>
  <c r="A124" i="2"/>
  <c r="E101" i="2"/>
  <c r="D31" i="2"/>
  <c r="E31" i="2"/>
  <c r="F31" i="2"/>
  <c r="G31" i="2"/>
  <c r="C31" i="2"/>
  <c r="B124" i="2"/>
  <c r="B163" i="2"/>
  <c r="C142" i="2"/>
  <c r="D142" i="2"/>
  <c r="D122" i="2"/>
  <c r="B143" i="2"/>
  <c r="C84" i="2"/>
  <c r="B162" i="2"/>
  <c r="C122" i="2"/>
  <c r="B103" i="2"/>
  <c r="B123" i="2"/>
  <c r="C102" i="2"/>
  <c r="D84" i="2"/>
  <c r="B85" i="2"/>
  <c r="D102" i="2"/>
  <c r="D163" i="2" l="1"/>
  <c r="E163" i="2" s="1"/>
  <c r="C163" i="2"/>
  <c r="C162" i="2"/>
  <c r="D162" i="2"/>
  <c r="E162" i="2" s="1"/>
  <c r="A164" i="2"/>
  <c r="E142" i="2"/>
  <c r="E102" i="2"/>
  <c r="A144" i="2"/>
  <c r="A104" i="2"/>
  <c r="E83" i="2"/>
  <c r="A86" i="2"/>
  <c r="A165" i="2"/>
  <c r="E161" i="2"/>
  <c r="E122" i="2"/>
  <c r="E121" i="2"/>
  <c r="A125" i="2"/>
  <c r="D30" i="2"/>
  <c r="E30" i="2"/>
  <c r="F30" i="2"/>
  <c r="G30" i="2"/>
  <c r="C30" i="2"/>
  <c r="B164" i="2"/>
  <c r="C124" i="2"/>
  <c r="B125" i="2"/>
  <c r="D124" i="2"/>
  <c r="B165" i="2"/>
  <c r="D103" i="2"/>
  <c r="C143" i="2"/>
  <c r="B104" i="2"/>
  <c r="D85" i="2"/>
  <c r="B86" i="2"/>
  <c r="D143" i="2"/>
  <c r="C85" i="2"/>
  <c r="C123" i="2"/>
  <c r="C103" i="2"/>
  <c r="D123" i="2"/>
  <c r="D164" i="2" l="1"/>
  <c r="C164" i="2"/>
  <c r="D165" i="2"/>
  <c r="C165" i="2"/>
  <c r="A145" i="2"/>
  <c r="E103" i="2"/>
  <c r="A105" i="2"/>
  <c r="E84" i="2"/>
  <c r="A87" i="2"/>
  <c r="A166" i="2"/>
  <c r="E143" i="2"/>
  <c r="E123" i="2"/>
  <c r="A126" i="2"/>
  <c r="B144" i="2"/>
  <c r="D125" i="2"/>
  <c r="B126" i="2"/>
  <c r="B166" i="2"/>
  <c r="C104" i="2"/>
  <c r="B105" i="2"/>
  <c r="D86" i="2"/>
  <c r="C125" i="2"/>
  <c r="D104" i="2"/>
  <c r="B87" i="2"/>
  <c r="B145" i="2"/>
  <c r="C86" i="2"/>
  <c r="C166" i="2" l="1"/>
  <c r="D166" i="2"/>
  <c r="A146" i="2"/>
  <c r="E104" i="2"/>
  <c r="A106" i="2"/>
  <c r="A88" i="2"/>
  <c r="E85" i="2"/>
  <c r="E165" i="2"/>
  <c r="A167" i="2"/>
  <c r="E164" i="2"/>
  <c r="A147" i="2"/>
  <c r="E124" i="2"/>
  <c r="A127" i="2"/>
  <c r="C144" i="2"/>
  <c r="D87" i="2"/>
  <c r="D105" i="2"/>
  <c r="D144" i="2"/>
  <c r="B106" i="2"/>
  <c r="C105" i="2"/>
  <c r="B147" i="2"/>
  <c r="C126" i="2"/>
  <c r="B88" i="2"/>
  <c r="D145" i="2"/>
  <c r="B167" i="2"/>
  <c r="C87" i="2"/>
  <c r="C145" i="2"/>
  <c r="B146" i="2"/>
  <c r="D126" i="2"/>
  <c r="B127" i="2"/>
  <c r="C167" i="2" l="1"/>
  <c r="D167" i="2"/>
  <c r="E144" i="2"/>
  <c r="E105" i="2"/>
  <c r="A107" i="2"/>
  <c r="E86" i="2"/>
  <c r="A89" i="2"/>
  <c r="E166" i="2"/>
  <c r="A168" i="2"/>
  <c r="A148" i="2"/>
  <c r="E145" i="2"/>
  <c r="E125" i="2"/>
  <c r="A128" i="2"/>
  <c r="C147" i="2"/>
  <c r="B148" i="2"/>
  <c r="C146" i="2"/>
  <c r="D106" i="2"/>
  <c r="C127" i="2"/>
  <c r="B168" i="2"/>
  <c r="D88" i="2"/>
  <c r="B107" i="2"/>
  <c r="D147" i="2"/>
  <c r="B128" i="2"/>
  <c r="D127" i="2"/>
  <c r="C88" i="2"/>
  <c r="B89" i="2"/>
  <c r="C106" i="2"/>
  <c r="D146" i="2"/>
  <c r="C89" i="2" l="1"/>
  <c r="D89" i="2"/>
  <c r="C168" i="2"/>
  <c r="D168" i="2"/>
  <c r="E106" i="2"/>
  <c r="A108" i="2"/>
  <c r="F10" i="12"/>
  <c r="F11" i="12"/>
  <c r="F12" i="12"/>
  <c r="E146" i="2"/>
  <c r="E88" i="2"/>
  <c r="A90" i="2"/>
  <c r="E87" i="2"/>
  <c r="E167" i="2"/>
  <c r="A169" i="2"/>
  <c r="A149" i="2"/>
  <c r="E126" i="2"/>
  <c r="A129" i="2"/>
  <c r="C148" i="2"/>
  <c r="D107" i="2"/>
  <c r="B129" i="2"/>
  <c r="B90" i="2"/>
  <c r="D128" i="2"/>
  <c r="C107" i="2"/>
  <c r="D148" i="2"/>
  <c r="B169" i="2"/>
  <c r="C128" i="2"/>
  <c r="B149" i="2"/>
  <c r="B108" i="2"/>
  <c r="C149" i="2" l="1"/>
  <c r="D149" i="2"/>
  <c r="D169" i="2"/>
  <c r="C169" i="2"/>
  <c r="D129" i="2"/>
  <c r="C129" i="2"/>
  <c r="D90" i="2"/>
  <c r="C90" i="2"/>
  <c r="E107" i="2"/>
  <c r="A109" i="2"/>
  <c r="E147" i="2"/>
  <c r="E89" i="2"/>
  <c r="A91" i="2"/>
  <c r="A170" i="2"/>
  <c r="A150" i="2"/>
  <c r="E127" i="2"/>
  <c r="E128" i="2"/>
  <c r="A130" i="2"/>
  <c r="B109" i="2"/>
  <c r="C108" i="2"/>
  <c r="B150" i="2"/>
  <c r="B130" i="2"/>
  <c r="D108" i="2"/>
  <c r="B91" i="2"/>
  <c r="B170" i="2"/>
  <c r="D91" i="2" l="1"/>
  <c r="C91" i="2"/>
  <c r="D170" i="2"/>
  <c r="C170" i="2"/>
  <c r="D130" i="2"/>
  <c r="C130" i="2"/>
  <c r="C109" i="2"/>
  <c r="D109" i="2"/>
  <c r="E109" i="2" s="1"/>
  <c r="C150" i="2"/>
  <c r="D150" i="2"/>
  <c r="E108" i="2"/>
  <c r="A110" i="2"/>
  <c r="E90" i="2"/>
  <c r="A92" i="2"/>
  <c r="E169" i="2"/>
  <c r="A171" i="2"/>
  <c r="E168" i="2"/>
  <c r="E149" i="2"/>
  <c r="A151" i="2"/>
  <c r="E148" i="2"/>
  <c r="E129" i="2"/>
  <c r="A131" i="2"/>
  <c r="M43" i="2"/>
  <c r="B110" i="2"/>
  <c r="B92" i="2"/>
  <c r="B171" i="2"/>
  <c r="B131" i="2"/>
  <c r="B151" i="2"/>
  <c r="D92" i="2" l="1"/>
  <c r="C92" i="2"/>
  <c r="C131" i="2"/>
  <c r="D131" i="2"/>
  <c r="D110" i="2"/>
  <c r="C110" i="2"/>
  <c r="D151" i="2"/>
  <c r="C151" i="2"/>
  <c r="C171" i="2"/>
  <c r="D171" i="2"/>
  <c r="A111" i="2"/>
  <c r="E91" i="2"/>
  <c r="A93" i="2"/>
  <c r="E170" i="2"/>
  <c r="A172" i="2"/>
  <c r="E150" i="2"/>
  <c r="A152" i="2"/>
  <c r="E130" i="2"/>
  <c r="A132" i="2"/>
  <c r="B93" i="2"/>
  <c r="B172" i="2"/>
  <c r="B132" i="2"/>
  <c r="B111" i="2"/>
  <c r="B152" i="2"/>
  <c r="D172" i="2" l="1"/>
  <c r="C172" i="2"/>
  <c r="D93" i="2"/>
  <c r="C93" i="2"/>
  <c r="D132" i="2"/>
  <c r="C132" i="2"/>
  <c r="D111" i="2"/>
  <c r="E111" i="2" s="1"/>
  <c r="C111" i="2"/>
  <c r="D152" i="2"/>
  <c r="C152" i="2"/>
  <c r="E110" i="2"/>
  <c r="A112" i="2"/>
  <c r="E92" i="2"/>
  <c r="A94" i="2"/>
  <c r="E171" i="2"/>
  <c r="A173" i="2"/>
  <c r="E151" i="2"/>
  <c r="A153" i="2"/>
  <c r="E131" i="2"/>
  <c r="A133" i="2"/>
  <c r="B153" i="2"/>
  <c r="B112" i="2"/>
  <c r="B133" i="2"/>
  <c r="B173" i="2"/>
  <c r="B94" i="2"/>
  <c r="D133" i="2" l="1"/>
  <c r="C133" i="2"/>
  <c r="D94" i="2"/>
  <c r="C94" i="2"/>
  <c r="C153" i="2"/>
  <c r="D153" i="2"/>
  <c r="D112" i="2"/>
  <c r="C112" i="2"/>
  <c r="D173" i="2"/>
  <c r="C173" i="2"/>
  <c r="A113" i="2"/>
  <c r="E93" i="2"/>
  <c r="E172" i="2"/>
  <c r="A174" i="2"/>
  <c r="E152" i="2"/>
  <c r="A154" i="2"/>
  <c r="E132" i="2"/>
  <c r="A134" i="2"/>
  <c r="B174" i="2"/>
  <c r="B134" i="2"/>
  <c r="B154" i="2"/>
  <c r="B113" i="2"/>
  <c r="D174" i="2" l="1"/>
  <c r="C174" i="2"/>
  <c r="D113" i="2"/>
  <c r="E113" i="2" s="1"/>
  <c r="C113" i="2"/>
  <c r="D154" i="2"/>
  <c r="C154" i="2"/>
  <c r="D134" i="2"/>
  <c r="C134" i="2"/>
  <c r="A114" i="2"/>
  <c r="E112" i="2"/>
  <c r="E94" i="2"/>
  <c r="D95" i="2"/>
  <c r="C95" i="2"/>
  <c r="E173" i="2"/>
  <c r="E153" i="2"/>
  <c r="E133" i="2"/>
  <c r="B114" i="2"/>
  <c r="D114" i="2" l="1"/>
  <c r="E114" i="2" s="1"/>
  <c r="C114" i="2"/>
  <c r="C115" i="2" s="1"/>
  <c r="C175" i="2"/>
  <c r="E174" i="2"/>
  <c r="D175" i="2"/>
  <c r="C155" i="2"/>
  <c r="E154" i="2"/>
  <c r="D155" i="2"/>
  <c r="C135" i="2"/>
  <c r="E134" i="2"/>
  <c r="D135" i="2"/>
  <c r="D115" i="2" l="1"/>
</calcChain>
</file>

<file path=xl/sharedStrings.xml><?xml version="1.0" encoding="utf-8"?>
<sst xmlns="http://schemas.openxmlformats.org/spreadsheetml/2006/main" count="1535" uniqueCount="334">
  <si>
    <t>Investment Code</t>
  </si>
  <si>
    <t>Report Start Year</t>
  </si>
  <si>
    <t>Number of Years</t>
  </si>
  <si>
    <t>Currency Scale</t>
  </si>
  <si>
    <t>Investment Name</t>
  </si>
  <si>
    <t>Scenario</t>
  </si>
  <si>
    <t>autofit</t>
  </si>
  <si>
    <t>Value Function</t>
  </si>
  <si>
    <t>Investment Type</t>
  </si>
  <si>
    <t>Investment Stage</t>
  </si>
  <si>
    <t>Investment Overview</t>
  </si>
  <si>
    <t>Department</t>
  </si>
  <si>
    <t>Project Zone Location</t>
  </si>
  <si>
    <t>Works Initiator</t>
  </si>
  <si>
    <t>Background</t>
  </si>
  <si>
    <t>Problem Definition</t>
  </si>
  <si>
    <t>Project Objectives</t>
  </si>
  <si>
    <t>Investment Timing</t>
  </si>
  <si>
    <t>PPM ID</t>
  </si>
  <si>
    <t>Functional Area</t>
  </si>
  <si>
    <t>Name</t>
  </si>
  <si>
    <t>NPV</t>
  </si>
  <si>
    <t>Alternative Start Date</t>
  </si>
  <si>
    <t>Date</t>
  </si>
  <si>
    <t>Type</t>
  </si>
  <si>
    <t>Description</t>
  </si>
  <si>
    <t>File Path</t>
  </si>
  <si>
    <t>File Name</t>
  </si>
  <si>
    <t>Folder Path</t>
  </si>
  <si>
    <t>Document No.</t>
  </si>
  <si>
    <t>Investment Category</t>
  </si>
  <si>
    <t>Portfolio</t>
  </si>
  <si>
    <t>Version</t>
  </si>
  <si>
    <t>No</t>
  </si>
  <si>
    <t>R24 Expenditure</t>
  </si>
  <si>
    <t>Value Function Measure</t>
  </si>
  <si>
    <t>Total</t>
  </si>
  <si>
    <t>Value</t>
  </si>
  <si>
    <t>Value in %</t>
  </si>
  <si>
    <t>Leader Endorsement</t>
  </si>
  <si>
    <t>Recommended Option - Value</t>
  </si>
  <si>
    <t>Alternative Status</t>
  </si>
  <si>
    <t>Account Type</t>
  </si>
  <si>
    <t>Alternative Value Details</t>
  </si>
  <si>
    <t>Value Model</t>
  </si>
  <si>
    <t>Value Measure</t>
  </si>
  <si>
    <t>Impact Year</t>
  </si>
  <si>
    <t>Unit</t>
  </si>
  <si>
    <t>Baseline</t>
  </si>
  <si>
    <t>Outcome</t>
  </si>
  <si>
    <t>Needs Item Reference</t>
  </si>
  <si>
    <t>Recommendation</t>
  </si>
  <si>
    <t>Row Labels</t>
  </si>
  <si>
    <t>Sum of Value in %</t>
  </si>
  <si>
    <t>Greater 0</t>
  </si>
  <si>
    <t>Customer Needs and impact</t>
  </si>
  <si>
    <t>Strategic Objectives</t>
  </si>
  <si>
    <t>Benchmarking</t>
  </si>
  <si>
    <t>Expert Findings</t>
  </si>
  <si>
    <t>Expected Outcomes and Benefits</t>
  </si>
  <si>
    <t>Assumptions</t>
  </si>
  <si>
    <t>Regulatory Investment Test</t>
  </si>
  <si>
    <t>Investment Summary</t>
  </si>
  <si>
    <t>Death or Injury (Employee)</t>
  </si>
  <si>
    <t>Death or Injury (Public)</t>
  </si>
  <si>
    <t>Sustainable and Predictable Pricing</t>
  </si>
  <si>
    <t>Widespread Power Disruption</t>
  </si>
  <si>
    <t>Bushfire Start</t>
  </si>
  <si>
    <t>Loss of Major Industrial</t>
  </si>
  <si>
    <t>Customer Focus</t>
  </si>
  <si>
    <t>Business Continuity Management</t>
  </si>
  <si>
    <t>Cyber Security</t>
  </si>
  <si>
    <t>Private Assets</t>
  </si>
  <si>
    <t>Energy Policy and Regulation</t>
  </si>
  <si>
    <t>Project Marinus (D&amp;A)</t>
  </si>
  <si>
    <t>Tasmanian Power System Complexity</t>
  </si>
  <si>
    <t>Emerging Complexity of the NEM</t>
  </si>
  <si>
    <t>10. Assumptions</t>
  </si>
  <si>
    <t>alternative</t>
  </si>
  <si>
    <t>75679PRJ000652 / R24_D_OH_REPOL_Basic Fleet Pole ReplacInvestment CostInvestment CostCAPEX CostFALSE</t>
  </si>
  <si>
    <t>75679PRJ000652 / R24_D_OH_REPOL_Basic Fleet Pole ReplacInvestment CostInvestment CostOPEX CostFALSE</t>
  </si>
  <si>
    <t>75679PRJ000652 / R24_D_OH_REPOL_Basic Fleet Pole ReplacInvestment CostInvestment CostTotal Investment CostFALSE</t>
  </si>
  <si>
    <t>75679PRJ000652 / R24_D_OH_REPOL_Basic Fleet Pole ReplacTerminal ValueTerminal ValueTerminal ValueFALSE</t>
  </si>
  <si>
    <t>75679PRJ000652 / R24_D_OH_REPOL_Basic Fleet Pole ReplacUARM - PA to InvestmentUARM - PA to InvestmentUARM - Environment and Community - Fire RiskTRUE</t>
  </si>
  <si>
    <t>75679PRJ000652 / R24_D_OH_REPOL_Basic Fleet Pole ReplacUARM - PA to InvestmentUARM - PA to InvestmentUARM - Environment and Community - Fire RiskFALSE</t>
  </si>
  <si>
    <t>75679PRJ000652 / R24_D_OH_REPOL_Basic Fleet Pole ReplacUARM - PA to InvestmentUARM - PA to InvestmentUARM - Safety &amp; People - WorkerTRUE</t>
  </si>
  <si>
    <t>75679PRJ000652 / R24_D_OH_REPOL_Basic Fleet Pole ReplacUARM - PA to InvestmentUARM - PA to InvestmentUARM - Safety &amp; People - WorkerFALSE</t>
  </si>
  <si>
    <t>75679PRJ000652 / R24_D_OH_REPOL_Basic Fleet Pole ReplacUARM - PA to InvestmentUARM - PA to InvestmentUARM - Network Performance RiskTRUE</t>
  </si>
  <si>
    <t>75679PRJ000652 / R24_D_OH_REPOL_Basic Fleet Pole ReplacUARM - PA to InvestmentUARM - PA to InvestmentUARM - Network Performance RiskFALSE</t>
  </si>
  <si>
    <t>75679PRJ000652 / R24_D_OH_REPOL_Basic Fleet Pole ReplacUARM - PA to InvestmentUARM - PA to InvestmentUARM - Environment and Community - Other RiskTRUE</t>
  </si>
  <si>
    <t>75679PRJ000652 / R24_D_OH_REPOL_Basic Fleet Pole ReplacUARM - PA to InvestmentUARM - PA to InvestmentUARM - Environment and Community - Other RiskFALSE</t>
  </si>
  <si>
    <t>75679PRJ000652 / R24_D_OH_REPOL_Basic Fleet Pole ReplacUARM - PA to InvestmentUARM - PA to InvestmentUARM - Financial RiskTRUE</t>
  </si>
  <si>
    <t>75679PRJ000652 / R24_D_OH_REPOL_Basic Fleet Pole ReplacUARM - PA to InvestmentUARM - PA to InvestmentUARM - Financial RiskFALSE</t>
  </si>
  <si>
    <t>75679PRJ000652 / R24_D_OH_REPOL_Basic Fleet Pole ReplacUARM - PA to InvestmentUARM - PA to InvestmentUARM - Safety &amp; People - PublicTRUE</t>
  </si>
  <si>
    <t>75679PRJ000652 / R24_D_OH_REPOL_Basic Fleet Pole ReplacUARM - PA to InvestmentUARM - PA to InvestmentUARM - Safety &amp; People - PublicFALSE</t>
  </si>
  <si>
    <t>Alternative Spend Profile and Alternative Value</t>
  </si>
  <si>
    <t>Option 1</t>
  </si>
  <si>
    <t>Alternative Name</t>
  </si>
  <si>
    <t>Regulatory Test Required</t>
  </si>
  <si>
    <t>01. Overview</t>
  </si>
  <si>
    <t>02. Customer Needs and Impact</t>
  </si>
  <si>
    <t>Safety and Wellbeing</t>
  </si>
  <si>
    <t>03. Business Performance Objectives</t>
  </si>
  <si>
    <t>Our Customers</t>
  </si>
  <si>
    <t>Our People</t>
  </si>
  <si>
    <t>Our Business - Sustained Cost Management</t>
  </si>
  <si>
    <t>Our Business - Network Service</t>
  </si>
  <si>
    <t>05. Strategic Objectives</t>
  </si>
  <si>
    <t>06. Project Objectives</t>
  </si>
  <si>
    <t>07. Options Analysis</t>
  </si>
  <si>
    <t>08. Investment Timing</t>
  </si>
  <si>
    <t>09. Expected Outcomes and Benefits</t>
  </si>
  <si>
    <t>12. Recommendation</t>
  </si>
  <si>
    <t>InvestmentSummary_R24_D_ND_PRHVR_Augment_HV_Fdr_TRIP.xlsx</t>
  </si>
  <si>
    <t>Option 2</t>
  </si>
  <si>
    <t>Option 3</t>
  </si>
  <si>
    <t>Option 4</t>
  </si>
  <si>
    <t>Option 5</t>
  </si>
  <si>
    <t>Option 6</t>
  </si>
  <si>
    <t>Option</t>
  </si>
  <si>
    <t>Column Width</t>
  </si>
  <si>
    <t>Text</t>
  </si>
  <si>
    <t>Field</t>
  </si>
  <si>
    <t>Row Height</t>
  </si>
  <si>
    <t>Sheet</t>
  </si>
  <si>
    <t>Group</t>
  </si>
  <si>
    <t>0.1 Overview</t>
  </si>
  <si>
    <t>Strategic Document #1</t>
  </si>
  <si>
    <t>Strategic Document #2</t>
  </si>
  <si>
    <t>Strategic Document #3</t>
  </si>
  <si>
    <t>Strategic Document #4</t>
  </si>
  <si>
    <t>Strategic Document #5</t>
  </si>
  <si>
    <t>Row Number</t>
  </si>
  <si>
    <t>Font</t>
  </si>
  <si>
    <t>Calibri</t>
  </si>
  <si>
    <t>Font Size</t>
  </si>
  <si>
    <t>Font Colour</t>
  </si>
  <si>
    <t>11. Regulatory Considerations</t>
  </si>
  <si>
    <t>Governance</t>
  </si>
  <si>
    <t>NPV Period</t>
  </si>
  <si>
    <t>Copperleaf Investment Code</t>
  </si>
  <si>
    <t>Base Fiscal Year</t>
  </si>
  <si>
    <t>Total Expenditure</t>
  </si>
  <si>
    <t>Reason for selection/rejection</t>
  </si>
  <si>
    <t>Alternative Overview</t>
  </si>
  <si>
    <t>Index</t>
  </si>
  <si>
    <t>Value Metric</t>
  </si>
  <si>
    <t>Economic Analysis</t>
  </si>
  <si>
    <t>First Fiscal Year of Forecast</t>
  </si>
  <si>
    <t>FY23</t>
  </si>
  <si>
    <t>Voluntary load shedding assumed?</t>
  </si>
  <si>
    <t>Reduction in system losses considered?</t>
  </si>
  <si>
    <t>Very large business customer - Services</t>
  </si>
  <si>
    <t>Residential</t>
  </si>
  <si>
    <t>Very large business customer - Metals</t>
  </si>
  <si>
    <t>Very large business customer - Transmission</t>
  </si>
  <si>
    <t>Very large business customer - Mines</t>
  </si>
  <si>
    <t>Business customer - Agricultural</t>
  </si>
  <si>
    <t>Business customer - Commercial</t>
  </si>
  <si>
    <t>Very large business customer - Distribution</t>
  </si>
  <si>
    <t>Business customer - Industrial</t>
  </si>
  <si>
    <t>Very large business customer - Industrial</t>
  </si>
  <si>
    <t>Parameter</t>
  </si>
  <si>
    <t>-</t>
  </si>
  <si>
    <t>%</t>
  </si>
  <si>
    <t>$/kWh</t>
  </si>
  <si>
    <t xml:space="preserve">   Value of Customer Reliability applied</t>
  </si>
  <si>
    <t>Years</t>
  </si>
  <si>
    <t>Sensitivity to Project Timing</t>
  </si>
  <si>
    <t>Options Considered</t>
  </si>
  <si>
    <t>Options Summary</t>
  </si>
  <si>
    <t>NPV ($M)</t>
  </si>
  <si>
    <t>NPV Components</t>
  </si>
  <si>
    <t>Source of Values</t>
  </si>
  <si>
    <t>TasNetworks requirement</t>
  </si>
  <si>
    <t>2019-24 Revenue determination and ISP 2022 draft data</t>
  </si>
  <si>
    <t>N/A</t>
  </si>
  <si>
    <t>AER - Values of Customer Reliability - Annual adjustment summary - December 2021</t>
  </si>
  <si>
    <t>Weighted Average Cost of Capital (WACC)</t>
  </si>
  <si>
    <t>Address</t>
  </si>
  <si>
    <t>Notes</t>
  </si>
  <si>
    <t>Options</t>
  </si>
  <si>
    <t>Option Breakdown</t>
  </si>
  <si>
    <t>R24 Expenditure ($M)</t>
  </si>
  <si>
    <t>Folder and File Paths</t>
  </si>
  <si>
    <t>Submission</t>
  </si>
  <si>
    <t>Endorsement</t>
  </si>
  <si>
    <t>Approval</t>
  </si>
  <si>
    <t>Preferred Option</t>
  </si>
  <si>
    <t>InvestmentSummary_R24_D_OH_REPOL_Basic Fleet Pole Replacement.xlsx</t>
  </si>
  <si>
    <t>Meet or manage the expected demand for Standard Control Services (Distribution)/Prescribed Services (Transmission).</t>
  </si>
  <si>
    <t>Comply with all applicable regulatory obligations associated with the provision of Standard Control Services (Distribution)/Prescribed Services (Transmission).</t>
  </si>
  <si>
    <t>Maintain the quality, reliability and security of supply of Standard Control Services (Distribution)/Prescribed Services (Transmission).</t>
  </si>
  <si>
    <t>Maintain the reliability and security of the system through the supply of Standard Control Services (Distribution)/Prescribed Services (Transmission).</t>
  </si>
  <si>
    <t>Maintain the safety of the system through the supply of Standard Control Services (Distribution)/Prescribed Services (Transmission).</t>
  </si>
  <si>
    <t>Start</t>
  </si>
  <si>
    <t>K20</t>
  </si>
  <si>
    <t>InvestmentSummary_R24_T_ND_AUGSB_W Coast Reliability Improvement.xlsx</t>
  </si>
  <si>
    <t>Navigate to the Value Comparison Page for your Investment through the breadcrumb menu</t>
  </si>
  <si>
    <t>Once on the Value Comparison Page, select "Value by Start Date" in the drop-down menu in the top-left corner of the page</t>
  </si>
  <si>
    <t>This screen will show the value change over time for each option in your investment</t>
  </si>
  <si>
    <t>With the snipping tool on your PC, take a screenshot of the chart and copy + paste it in this section of the report</t>
  </si>
  <si>
    <t>InvestmentSummary_R24_T_ND_AUGSB_Upper Derwent 110 kV Losses.xlsx</t>
  </si>
  <si>
    <t>Need to open the .xlsm Investment Summary report from Copperleaf in the Trusted folder
Save in the preferred location as an .xlsx
Need to test environment - other and when two of the same value models have been selected with a different name</t>
  </si>
  <si>
    <t>Investment Description</t>
  </si>
  <si>
    <t>Header</t>
  </si>
  <si>
    <t>Alternative Spend Profile</t>
  </si>
  <si>
    <t>Status</t>
  </si>
  <si>
    <t>Investment Attachments</t>
  </si>
  <si>
    <t>Attachment Name</t>
  </si>
  <si>
    <t>Signature</t>
  </si>
  <si>
    <t>Comments</t>
  </si>
  <si>
    <t>InvestmentSummary_R24_D_OH_SIWES_Bird_Mitigation.xlsx</t>
  </si>
  <si>
    <t>InvestmentSummary_R24_D_SB_REGMS_GMS_Replacement of GMS.xlsx</t>
  </si>
  <si>
    <t>InvestmentSummary_R24_D_OH_REPOL_Complex Design.xlsx</t>
  </si>
  <si>
    <t>InvestmentSummary_R24_D_PQ_PQTXV_Power_Quality_LV_Tformers.xlsx</t>
  </si>
  <si>
    <t>InvestmentSummary_R24_D_ND_PQLVV_Aug_HV_LV_Conductor.xlsx</t>
  </si>
  <si>
    <t>Risk if not progressed</t>
  </si>
  <si>
    <t>Needs Assessment Form</t>
  </si>
  <si>
    <t>Investment Evaluation Summary</t>
  </si>
  <si>
    <t>Business Consulatation</t>
  </si>
  <si>
    <t>04. Business Risks</t>
  </si>
  <si>
    <t>InvestmentSummary_R24_D_CA_SOLCP_Crossover_Extension_OH.xlsx</t>
  </si>
  <si>
    <t>Navigate to Copperleaf Portfolio and search for your Investment</t>
  </si>
  <si>
    <t>InvestmentSummary_R24_D_AMIPD_AM Improvement Program.xlsx</t>
  </si>
  <si>
    <t>InvestmentSummary_R24_D_CI_SOIRR_Irrigation_Supply.xlsx</t>
  </si>
  <si>
    <t>InvestmentSummary_R24_D_CI_SOPOR_Permanent_Residence_OH.xlsx</t>
  </si>
  <si>
    <t>InvestmentSummary_R24_D_CI_SUPOR_Permanent_Residence_UG.xlsx</t>
  </si>
  <si>
    <t>InvestmentSummary_R24_D_CI_SOGSI_General_Supply_OH.xlsx</t>
  </si>
  <si>
    <t>InvestmentSummary_R24_D_CI_SUGSI_General_Supply_UG.xlsx</t>
  </si>
  <si>
    <t>InvestmentSummary_R24_D_CI_SUSBD_Subdivision_UG.xlsx</t>
  </si>
  <si>
    <t>InvestmentSummary_R24_D_CI_SOSDI_Subdivision_OH.xlsx</t>
  </si>
  <si>
    <t>InvestmentSummary_R24_D_CI_SUSUB_Augment_Dist_Substations.xlsx</t>
  </si>
  <si>
    <t>InvestmentSummary_R24_T_ND_LAEMP_SELA.xlsx</t>
  </si>
  <si>
    <t>InvestmentSummary_R24_D_CA_DESDB_Prelim_Drive_by_Design.xlsx</t>
  </si>
  <si>
    <t>InvestmentSummary_R24_D_CI_SUMPR_Major_Commercial.xlsx</t>
  </si>
  <si>
    <t>InvestmentSummary_R24_D_CI_EASEN_Easements_Non_Major_Comm.xlsx</t>
  </si>
  <si>
    <t>This File Path</t>
  </si>
  <si>
    <t>Objectives and Analysis</t>
  </si>
  <si>
    <t>Note: Based on the characteristics of the value model, Financial Benefits &amp; Costs was excluded from the chart above - please refer to the "Economic Analysis" sheet for the full breakdown of Investment Value.</t>
  </si>
  <si>
    <t>03. Business Objectives</t>
  </si>
  <si>
    <t>04. Project Objectives</t>
  </si>
  <si>
    <t>05. Risk Objective</t>
  </si>
  <si>
    <t>06. Investment Timing</t>
  </si>
  <si>
    <t>07. Business Consulatation</t>
  </si>
  <si>
    <t>Business Objectives</t>
  </si>
  <si>
    <t>InvestmentSummary_R24_D_ND_PRHVR_Rosebery_Supply_Improve.xlsx</t>
  </si>
  <si>
    <t>InvestmentSummary_R24_D_ND_CAHVF_Huonville_Supply_Improvement.xlsx</t>
  </si>
  <si>
    <t>InvestmentSummary_R24_D_ND_CAHVF_Aug_Fdr_Network_Access.xlsx</t>
  </si>
  <si>
    <t>InvestmentSummary_R24_D_ND_PRHVR_Deloraine_Supply_Improve.xlsx</t>
  </si>
  <si>
    <t>InvestmentSummary_R24_D_ND_CALVF_Augment_LV_Fdr_Capacity.xlsx</t>
  </si>
  <si>
    <t>InvestmentSummary_R24_D_ND_CAHVF_Augment_HV_Fdr_Trunk.xlsx</t>
  </si>
  <si>
    <t>InvestmentSummary_R24_D_ND_CAHVF_Aug_Pole_Mtd_Regulator.xlsx</t>
  </si>
  <si>
    <t>InvestmentSummary_R24_D_ND_CAHVF_Aug_Grnd_Mtd_Regulator.xlsx</t>
  </si>
  <si>
    <t>InvestmentSummary_R24_D_ND_CAHVF_22kV_Emu_Bay_Feeders.xlsx</t>
  </si>
  <si>
    <t>InvestmentSummary_R24_D_ND_CAHVF_Augment_HV_Fdr_Capacity.xlsx</t>
  </si>
  <si>
    <t>InvestmentSummary_R24_D_ND_CAHVF_Aug_SubStd_Cond_Capacity.xlsx</t>
  </si>
  <si>
    <t>InvestmentSummary_R24_D_ND_LANDZ_LandAcq_ZoneSubs.xlsx</t>
  </si>
  <si>
    <t>InvestmentSummary_R24_D_ND_CATXU_Aug_Dist_Sub.xlsx</t>
  </si>
  <si>
    <t>\\TNAD.tasnetworks.com.au\user$\user_folders\BahramabadiM\My Documents\Trusted\InvestmentTemplate.xlsm</t>
  </si>
  <si>
    <t>H:\RPSAM\SAM\R24 IES\final draft\</t>
  </si>
  <si>
    <t>InvestmentSummary_R24_D_OH_REPOL_Replace_Pole_Fault.xlsx</t>
  </si>
  <si>
    <t>PRJ000654</t>
  </si>
  <si>
    <t>Literal</t>
  </si>
  <si>
    <t>R24_D_OH_REPOL_Replace_Pole_Fault</t>
  </si>
  <si>
    <t>Approved</t>
  </si>
  <si>
    <t>TasNetworks Value Function</t>
  </si>
  <si>
    <t>REPOL</t>
  </si>
  <si>
    <t>Prescribed Services - Asset Renewal</t>
  </si>
  <si>
    <t>Network Project</t>
  </si>
  <si>
    <t>Gate 2 – Investment Evaluation Summary</t>
  </si>
  <si>
    <t>Asset Strategy</t>
  </si>
  <si>
    <t>Dx - Renewal</t>
  </si>
  <si>
    <t>Replace Pole upon failure with class S4 (Wood) - fault</t>
  </si>
  <si>
    <t>Candidate</t>
  </si>
  <si>
    <t>Replace Pole upon failure with class S3 (Wood) - fault</t>
  </si>
  <si>
    <t>Emergency stake pole upon failure and follow up planned replacement with Titan</t>
  </si>
  <si>
    <t>Replace Pole upon failure with FRC (Titan) - fault</t>
  </si>
  <si>
    <t>Replace Pole upon failure with class S3 (Wood) and constrained by REPEX model - fault</t>
  </si>
  <si>
    <t>Recommended</t>
  </si>
  <si>
    <t>Reactive program to restore supply to customers by replacing poles that have failed in service.</t>
  </si>
  <si>
    <t>TasNetworks has approximately 240,000 support structures installed on the distribution network to provide support, insulation and adequate clearances between live electrical assets (overhead conductors, overhead switchgear and pole mounted transformers) and the ground, vegetation and building infrastructure. Wood poles are used extensively within the distribution network because they historically represent the least cost whole-of-life option for the majority of circumstances for support structures. Wood poles have an expected service life of between 40 and 50 years with the average age of the wood pole population being 33 years. 
Staking of wood poles is a commonly used method deployed to reinforce the structural strength of wood poles at ground level and subsequently prolong the serviceable life of the pole. Staking wood poles commenced in 2002 and the current staked wood pole population is approximately 29,000 poles. Wood poles are generally staked at 30-45 years of age with the staked pole typically lasting 10-15 years after staking. Staking has proven to be a cost-effective way of ensuring the service life of 40-50 years is attained.
Approximately 90 per cent of structures are wood poles which are vulnerable to bushfires and other ground fires and susceptible to pole top fires from pollution or other hardware failures. The remaining 10 per cent are non-wood pole type with relatively longer service life, higher supply reliability and higher resilience to bushfire and wind.</t>
  </si>
  <si>
    <t>Existing wood poles need replacement under fault response for damage resulting from causes including excessive strong winds and storms, vegetation impacts, bushfires and vehicle collisions. The trended historical average pole failure rate is approximately 180 poles per annum that require replacement under fault conditions to restore supply to customers.</t>
  </si>
  <si>
    <t>TasNetworks has a customer and stakeholder engagement strategy to inform the existing program of work and the upcoming revenue submission. The feedback obtained informs the approach taken by TasNetworks to align our investments with customer needs and impacts.
Customer needs addressed by this investment include:
-	affordability;
-	supply reliability and safety of the current network;
-	resilience to future impacts including climate change; and
-	investment in future networks to unlock community benefits in renewable energy products and services.</t>
  </si>
  <si>
    <t>Performance Measure: Significant incidents
Investment impact on performance: Replacement of poles reduces the risk of a pole failure resulting in bushfire starts and injury.
Performance Measure: Reportable incidents
Investment impact on performance: Replacement of poles reduces the risk of a pole failure resulting in bushfire starts and injury.</t>
  </si>
  <si>
    <t>Performance Measure: Customer net promoter score
Investment impact on performance: Replacement of poles reduces the risk of a pole failure resulting in bushfire starts and injury.</t>
  </si>
  <si>
    <t>Performance Measure: Employee engagement
Investment impact on performance: Maintain our vision of ‘powering a bright future.’</t>
  </si>
  <si>
    <t>Performance Measure: Capital expenditure
Investment impact on performance: Replacement reduces our total cost when compared to managing end of life pole failures.
Performance Measure: Operational expenditure
Investment impact on performance:  Replacement reduces our operational cost in replacing poles in poor condition in a planned way prior to failure.</t>
  </si>
  <si>
    <t>Performance Measure: Service incentive bonuses earned - distribution.
Investment impact on performance: Replacement of poles will reduce the risk of failure and therefore minimise prolonged outages.</t>
  </si>
  <si>
    <t>Employee impacted by pole or contacts live conductors directly or indirectly after they fall to ground following pole failure.</t>
  </si>
  <si>
    <t>Public impacted by pole or contacts live conductors directly or indirectly after they fall to ground following pole failure.</t>
  </si>
  <si>
    <t>An average of 180 assisted pole failures occur per year currently.</t>
  </si>
  <si>
    <t>TasNetworks has recorded ground fire starts from pole failures.</t>
  </si>
  <si>
    <t>Customers have an expectation of consistent and reliable power supply which these assets provide.</t>
  </si>
  <si>
    <t>The strategic objective is to manage the risk to customers by developing a risk based strategic plan. This includes replacing poles that fail in service.  in order to restore supply to customers.</t>
  </si>
  <si>
    <t>Towards 2030
We continually assess what value means to our customers to better serve all our stakeholders: 
Ensuring our electricity network remains resilient and fit-for-purpose by proactively maintaining assets, designing out risks, and making prudent investments of long-term value: 
The long-term impact of asset maintenance and renewal has been reviewed out to 2050.  The analysis clearly demonstrates work should be done to mitigate risks to customers now and into the future.
To ensure our capital is used wisely, we will streamline our investment planning to achieve optimised investment strategies and have the best delivery model: 
Investment planning has been developed to align all asset categories. The plan has been developed out to 2050 to ensure the long-term objectives of optimising investment strategies is achieved.</t>
  </si>
  <si>
    <t>TasNetworks Business Plan</t>
  </si>
  <si>
    <t>Network Climate Change Resilience and Adaptation Strategy</t>
  </si>
  <si>
    <t>Bushfire Risk Mitigation Plan</t>
  </si>
  <si>
    <t>Overhead Line Support Structures Asset Management Plan</t>
  </si>
  <si>
    <t>This program provides for the capitalisation of pole replacement costs incurred when poles fail in service and must be replaced to restore supply to customers.</t>
  </si>
  <si>
    <t>TasNetworks uses other Australian network service provider’s findings to help drive the pole asset management strategy. 
All other Australian NSPs utilise either a condition or a risk (likelihood and consequence of failure) based pole replacement program. Benchmarking is completed informally and also formally through the:
- Regulatory information notice process;
- International Wildfire Risk Management Consortium; and
- Distribution Industry Working Group.  Wider Industry &amp; USC Wood rot R&amp;D, with field trials conducted in SE QLD.</t>
  </si>
  <si>
    <t>Expert analysis is used to design and assess the condition of wood poles. These findings are then used to develop TasNetworks asset management strategies. Examples of these resources are: 
- Australian Standard for Design of Overhead Lines AS/NZS 7000  - 2016;
- SAA HB 331:2020 Overhead Design Manual ;
- Economic Evaluation of Treated Wooden Pole Inspection Cycles (R295189);
- Network Policy NN R AM 11 Wood pole reinstatement by ground-line reinforcement (NW10149727);
- ENA DOC 015-2006 National Guidelines for Prevention of Unauthorised Access to Electricity Infrastructure;
- Nathan Spencer, Leith Elder, Pole Service Life - An analysis of Country Energy Data , White Paper it is published accessible on http://www.koppers.com.au/Utility-Poles/default.aspx;
- Timber – Natural Durability Ratings AS 5604 – 2005;
- UTAS Final Report Identification of soft rot decay fungi in eucalypt power pole samples( R 719238); and
- Energy Network Association (ENA) Pole Fire Test.</t>
  </si>
  <si>
    <t>The program will continue for the whole regulatory period and beyond with forecast volumes remaining steady over the longer term.</t>
  </si>
  <si>
    <t>The benefits to TasNetworks from implementation of the recommended option will be:
- risk to public, property, reliability and fire starts managed to an acceptable level;
- capital investment managed to lowest sustainable cost;
- maintain network performance; and
- improved bushfire resilience.</t>
  </si>
  <si>
    <t>The 65 year service life expectation for Fibreglass Reinforced Concrete (FRC) Titan poles is supported by written advice from Supplier.  It is considered to be conservative compared to R&amp;D literature on other composite poles for 75 year service expectation from composite pole academic researchers.</t>
  </si>
  <si>
    <t>A RIT-D is not required because this is a high volume, low cost, program to replace assets that have failed in service.</t>
  </si>
  <si>
    <t>Yes</t>
  </si>
  <si>
    <t>Replace Pole upon failure with class S3 (Wood) and constrained by REPEX model - fault, is recommended for approval as it best satisfies the customer and business needs.</t>
  </si>
  <si>
    <t>Reactive program to install emergency stake upon failure to ensure public safety with subsequent pole replacement using FRC (Titan) poles.</t>
  </si>
  <si>
    <t>This option is rejected following portfolio optimisation to balance risk and expenditure across all asset classes. Whilst it effectively manages risk, it has higher capital expenditure compared to selected option.</t>
  </si>
  <si>
    <t>Capex</t>
  </si>
  <si>
    <t>Opex</t>
  </si>
  <si>
    <t>UARM - Environment and Community - Fire Risk</t>
  </si>
  <si>
    <t>UARM - Safety &amp; People - Worker</t>
  </si>
  <si>
    <t>UARM - Network Performance Risk</t>
  </si>
  <si>
    <t>UARM - Environment and Community - Other Risk</t>
  </si>
  <si>
    <t>UARM - Financial Risk</t>
  </si>
  <si>
    <t>UARM - Safety &amp; People - Public</t>
  </si>
  <si>
    <t>Terminal Value</t>
  </si>
  <si>
    <t>Total Investment Cost</t>
  </si>
  <si>
    <t>Investment Cost</t>
  </si>
  <si>
    <t>CAPEX Cost</t>
  </si>
  <si>
    <t>Dollar</t>
  </si>
  <si>
    <t>OPEX Cost</t>
  </si>
  <si>
    <t>UARM - PA to Investment</t>
  </si>
  <si>
    <t>Reactive program using class S3 wood poles for replacement of poles upon failure.</t>
  </si>
  <si>
    <t>Reactive program using class S3 wood poles for replacement of poles upon failure with capital expenditure constrained by the outputs of the REPEX model.</t>
  </si>
  <si>
    <t>This option is selected following portfolio optimisation to balance risk and expenditure across all asset classes. It effectively manages risk and has lower capital expenditure compared to other options.</t>
  </si>
  <si>
    <t>Reactive program using class S4 wood poles for replacement of poles upon failure.</t>
  </si>
  <si>
    <t>Reactive program using FRC (Titan) poles for replacement of poles upon failure.</t>
  </si>
  <si>
    <t>(Multiple Items)</t>
  </si>
  <si>
    <t>R2355521</t>
  </si>
  <s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</sst>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_(* #,##0.00_);_(* \(#,##0.00\);_(* &quot;-&quot;??_);_(@_)"/>
    <numFmt numFmtId="165" formatCode="_(&quot;$&quot;* #,##0.00_);_(&quot;$&quot;* \(#,##0.00\);_(&quot;$&quot;* &quot;-&quot;??_);_(@_)"/>
    <numFmt numFmtId="166" formatCode="_(&quot;$&quot;* #,##0_);_(&quot;$&quot;* \(#,##0\);_(&quot;$&quot;* &quot; - &quot;??_);_(@_)"/>
    <numFmt numFmtId="167" formatCode="_(* #,##0_);_(* \(#,##0\);_(* &quot;-&quot;??_);_(@_)"/>
    <numFmt numFmtId="168" formatCode="[$-C09]dd\-mmmm\-yyyy;@"/>
    <numFmt numFmtId="169" formatCode="_(&quot;$&quot;* #,##0_);_(&quot;$&quot;* \(#,##0\);_(&quot;$&quot;* &quot;-&quot;??_);_(@_)"/>
    <numFmt numFmtId="170" formatCode="_-* #,##0_-;\-* #,##0_-;_-* &quot;-&quot;??_-;_-@_-"/>
    <numFmt numFmtId="171" formatCode="#,##0_);&quot;(&quot;#,##0&quot;)&quot;;&quot;-&quot;_)"/>
    <numFmt numFmtId="172" formatCode="0.0%"/>
    <numFmt numFmtId="173" formatCode="_(&quot;$&quot;* #,##0.000_);_(&quot;$&quot;* \(#,##0.000\);_(&quot;$&quot;* &quot;-&quot;??_);_(@_)"/>
    <numFmt numFmtId="174" formatCode="0.0"/>
  </numFmts>
  <fonts count="49" x14ac:knownFonts="1">
    <font>
      <sz val="11"/>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rgb="FF9C6500"/>
      <name val="Calibri"/>
      <family val="2"/>
      <scheme val="minor"/>
    </font>
    <font>
      <sz val="11"/>
      <color theme="0"/>
      <name val="Calibri"/>
      <family val="2"/>
      <scheme val="minor"/>
    </font>
    <font>
      <sz val="9"/>
      <color theme="2" tint="-0.249977111117893"/>
      <name val="Calibri"/>
      <family val="2"/>
      <scheme val="minor"/>
    </font>
    <font>
      <sz val="9"/>
      <color theme="1"/>
      <name val="Calibri"/>
      <family val="2"/>
      <scheme val="minor"/>
    </font>
    <font>
      <sz val="9"/>
      <name val="Calibri"/>
      <family val="2"/>
      <scheme val="minor"/>
    </font>
    <font>
      <b/>
      <sz val="9"/>
      <name val="Calibri"/>
      <family val="2"/>
      <scheme val="minor"/>
    </font>
    <font>
      <b/>
      <sz val="11"/>
      <name val="Calibri"/>
      <family val="2"/>
      <scheme val="minor"/>
    </font>
    <font>
      <u/>
      <sz val="11"/>
      <color theme="10"/>
      <name val="Arial"/>
      <family val="2"/>
    </font>
    <font>
      <sz val="11"/>
      <color theme="1"/>
      <name val="Arial"/>
      <family val="2"/>
    </font>
    <font>
      <b/>
      <sz val="9"/>
      <color theme="1"/>
      <name val="Arial"/>
      <family val="2"/>
    </font>
    <font>
      <b/>
      <sz val="9"/>
      <color theme="1"/>
      <name val="Calibri"/>
      <family val="2"/>
      <scheme val="minor"/>
    </font>
    <font>
      <b/>
      <sz val="11"/>
      <color theme="1"/>
      <name val="Arial"/>
      <family val="2"/>
    </font>
    <font>
      <b/>
      <sz val="11"/>
      <color theme="1"/>
      <name val="Calibri"/>
      <family val="2"/>
      <scheme val="minor"/>
    </font>
    <font>
      <b/>
      <sz val="14"/>
      <name val="Calibri"/>
      <family val="2"/>
      <scheme val="minor"/>
    </font>
    <font>
      <sz val="11"/>
      <name val="Calibri"/>
      <family val="2"/>
      <scheme val="minor"/>
    </font>
    <font>
      <b/>
      <i/>
      <sz val="10"/>
      <name val="Calibri"/>
      <family val="2"/>
      <scheme val="minor"/>
    </font>
    <font>
      <sz val="9"/>
      <color rgb="FFC4BD97"/>
      <name val="Calibri"/>
      <family val="2"/>
      <scheme val="minor"/>
    </font>
    <font>
      <i/>
      <sz val="11"/>
      <color rgb="FFFF0000"/>
      <name val="Arial"/>
      <family val="2"/>
    </font>
    <font>
      <sz val="11"/>
      <color theme="1"/>
      <name val="Calibri"/>
      <family val="2"/>
    </font>
    <font>
      <sz val="10"/>
      <name val="Calibri"/>
      <family val="2"/>
      <scheme val="minor"/>
    </font>
    <font>
      <sz val="11"/>
      <color rgb="FF85431E"/>
      <name val="Calibri"/>
      <family val="2"/>
      <scheme val="minor"/>
    </font>
    <font>
      <sz val="12"/>
      <color rgb="FF85431E"/>
      <name val="Calibri"/>
      <family val="2"/>
      <scheme val="minor"/>
    </font>
    <font>
      <b/>
      <sz val="12"/>
      <color theme="1"/>
      <name val="Calibri"/>
      <family val="2"/>
      <scheme val="minor"/>
    </font>
    <font>
      <sz val="10"/>
      <color theme="2" tint="-0.249977111117893"/>
      <name val="Calibri"/>
      <family val="2"/>
      <scheme val="minor"/>
    </font>
    <font>
      <sz val="10"/>
      <color theme="1"/>
      <name val="Calibri"/>
      <family val="2"/>
      <scheme val="minor"/>
    </font>
    <font>
      <sz val="11"/>
      <color theme="2" tint="-0.249977111117893"/>
      <name val="Calibri"/>
      <family val="2"/>
      <scheme val="minor"/>
    </font>
    <font>
      <u/>
      <sz val="11"/>
      <color theme="10"/>
      <name val="Calibri"/>
      <family val="2"/>
    </font>
    <font>
      <b/>
      <sz val="10"/>
      <name val="Calibri"/>
      <family val="2"/>
      <scheme val="minor"/>
    </font>
    <font>
      <u/>
      <sz val="11"/>
      <color theme="10"/>
      <name val="Calibri"/>
      <family val="2"/>
      <scheme val="minor"/>
    </font>
    <font>
      <sz val="11"/>
      <color theme="10"/>
      <name val="Calibri"/>
      <family val="2"/>
      <scheme val="minor"/>
    </font>
    <font>
      <sz val="11"/>
      <color theme="4" tint="-0.249977111117893"/>
      <name val="Calibri"/>
      <family val="2"/>
      <scheme val="minor"/>
    </font>
    <font>
      <b/>
      <sz val="16"/>
      <name val="Calibri"/>
      <family val="2"/>
      <scheme val="minor"/>
    </font>
    <font>
      <b/>
      <sz val="18"/>
      <name val="Calibri"/>
      <family val="2"/>
      <scheme val="minor"/>
    </font>
    <font>
      <sz val="11"/>
      <color rgb="FF3F3F76"/>
      <name val="Calibri"/>
      <family val="2"/>
      <scheme val="minor"/>
    </font>
    <font>
      <sz val="9"/>
      <color theme="1"/>
      <name val="Arial"/>
      <family val="2"/>
    </font>
    <font>
      <b/>
      <i/>
      <sz val="11"/>
      <color rgb="FFFF0000"/>
      <name val="Arial"/>
      <family val="2"/>
    </font>
    <font>
      <sz val="11"/>
      <color rgb="FF85431E"/>
      <name val="Arial"/>
      <family val="2"/>
    </font>
    <font>
      <b/>
      <i/>
      <sz val="10.5"/>
      <color rgb="FF85431E"/>
      <name val="Calibri"/>
      <family val="2"/>
      <scheme val="minor"/>
    </font>
  </fonts>
  <fills count="21">
    <fill>
      <patternFill patternType="none"/>
    </fill>
    <fill>
      <patternFill patternType="gray125"/>
    </fill>
    <fill>
      <patternFill patternType="solid">
        <fgColor rgb="FFFFEB9C"/>
      </patternFill>
    </fill>
    <fill>
      <patternFill patternType="solid">
        <fgColor rgb="FFFFFFCC"/>
      </patternFill>
    </fill>
    <fill>
      <patternFill patternType="solid">
        <fgColor theme="6"/>
      </patternFill>
    </fill>
    <fill>
      <patternFill patternType="solid">
        <fgColor theme="2" tint="-0.249977111117893"/>
        <bgColor indexed="64"/>
      </patternFill>
    </fill>
    <fill>
      <patternFill patternType="solid">
        <fgColor rgb="FFEEECE1"/>
        <bgColor indexed="64"/>
      </patternFill>
    </fill>
    <fill>
      <patternFill patternType="solid">
        <fgColor theme="0"/>
        <bgColor indexed="64"/>
      </patternFill>
    </fill>
    <fill>
      <patternFill patternType="solid">
        <fgColor theme="2"/>
        <bgColor indexed="64"/>
      </patternFill>
    </fill>
    <fill>
      <patternFill patternType="solid">
        <fgColor theme="0" tint="-0.14999847407452621"/>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rgb="FFFFFFFF"/>
        <bgColor indexed="64"/>
      </patternFill>
    </fill>
    <fill>
      <patternFill patternType="solid">
        <fgColor rgb="FFF5F5F2"/>
        <bgColor indexed="64"/>
      </patternFill>
    </fill>
    <fill>
      <patternFill patternType="solid">
        <fgColor theme="6"/>
        <bgColor indexed="64"/>
      </patternFill>
    </fill>
    <fill>
      <patternFill patternType="solid">
        <fgColor rgb="FFC4BD97"/>
        <bgColor indexed="64"/>
      </patternFill>
    </fill>
    <fill>
      <patternFill patternType="solid">
        <fgColor rgb="FFFFCC99"/>
      </patternFill>
    </fill>
    <fill>
      <patternFill patternType="solid">
        <fgColor theme="0" tint="-0.34998626667073579"/>
        <bgColor indexed="64"/>
      </patternFill>
    </fill>
    <fill>
      <patternFill patternType="solid">
        <fgColor indexed="9"/>
        <bgColor indexed="64"/>
      </patternFill>
    </fill>
    <fill>
      <patternFill patternType="solid">
        <fgColor indexed="10"/>
        <bgColor indexed="64"/>
      </patternFill>
    </fill>
    <fill>
      <patternFill patternType="solid">
        <fgColor indexed="57"/>
        <bgColor indexed="64"/>
      </patternFill>
    </fill>
  </fills>
  <borders count="79">
    <border>
      <left/>
      <right/>
      <top/>
      <bottom/>
      <diagonal/>
    </border>
    <border>
      <left style="thin">
        <color rgb="FFB2B2B2"/>
      </left>
      <right style="thin">
        <color rgb="FFB2B2B2"/>
      </right>
      <top style="thin">
        <color rgb="FFB2B2B2"/>
      </top>
      <bottom style="thin">
        <color rgb="FFB2B2B2"/>
      </bottom>
      <diagonal/>
    </border>
    <border>
      <left style="thick">
        <color indexed="64"/>
      </left>
      <right/>
      <top style="thick">
        <color indexed="64"/>
      </top>
      <bottom/>
      <diagonal/>
    </border>
    <border>
      <left/>
      <right/>
      <top style="thick">
        <color indexed="64"/>
      </top>
      <bottom/>
      <diagonal/>
    </border>
    <border>
      <left/>
      <right style="thick">
        <color auto="1"/>
      </right>
      <top style="thick">
        <color auto="1"/>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style="thick">
        <color indexed="64"/>
      </right>
      <top/>
      <bottom style="thick">
        <color indexed="64"/>
      </bottom>
      <diagonal/>
    </border>
    <border>
      <left/>
      <right/>
      <top/>
      <bottom style="thick">
        <color indexed="64"/>
      </bottom>
      <diagonal/>
    </border>
    <border>
      <left style="thick">
        <color indexed="64"/>
      </left>
      <right/>
      <top style="thick">
        <color indexed="64"/>
      </top>
      <bottom style="thick">
        <color indexed="64"/>
      </bottom>
      <diagonal/>
    </border>
    <border>
      <left/>
      <right style="thick">
        <color indexed="64"/>
      </right>
      <top style="thick">
        <color indexed="64"/>
      </top>
      <bottom style="thick">
        <color indexed="64"/>
      </bottom>
      <diagonal/>
    </border>
    <border>
      <left/>
      <right/>
      <top style="thick">
        <color indexed="64"/>
      </top>
      <bottom style="thick">
        <color indexed="64"/>
      </bottom>
      <diagonal/>
    </border>
    <border>
      <left/>
      <right/>
      <top/>
      <bottom style="thin">
        <color rgb="FFDDD9C4"/>
      </bottom>
      <diagonal/>
    </border>
    <border>
      <left/>
      <right style="thin">
        <color rgb="FFDDD9C4"/>
      </right>
      <top/>
      <bottom style="thin">
        <color rgb="FFDDD9C4"/>
      </bottom>
      <diagonal/>
    </border>
    <border>
      <left style="thin">
        <color rgb="FFDDD9C4"/>
      </left>
      <right/>
      <top/>
      <bottom style="thin">
        <color rgb="FFDDD9C4"/>
      </bottom>
      <diagonal/>
    </border>
    <border>
      <left style="thin">
        <color rgb="FFDDD9C4"/>
      </left>
      <right style="thin">
        <color rgb="FFDDD9C4"/>
      </right>
      <top/>
      <bottom style="thin">
        <color rgb="FFDDD9C4"/>
      </bottom>
      <diagonal/>
    </border>
    <border>
      <left/>
      <right/>
      <top style="thin">
        <color rgb="FFDDD9C4"/>
      </top>
      <bottom style="thin">
        <color rgb="FFDDD9C4"/>
      </bottom>
      <diagonal/>
    </border>
    <border>
      <left/>
      <right style="thin">
        <color rgb="FFDDD9C4"/>
      </right>
      <top style="thin">
        <color rgb="FFDDD9C4"/>
      </top>
      <bottom style="thin">
        <color rgb="FFDDD9C4"/>
      </bottom>
      <diagonal/>
    </border>
    <border>
      <left style="thin">
        <color rgb="FFDDD9C4"/>
      </left>
      <right style="thin">
        <color rgb="FFDDD9C4"/>
      </right>
      <top style="thin">
        <color rgb="FFDDD9C4"/>
      </top>
      <bottom style="thin">
        <color rgb="FFDDD9C4"/>
      </bottom>
      <diagonal/>
    </border>
    <border>
      <left style="thin">
        <color rgb="FFDDD9C4"/>
      </left>
      <right/>
      <top style="thin">
        <color rgb="FFDDD9C4"/>
      </top>
      <bottom style="thin">
        <color rgb="FFDDD9C4"/>
      </bottom>
      <diagonal/>
    </border>
    <border>
      <left style="thin">
        <color rgb="FFDDD9C4"/>
      </left>
      <right style="thin">
        <color rgb="FFDDD9C4"/>
      </right>
      <top style="thin">
        <color rgb="FFDDD9C4"/>
      </top>
      <bottom/>
      <diagonal/>
    </border>
    <border>
      <left/>
      <right style="thin">
        <color rgb="FFDDD9C4"/>
      </right>
      <top/>
      <bottom/>
      <diagonal/>
    </border>
    <border>
      <left style="thin">
        <color rgb="FFDDD9C4"/>
      </left>
      <right style="thin">
        <color rgb="FFDDD9C4"/>
      </right>
      <top/>
      <bottom/>
      <diagonal/>
    </border>
    <border>
      <left style="thin">
        <color rgb="FFDDD9C4"/>
      </left>
      <right/>
      <top/>
      <bottom/>
      <diagonal/>
    </border>
    <border>
      <left style="thin">
        <color rgb="FFB7B185"/>
      </left>
      <right style="thin">
        <color rgb="FFB7B185"/>
      </right>
      <top style="thin">
        <color rgb="FFB7B185"/>
      </top>
      <bottom style="thin">
        <color rgb="FFB7B185"/>
      </bottom>
      <diagonal/>
    </border>
    <border>
      <left/>
      <right/>
      <top style="thin">
        <color rgb="FFB7B185"/>
      </top>
      <bottom/>
      <diagonal/>
    </border>
    <border>
      <left style="thin">
        <color rgb="FFB7B185"/>
      </left>
      <right/>
      <top style="thin">
        <color rgb="FFB7B185"/>
      </top>
      <bottom style="thin">
        <color rgb="FFB7B185"/>
      </bottom>
      <diagonal/>
    </border>
    <border>
      <left/>
      <right/>
      <top style="thin">
        <color rgb="FFB7B185"/>
      </top>
      <bottom style="thin">
        <color rgb="FFB7B185"/>
      </bottom>
      <diagonal/>
    </border>
    <border>
      <left/>
      <right style="thin">
        <color rgb="FFB7B185"/>
      </right>
      <top style="thin">
        <color rgb="FFB7B185"/>
      </top>
      <bottom style="thin">
        <color rgb="FFB7B185"/>
      </bottom>
      <diagonal/>
    </border>
    <border>
      <left style="thin">
        <color indexed="64"/>
      </left>
      <right/>
      <top style="thick">
        <color indexed="64"/>
      </top>
      <bottom style="thick">
        <color indexed="64"/>
      </bottom>
      <diagonal/>
    </border>
    <border>
      <left style="thin">
        <color rgb="FFB7B185"/>
      </left>
      <right style="thin">
        <color rgb="FFB7B185"/>
      </right>
      <top style="thin">
        <color rgb="FFB7B185"/>
      </top>
      <bottom/>
      <diagonal/>
    </border>
    <border>
      <left style="thin">
        <color rgb="FFB7B185"/>
      </left>
      <right/>
      <top style="thin">
        <color rgb="FFB7B185"/>
      </top>
      <bottom/>
      <diagonal/>
    </border>
    <border>
      <left/>
      <right style="thin">
        <color rgb="FFB7B185"/>
      </right>
      <top style="thin">
        <color rgb="FFB7B185"/>
      </top>
      <bottom/>
      <diagonal/>
    </border>
    <border>
      <left style="thin">
        <color rgb="FFB7B185"/>
      </left>
      <right/>
      <top/>
      <bottom/>
      <diagonal/>
    </border>
    <border>
      <left/>
      <right style="thin">
        <color rgb="FFB7B185"/>
      </right>
      <top/>
      <bottom/>
      <diagonal/>
    </border>
    <border>
      <left/>
      <right/>
      <top style="thin">
        <color rgb="FFC4BD97"/>
      </top>
      <bottom/>
      <diagonal/>
    </border>
    <border>
      <left style="thin">
        <color rgb="FFDDD9C4"/>
      </left>
      <right style="thin">
        <color rgb="FFDDD9C4"/>
      </right>
      <top style="thin">
        <color rgb="FFC4BD97"/>
      </top>
      <bottom/>
      <diagonal/>
    </border>
    <border>
      <left/>
      <right/>
      <top style="thin">
        <color rgb="FFDDD9C4"/>
      </top>
      <bottom/>
      <diagonal/>
    </border>
    <border>
      <left style="thin">
        <color rgb="FFC4BD97"/>
      </left>
      <right/>
      <top style="thin">
        <color rgb="FFC4BD97"/>
      </top>
      <bottom style="thin">
        <color rgb="FFC4BD97"/>
      </bottom>
      <diagonal/>
    </border>
    <border>
      <left/>
      <right/>
      <top style="thin">
        <color rgb="FFC4BD97"/>
      </top>
      <bottom style="thin">
        <color rgb="FFC4BD97"/>
      </bottom>
      <diagonal/>
    </border>
    <border>
      <left/>
      <right style="thin">
        <color rgb="FFC4BD97"/>
      </right>
      <top style="thin">
        <color rgb="FFC4BD97"/>
      </top>
      <bottom style="thin">
        <color rgb="FFC4BD97"/>
      </bottom>
      <diagonal/>
    </border>
    <border>
      <left style="thin">
        <color rgb="FFC4BD97"/>
      </left>
      <right style="thin">
        <color rgb="FFDDD9C4"/>
      </right>
      <top style="thin">
        <color rgb="FFC4BD97"/>
      </top>
      <bottom style="thin">
        <color rgb="FFC4BD97"/>
      </bottom>
      <diagonal/>
    </border>
    <border>
      <left style="thin">
        <color rgb="FFDDD9C4"/>
      </left>
      <right style="thin">
        <color rgb="FFDDD9C4"/>
      </right>
      <top style="thin">
        <color rgb="FFC4BD97"/>
      </top>
      <bottom style="thin">
        <color rgb="FFC4BD97"/>
      </bottom>
      <diagonal/>
    </border>
    <border>
      <left style="thin">
        <color rgb="FFDDD9C4"/>
      </left>
      <right style="thin">
        <color rgb="FFC4BD97"/>
      </right>
      <top style="thin">
        <color rgb="FFC4BD97"/>
      </top>
      <bottom style="thin">
        <color rgb="FFC4BD97"/>
      </bottom>
      <diagonal/>
    </border>
    <border>
      <left style="thin">
        <color rgb="FFC4BD97"/>
      </left>
      <right/>
      <top style="thin">
        <color rgb="FFC4BD97"/>
      </top>
      <bottom/>
      <diagonal/>
    </border>
    <border>
      <left/>
      <right style="thin">
        <color rgb="FFC4BD97"/>
      </right>
      <top style="thin">
        <color rgb="FFC4BD97"/>
      </top>
      <bottom/>
      <diagonal/>
    </border>
    <border>
      <left style="thin">
        <color rgb="FFC4BD97"/>
      </left>
      <right/>
      <top/>
      <bottom style="thin">
        <color rgb="FFC4BD97"/>
      </bottom>
      <diagonal/>
    </border>
    <border>
      <left/>
      <right/>
      <top/>
      <bottom style="thin">
        <color rgb="FFC4BD97"/>
      </bottom>
      <diagonal/>
    </border>
    <border>
      <left/>
      <right style="thin">
        <color rgb="FFC4BD97"/>
      </right>
      <top/>
      <bottom style="thin">
        <color rgb="FFC4BD97"/>
      </bottom>
      <diagonal/>
    </border>
    <border>
      <left style="thin">
        <color rgb="FFC4BD97"/>
      </left>
      <right/>
      <top/>
      <bottom/>
      <diagonal/>
    </border>
    <border>
      <left/>
      <right style="thin">
        <color rgb="FFC4BD97"/>
      </right>
      <top/>
      <bottom/>
      <diagonal/>
    </border>
    <border>
      <left style="thin">
        <color rgb="FFC4BD97"/>
      </left>
      <right style="thin">
        <color rgb="FFDDD9C4"/>
      </right>
      <top style="thin">
        <color rgb="FFC4BD97"/>
      </top>
      <bottom/>
      <diagonal/>
    </border>
    <border>
      <left style="thin">
        <color rgb="FFDDD9C4"/>
      </left>
      <right style="thin">
        <color rgb="FFC4BD97"/>
      </right>
      <top style="thin">
        <color rgb="FFC4BD97"/>
      </top>
      <bottom/>
      <diagonal/>
    </border>
    <border>
      <left style="thin">
        <color rgb="FFC4BD97"/>
      </left>
      <right style="thin">
        <color rgb="FFDDD9C4"/>
      </right>
      <top/>
      <bottom/>
      <diagonal/>
    </border>
    <border>
      <left style="thin">
        <color rgb="FFDDD9C4"/>
      </left>
      <right style="thin">
        <color rgb="FFC4BD97"/>
      </right>
      <top/>
      <bottom/>
      <diagonal/>
    </border>
    <border>
      <left style="thin">
        <color rgb="FFC4BD97"/>
      </left>
      <right style="thin">
        <color rgb="FFDDD9C4"/>
      </right>
      <top/>
      <bottom style="thin">
        <color rgb="FFC4BD97"/>
      </bottom>
      <diagonal/>
    </border>
    <border>
      <left style="thin">
        <color rgb="FFDDD9C4"/>
      </left>
      <right style="thin">
        <color rgb="FFDDD9C4"/>
      </right>
      <top/>
      <bottom style="thin">
        <color rgb="FFC4BD97"/>
      </bottom>
      <diagonal/>
    </border>
    <border>
      <left style="thin">
        <color rgb="FFDDD9C4"/>
      </left>
      <right style="thin">
        <color rgb="FFC4BD97"/>
      </right>
      <top/>
      <bottom style="thin">
        <color rgb="FFC4BD97"/>
      </bottom>
      <diagonal/>
    </border>
    <border>
      <left/>
      <right style="thin">
        <color rgb="FFB7B185"/>
      </right>
      <top/>
      <bottom style="thin">
        <color rgb="FFB7B185"/>
      </bottom>
      <diagonal/>
    </border>
    <border>
      <left style="thin">
        <color rgb="FFB7B185"/>
      </left>
      <right style="thin">
        <color rgb="FFC4BD97"/>
      </right>
      <top style="thin">
        <color rgb="FFC4BD97"/>
      </top>
      <bottom style="thin">
        <color rgb="FFB7B185"/>
      </bottom>
      <diagonal/>
    </border>
    <border>
      <left style="thin">
        <color rgb="FFC4BD97"/>
      </left>
      <right style="thin">
        <color rgb="FFC4BD97"/>
      </right>
      <top style="thin">
        <color rgb="FFC4BD97"/>
      </top>
      <bottom style="thin">
        <color rgb="FFB7B185"/>
      </bottom>
      <diagonal/>
    </border>
    <border>
      <left style="thin">
        <color rgb="FFC4BD97"/>
      </left>
      <right style="thin">
        <color rgb="FFC4BD97"/>
      </right>
      <top style="thin">
        <color rgb="FFC4BD97"/>
      </top>
      <bottom style="thin">
        <color rgb="FFC4BD97"/>
      </bottom>
      <diagonal/>
    </border>
    <border>
      <left style="thin">
        <color rgb="FFB7B185"/>
      </left>
      <right style="thin">
        <color rgb="FFB7B185"/>
      </right>
      <top/>
      <bottom/>
      <diagonal/>
    </border>
    <border>
      <left style="thin">
        <color rgb="FFB7B185"/>
      </left>
      <right/>
      <top/>
      <bottom style="thin">
        <color rgb="FFB7B185"/>
      </bottom>
      <diagonal/>
    </border>
    <border>
      <left/>
      <right/>
      <top/>
      <bottom style="thin">
        <color rgb="FFB7B185"/>
      </bottom>
      <diagonal/>
    </border>
    <border>
      <left/>
      <right style="thin">
        <color rgb="FFDDD9C4"/>
      </right>
      <top style="thin">
        <color rgb="FFB7B185"/>
      </top>
      <bottom/>
      <diagonal/>
    </border>
    <border>
      <left/>
      <right style="thin">
        <color rgb="FFC4BD97"/>
      </right>
      <top style="thin">
        <color rgb="FFB7B185"/>
      </top>
      <bottom/>
      <diagonal/>
    </border>
    <border>
      <left/>
      <right style="thin">
        <color rgb="FFC4BD97"/>
      </right>
      <top/>
      <bottom style="thin">
        <color rgb="FFB7B185"/>
      </bottom>
      <diagonal/>
    </border>
    <border>
      <left style="thin">
        <color rgb="FFB7B185"/>
      </left>
      <right style="thin">
        <color rgb="FFB7B185"/>
      </right>
      <top/>
      <bottom style="thin">
        <color rgb="FFB7B185"/>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7">
    <xf numFmtId="0" fontId="0" fillId="0" borderId="0"/>
    <xf numFmtId="165" fontId="19" fillId="0" borderId="0" applyFont="0" applyFill="0" applyBorder="0" applyAlignment="0" applyProtection="0"/>
    <xf numFmtId="9" fontId="19" fillId="0" borderId="0" applyFont="0" applyFill="0" applyBorder="0" applyAlignment="0" applyProtection="0"/>
    <xf numFmtId="0" fontId="10" fillId="3" borderId="1" applyNumberFormat="0" applyFont="0" applyAlignment="0" applyProtection="0"/>
    <xf numFmtId="0" fontId="10" fillId="0" borderId="0"/>
    <xf numFmtId="0" fontId="11" fillId="2" borderId="0" applyNumberFormat="0" applyBorder="0" applyAlignment="0" applyProtection="0"/>
    <xf numFmtId="0" fontId="18" fillId="0" borderId="0" applyNumberFormat="0" applyFill="0" applyBorder="0" applyAlignment="0" applyProtection="0">
      <alignment vertical="top"/>
      <protection locked="0"/>
    </xf>
    <xf numFmtId="0" fontId="12" fillId="4" borderId="0" applyNumberFormat="0" applyBorder="0" applyAlignment="0" applyProtection="0"/>
    <xf numFmtId="164" fontId="9" fillId="0" borderId="0" applyFont="0" applyFill="0" applyBorder="0" applyAlignment="0" applyProtection="0"/>
    <xf numFmtId="9" fontId="9" fillId="0" borderId="0" applyFont="0" applyFill="0" applyBorder="0" applyAlignment="0" applyProtection="0"/>
    <xf numFmtId="165" fontId="9" fillId="0" borderId="0" applyFont="0" applyFill="0" applyBorder="0" applyAlignment="0" applyProtection="0"/>
    <xf numFmtId="164" fontId="19" fillId="0" borderId="0" applyFont="0" applyFill="0" applyBorder="0" applyAlignment="0" applyProtection="0"/>
    <xf numFmtId="0" fontId="8" fillId="0" borderId="0"/>
    <xf numFmtId="165" fontId="8" fillId="0" borderId="0" applyFont="0" applyFill="0" applyBorder="0" applyAlignment="0" applyProtection="0"/>
    <xf numFmtId="164" fontId="8" fillId="0" borderId="0" applyFont="0" applyFill="0" applyBorder="0" applyAlignment="0" applyProtection="0"/>
    <xf numFmtId="164" fontId="19" fillId="0" borderId="0" applyFont="0" applyFill="0" applyBorder="0" applyAlignment="0" applyProtection="0"/>
    <xf numFmtId="0" fontId="44" fillId="16" borderId="70" applyNumberFormat="0" applyAlignment="0" applyProtection="0"/>
  </cellStyleXfs>
  <cellXfs count="540">
    <xf numFmtId="0" fontId="0" fillId="0" borderId="0" xfId="0"/>
    <xf numFmtId="0" fontId="15" fillId="0" borderId="0" xfId="4" applyFont="1" applyFill="1" applyBorder="1" applyAlignment="1">
      <alignment vertical="center"/>
    </xf>
    <xf numFmtId="0" fontId="20" fillId="5" borderId="0" xfId="7" applyFont="1" applyFill="1" applyBorder="1" applyAlignment="1">
      <alignment horizontal="left" vertical="center"/>
    </xf>
    <xf numFmtId="0" fontId="15" fillId="0" borderId="0" xfId="5" applyFont="1" applyFill="1" applyBorder="1" applyAlignment="1">
      <alignment vertical="center" wrapText="1"/>
    </xf>
    <xf numFmtId="0" fontId="15" fillId="7" borderId="0" xfId="5" applyFont="1" applyFill="1" applyBorder="1" applyAlignment="1">
      <alignment vertical="center"/>
    </xf>
    <xf numFmtId="0" fontId="13" fillId="0" borderId="0" xfId="4" applyFont="1" applyFill="1" applyBorder="1" applyAlignment="1">
      <alignment vertical="center" shrinkToFit="1"/>
    </xf>
    <xf numFmtId="0" fontId="22" fillId="0" borderId="0" xfId="0" applyFont="1"/>
    <xf numFmtId="0" fontId="18" fillId="0" borderId="0" xfId="6" applyAlignment="1" applyProtection="1"/>
    <xf numFmtId="0" fontId="24" fillId="0" borderId="3" xfId="5" applyFont="1" applyFill="1" applyBorder="1" applyAlignment="1">
      <alignment vertical="center" wrapText="1"/>
    </xf>
    <xf numFmtId="0" fontId="24" fillId="0" borderId="0" xfId="5" applyFont="1" applyFill="1" applyBorder="1" applyAlignment="1">
      <alignment vertical="center" wrapText="1"/>
    </xf>
    <xf numFmtId="0" fontId="24" fillId="0" borderId="4" xfId="5" applyFont="1" applyFill="1" applyBorder="1" applyAlignment="1">
      <alignment vertical="center" wrapText="1"/>
    </xf>
    <xf numFmtId="0" fontId="24" fillId="0" borderId="6" xfId="5" applyFont="1" applyFill="1" applyBorder="1" applyAlignment="1">
      <alignment vertical="center" wrapText="1"/>
    </xf>
    <xf numFmtId="0" fontId="24" fillId="0" borderId="9" xfId="5" applyFont="1" applyFill="1" applyBorder="1" applyAlignment="1">
      <alignment vertical="center" wrapText="1"/>
    </xf>
    <xf numFmtId="0" fontId="24" fillId="0" borderId="8" xfId="5" applyFont="1" applyFill="1" applyBorder="1" applyAlignment="1">
      <alignment vertical="center" wrapText="1"/>
    </xf>
    <xf numFmtId="170" fontId="15" fillId="8" borderId="27" xfId="11" applyNumberFormat="1" applyFont="1" applyFill="1" applyBorder="1" applyAlignment="1">
      <alignment horizontal="center" vertical="center" wrapText="1"/>
    </xf>
    <xf numFmtId="37" fontId="17" fillId="8" borderId="27" xfId="10" applyNumberFormat="1" applyFont="1" applyFill="1" applyBorder="1" applyAlignment="1">
      <alignment horizontal="right" vertical="center"/>
    </xf>
    <xf numFmtId="170" fontId="25" fillId="8" borderId="27" xfId="11" applyNumberFormat="1" applyFont="1" applyFill="1" applyBorder="1" applyAlignment="1">
      <alignment horizontal="center" vertical="center" wrapText="1"/>
    </xf>
    <xf numFmtId="9" fontId="25" fillId="8" borderId="27" xfId="2" applyFont="1" applyFill="1" applyBorder="1" applyAlignment="1">
      <alignment horizontal="center" vertical="center" wrapText="1"/>
    </xf>
    <xf numFmtId="0" fontId="21" fillId="9" borderId="27" xfId="5" applyFont="1" applyFill="1" applyBorder="1" applyAlignment="1">
      <alignment horizontal="center" vertical="center" wrapText="1"/>
    </xf>
    <xf numFmtId="37" fontId="26" fillId="8" borderId="29" xfId="10" applyNumberFormat="1" applyFont="1" applyFill="1" applyBorder="1" applyAlignment="1">
      <alignment vertical="center"/>
    </xf>
    <xf numFmtId="0" fontId="21" fillId="9" borderId="29" xfId="5" applyFont="1" applyFill="1" applyBorder="1" applyAlignment="1">
      <alignment vertical="center" wrapText="1"/>
    </xf>
    <xf numFmtId="0" fontId="0" fillId="0" borderId="0" xfId="0" pivotButton="1"/>
    <xf numFmtId="0" fontId="0" fillId="0" borderId="0" xfId="0" applyAlignment="1">
      <alignment horizontal="left"/>
    </xf>
    <xf numFmtId="170" fontId="0" fillId="0" borderId="0" xfId="0" applyNumberFormat="1" applyAlignment="1">
      <alignment horizontal="left"/>
    </xf>
    <xf numFmtId="9" fontId="0" fillId="0" borderId="0" xfId="0" applyNumberFormat="1"/>
    <xf numFmtId="0" fontId="16" fillId="0" borderId="0" xfId="5" applyFont="1" applyFill="1" applyBorder="1" applyAlignment="1">
      <alignment vertical="center" wrapText="1"/>
    </xf>
    <xf numFmtId="0" fontId="15" fillId="0" borderId="0" xfId="10" applyNumberFormat="1" applyFont="1" applyFill="1" applyBorder="1" applyAlignment="1">
      <alignment horizontal="left" vertical="center" wrapText="1"/>
    </xf>
    <xf numFmtId="166" fontId="15" fillId="0" borderId="0" xfId="1" applyNumberFormat="1" applyFont="1" applyFill="1" applyBorder="1" applyAlignment="1">
      <alignment horizontal="left" vertical="center" wrapText="1"/>
    </xf>
    <xf numFmtId="166" fontId="15" fillId="0" borderId="0" xfId="1" applyNumberFormat="1" applyFont="1" applyFill="1" applyBorder="1" applyAlignment="1">
      <alignment vertical="center" wrapText="1"/>
    </xf>
    <xf numFmtId="14" fontId="15" fillId="0" borderId="0" xfId="1" applyNumberFormat="1" applyFont="1" applyFill="1" applyBorder="1" applyAlignment="1">
      <alignment vertical="center" wrapText="1"/>
    </xf>
    <xf numFmtId="172" fontId="15" fillId="8" borderId="27" xfId="2" applyNumberFormat="1" applyFont="1" applyFill="1" applyBorder="1" applyAlignment="1">
      <alignment horizontal="center" vertical="center" wrapText="1"/>
    </xf>
    <xf numFmtId="0" fontId="15" fillId="0" borderId="0" xfId="12" applyFont="1" applyFill="1" applyBorder="1" applyAlignment="1">
      <alignment vertical="center"/>
    </xf>
    <xf numFmtId="167" fontId="15" fillId="7" borderId="0" xfId="14" applyNumberFormat="1" applyFont="1" applyFill="1" applyBorder="1" applyAlignment="1">
      <alignment vertical="center"/>
    </xf>
    <xf numFmtId="169" fontId="15" fillId="7" borderId="0" xfId="13" applyNumberFormat="1" applyFont="1" applyFill="1" applyBorder="1" applyAlignment="1">
      <alignment horizontal="center" vertical="center"/>
    </xf>
    <xf numFmtId="14" fontId="15" fillId="7" borderId="0" xfId="14" applyNumberFormat="1" applyFont="1" applyFill="1" applyBorder="1" applyAlignment="1">
      <alignment vertical="center"/>
    </xf>
    <xf numFmtId="0" fontId="15" fillId="7" borderId="0" xfId="12" applyFont="1" applyFill="1" applyBorder="1" applyAlignment="1">
      <alignment vertical="center"/>
    </xf>
    <xf numFmtId="0" fontId="13" fillId="0" borderId="0" xfId="12" applyFont="1" applyFill="1" applyBorder="1" applyAlignment="1">
      <alignment vertical="center" shrinkToFit="1"/>
    </xf>
    <xf numFmtId="10" fontId="0" fillId="0" borderId="0" xfId="0" applyNumberFormat="1"/>
    <xf numFmtId="3" fontId="15" fillId="0" borderId="0" xfId="1" applyNumberFormat="1" applyFont="1" applyFill="1" applyBorder="1" applyAlignment="1">
      <alignment horizontal="right" vertical="center" wrapText="1" indent="1"/>
    </xf>
    <xf numFmtId="171" fontId="15" fillId="0" borderId="0" xfId="15" applyNumberFormat="1" applyFont="1" applyFill="1" applyBorder="1" applyAlignment="1">
      <alignment horizontal="left" vertical="center" wrapText="1"/>
    </xf>
    <xf numFmtId="171" fontId="15" fillId="0" borderId="0" xfId="15" applyNumberFormat="1" applyFont="1" applyFill="1" applyBorder="1" applyAlignment="1">
      <alignment horizontal="left" vertical="center" wrapText="1" indent="1"/>
    </xf>
    <xf numFmtId="1" fontId="15" fillId="0" borderId="0" xfId="15" applyNumberFormat="1" applyFont="1" applyFill="1" applyBorder="1" applyAlignment="1">
      <alignment horizontal="left" vertical="center" wrapText="1" indent="1"/>
    </xf>
    <xf numFmtId="171" fontId="15" fillId="0" borderId="0" xfId="15" applyNumberFormat="1" applyFont="1" applyFill="1" applyBorder="1" applyAlignment="1">
      <alignment horizontal="right" vertical="center" wrapText="1" indent="1"/>
    </xf>
    <xf numFmtId="0" fontId="15" fillId="0" borderId="0" xfId="5" applyFont="1" applyFill="1" applyBorder="1" applyAlignment="1">
      <alignment horizontal="left" vertical="center" wrapText="1" indent="1"/>
    </xf>
    <xf numFmtId="3" fontId="15" fillId="0" borderId="0" xfId="1" applyNumberFormat="1" applyFont="1" applyFill="1" applyBorder="1" applyAlignment="1">
      <alignment horizontal="right" vertical="center" wrapText="1"/>
    </xf>
    <xf numFmtId="0" fontId="21" fillId="9" borderId="27" xfId="5" applyFont="1" applyFill="1" applyBorder="1" applyAlignment="1">
      <alignment horizontal="center" vertical="center" wrapText="1"/>
    </xf>
    <xf numFmtId="0" fontId="21" fillId="9" borderId="27" xfId="5" applyFont="1" applyFill="1" applyBorder="1" applyAlignment="1">
      <alignment horizontal="center" vertical="center" wrapText="1"/>
    </xf>
    <xf numFmtId="3" fontId="0" fillId="0" borderId="0" xfId="0" applyNumberFormat="1" applyBorder="1"/>
    <xf numFmtId="0" fontId="0" fillId="14" borderId="0" xfId="0" applyFill="1"/>
    <xf numFmtId="0" fontId="13" fillId="15" borderId="0" xfId="4" applyFont="1" applyFill="1" applyBorder="1" applyAlignment="1">
      <alignment vertical="center" shrinkToFit="1"/>
    </xf>
    <xf numFmtId="0" fontId="14" fillId="15" borderId="0" xfId="4" applyFont="1" applyFill="1" applyAlignment="1">
      <alignment vertical="center" wrapText="1"/>
    </xf>
    <xf numFmtId="0" fontId="14" fillId="15" borderId="0" xfId="4" applyFont="1" applyFill="1" applyAlignment="1">
      <alignment vertical="center"/>
    </xf>
    <xf numFmtId="0" fontId="14" fillId="15" borderId="0" xfId="4" applyFont="1" applyFill="1" applyAlignment="1">
      <alignment horizontal="left" vertical="center" wrapText="1" indent="1"/>
    </xf>
    <xf numFmtId="0" fontId="20" fillId="15" borderId="0" xfId="7" applyFont="1" applyFill="1" applyBorder="1" applyAlignment="1">
      <alignment horizontal="left" vertical="center"/>
    </xf>
    <xf numFmtId="0" fontId="20" fillId="15" borderId="38" xfId="7" applyFont="1" applyFill="1" applyBorder="1" applyAlignment="1">
      <alignment horizontal="left" vertical="center"/>
    </xf>
    <xf numFmtId="0" fontId="27" fillId="0" borderId="0" xfId="4" applyFont="1" applyFill="1" applyBorder="1" applyAlignment="1">
      <alignment vertical="center"/>
    </xf>
    <xf numFmtId="0" fontId="15" fillId="7" borderId="0" xfId="5" applyFont="1" applyFill="1" applyBorder="1" applyAlignment="1">
      <alignment vertical="center"/>
    </xf>
    <xf numFmtId="0" fontId="0" fillId="13" borderId="0" xfId="0" applyFill="1"/>
    <xf numFmtId="0" fontId="13" fillId="15" borderId="0" xfId="4" applyFont="1" applyFill="1" applyBorder="1" applyAlignment="1">
      <alignment horizontal="left" vertical="top" wrapText="1" shrinkToFit="1"/>
    </xf>
    <xf numFmtId="0" fontId="0" fillId="0" borderId="0" xfId="0" applyAlignment="1">
      <alignment vertical="center"/>
    </xf>
    <xf numFmtId="0" fontId="28" fillId="0" borderId="0" xfId="0" applyFont="1"/>
    <xf numFmtId="0" fontId="7" fillId="0" borderId="0" xfId="0" applyFont="1" applyAlignment="1">
      <alignment vertical="center" wrapText="1"/>
    </xf>
    <xf numFmtId="0" fontId="7" fillId="0" borderId="0" xfId="0" applyFont="1" applyAlignment="1">
      <alignment vertical="center"/>
    </xf>
    <xf numFmtId="0" fontId="7" fillId="0" borderId="0" xfId="0" applyFont="1"/>
    <xf numFmtId="0" fontId="31" fillId="7" borderId="0" xfId="5" applyFont="1" applyFill="1" applyBorder="1" applyAlignment="1">
      <alignment horizontal="left" vertical="center" wrapText="1" indent="1"/>
    </xf>
    <xf numFmtId="0" fontId="25" fillId="7" borderId="0" xfId="5" applyFont="1" applyFill="1" applyBorder="1" applyAlignment="1">
      <alignment vertical="center" wrapText="1"/>
    </xf>
    <xf numFmtId="0" fontId="25" fillId="7" borderId="51" xfId="5" applyFont="1" applyFill="1" applyBorder="1" applyAlignment="1">
      <alignment vertical="center" wrapText="1"/>
    </xf>
    <xf numFmtId="0" fontId="33" fillId="0" borderId="48" xfId="0" applyFont="1" applyBorder="1"/>
    <xf numFmtId="0" fontId="0" fillId="0" borderId="0" xfId="0" applyAlignment="1">
      <alignment vertical="top"/>
    </xf>
    <xf numFmtId="0" fontId="7" fillId="0" borderId="0" xfId="0" applyFont="1" applyAlignment="1">
      <alignment horizontal="center" vertical="center"/>
    </xf>
    <xf numFmtId="0" fontId="0" fillId="0" borderId="0" xfId="0" applyFont="1"/>
    <xf numFmtId="0" fontId="25" fillId="0" borderId="0" xfId="4" applyFont="1" applyFill="1" applyBorder="1" applyAlignment="1">
      <alignment vertical="center"/>
    </xf>
    <xf numFmtId="0" fontId="25" fillId="0" borderId="0" xfId="5" applyFont="1" applyFill="1" applyBorder="1" applyAlignment="1">
      <alignment vertical="center" wrapText="1"/>
    </xf>
    <xf numFmtId="0" fontId="21" fillId="15" borderId="0" xfId="7" applyFont="1" applyFill="1" applyBorder="1" applyAlignment="1">
      <alignment horizontal="left" vertical="center"/>
    </xf>
    <xf numFmtId="0" fontId="7" fillId="15" borderId="0" xfId="4" applyFont="1" applyFill="1" applyAlignment="1">
      <alignment horizontal="left" vertical="center" wrapText="1" indent="1"/>
    </xf>
    <xf numFmtId="0" fontId="14" fillId="15" borderId="0" xfId="12" applyFont="1" applyFill="1" applyAlignment="1">
      <alignment vertical="center"/>
    </xf>
    <xf numFmtId="0" fontId="14" fillId="15" borderId="0" xfId="12" applyFont="1" applyFill="1" applyAlignment="1">
      <alignment vertical="center" wrapText="1"/>
    </xf>
    <xf numFmtId="0" fontId="13" fillId="15" borderId="0" xfId="12" applyFont="1" applyFill="1" applyBorder="1" applyAlignment="1">
      <alignment vertical="center" shrinkToFit="1"/>
    </xf>
    <xf numFmtId="0" fontId="23" fillId="15" borderId="0" xfId="7" applyFont="1" applyFill="1" applyBorder="1" applyAlignment="1">
      <alignment horizontal="left" vertical="center"/>
    </xf>
    <xf numFmtId="0" fontId="36" fillId="15" borderId="0" xfId="4" applyFont="1" applyFill="1" applyBorder="1" applyAlignment="1">
      <alignment vertical="center" shrinkToFit="1"/>
    </xf>
    <xf numFmtId="0" fontId="20" fillId="15" borderId="48" xfId="7" applyFont="1" applyFill="1" applyBorder="1" applyAlignment="1">
      <alignment horizontal="left" vertical="center"/>
    </xf>
    <xf numFmtId="0" fontId="25" fillId="10" borderId="0" xfId="10" applyNumberFormat="1" applyFont="1" applyFill="1" applyBorder="1" applyAlignment="1">
      <alignment horizontal="left" vertical="center" wrapText="1"/>
    </xf>
    <xf numFmtId="166" fontId="25" fillId="10" borderId="0" xfId="1" applyNumberFormat="1" applyFont="1" applyFill="1" applyBorder="1" applyAlignment="1">
      <alignment horizontal="left" vertical="center" wrapText="1"/>
    </xf>
    <xf numFmtId="166" fontId="25" fillId="10" borderId="0" xfId="1" applyNumberFormat="1" applyFont="1" applyFill="1" applyBorder="1" applyAlignment="1">
      <alignment vertical="center" wrapText="1"/>
    </xf>
    <xf numFmtId="14" fontId="25" fillId="10" borderId="26" xfId="1" applyNumberFormat="1" applyFont="1" applyFill="1" applyBorder="1" applyAlignment="1">
      <alignment vertical="center" wrapText="1"/>
    </xf>
    <xf numFmtId="14" fontId="25" fillId="10" borderId="0" xfId="1" applyNumberFormat="1" applyFont="1" applyFill="1" applyBorder="1" applyAlignment="1">
      <alignment vertical="center" wrapText="1"/>
    </xf>
    <xf numFmtId="0" fontId="17" fillId="0" borderId="5" xfId="5" applyFont="1" applyFill="1" applyBorder="1" applyAlignment="1">
      <alignment horizontal="center" vertical="top" wrapText="1"/>
    </xf>
    <xf numFmtId="0" fontId="30" fillId="0" borderId="5" xfId="5" applyFont="1" applyFill="1" applyBorder="1" applyAlignment="1">
      <alignment vertical="center"/>
    </xf>
    <xf numFmtId="0" fontId="30" fillId="0" borderId="2" xfId="5" applyFont="1" applyFill="1" applyBorder="1" applyAlignment="1">
      <alignment horizontal="center" vertical="center"/>
    </xf>
    <xf numFmtId="0" fontId="30" fillId="0" borderId="2" xfId="5" applyFont="1" applyFill="1" applyBorder="1" applyAlignment="1">
      <alignment horizontal="center" vertical="center" wrapText="1"/>
    </xf>
    <xf numFmtId="14" fontId="17" fillId="8" borderId="25" xfId="5" applyNumberFormat="1" applyFont="1" applyFill="1" applyBorder="1" applyAlignment="1">
      <alignment vertical="center" wrapText="1"/>
    </xf>
    <xf numFmtId="0" fontId="23" fillId="9" borderId="25" xfId="5" applyFont="1" applyFill="1" applyBorder="1" applyAlignment="1">
      <alignment horizontal="left" vertical="center" wrapText="1"/>
    </xf>
    <xf numFmtId="14" fontId="25" fillId="8" borderId="25" xfId="5" applyNumberFormat="1" applyFont="1" applyFill="1" applyBorder="1" applyAlignment="1">
      <alignment horizontal="left" vertical="center" wrapText="1" indent="1"/>
    </xf>
    <xf numFmtId="0" fontId="7" fillId="15" borderId="0" xfId="4" applyFont="1" applyFill="1" applyAlignment="1">
      <alignment vertical="center"/>
    </xf>
    <xf numFmtId="49" fontId="23" fillId="9" borderId="25" xfId="5" applyNumberFormat="1" applyFont="1" applyFill="1" applyBorder="1" applyAlignment="1">
      <alignment horizontal="left" vertical="center" wrapText="1" indent="1"/>
    </xf>
    <xf numFmtId="49" fontId="23" fillId="9" borderId="60" xfId="5" applyNumberFormat="1" applyFont="1" applyFill="1" applyBorder="1" applyAlignment="1">
      <alignment horizontal="left" vertical="center" wrapText="1" indent="1"/>
    </xf>
    <xf numFmtId="49" fontId="23" fillId="9" borderId="61" xfId="5" applyNumberFormat="1" applyFont="1" applyFill="1" applyBorder="1" applyAlignment="1">
      <alignment horizontal="left" vertical="center" wrapText="1" indent="1"/>
    </xf>
    <xf numFmtId="49" fontId="23" fillId="9" borderId="59" xfId="5" applyNumberFormat="1" applyFont="1" applyFill="1" applyBorder="1" applyAlignment="1">
      <alignment horizontal="left" vertical="center" wrapText="1" indent="1"/>
    </xf>
    <xf numFmtId="0" fontId="17" fillId="0" borderId="5" xfId="5" applyFont="1" applyFill="1" applyBorder="1" applyAlignment="1">
      <alignment horizontal="center" vertical="center" wrapText="1"/>
    </xf>
    <xf numFmtId="0" fontId="15" fillId="0" borderId="0" xfId="12" applyFont="1" applyFill="1" applyBorder="1" applyAlignment="1">
      <alignment horizontal="left" vertical="center" indent="1"/>
    </xf>
    <xf numFmtId="0" fontId="30" fillId="0" borderId="0" xfId="12" applyFont="1" applyFill="1" applyBorder="1" applyAlignment="1">
      <alignment horizontal="center" vertical="center"/>
    </xf>
    <xf numFmtId="0" fontId="30" fillId="0" borderId="0" xfId="12" applyFont="1" applyFill="1" applyBorder="1" applyAlignment="1">
      <alignment vertical="center"/>
    </xf>
    <xf numFmtId="0" fontId="25" fillId="7" borderId="0" xfId="5" applyFont="1" applyFill="1" applyBorder="1" applyAlignment="1">
      <alignment horizontal="left" vertical="center" wrapText="1" indent="1"/>
    </xf>
    <xf numFmtId="0" fontId="25" fillId="0" borderId="0" xfId="12" applyFont="1" applyFill="1" applyBorder="1" applyAlignment="1">
      <alignment vertical="center"/>
    </xf>
    <xf numFmtId="0" fontId="23" fillId="9" borderId="31" xfId="5" applyFont="1" applyFill="1" applyBorder="1" applyAlignment="1">
      <alignment horizontal="left" vertical="center" wrapText="1" indent="1"/>
    </xf>
    <xf numFmtId="0" fontId="25" fillId="0" borderId="0" xfId="12" applyFont="1" applyFill="1" applyBorder="1" applyAlignment="1">
      <alignment horizontal="left" vertical="center"/>
    </xf>
    <xf numFmtId="0" fontId="25" fillId="7" borderId="0" xfId="5" applyFont="1" applyFill="1" applyBorder="1" applyAlignment="1">
      <alignment vertical="center"/>
    </xf>
    <xf numFmtId="167" fontId="25" fillId="7" borderId="0" xfId="14" applyNumberFormat="1" applyFont="1" applyFill="1" applyBorder="1" applyAlignment="1">
      <alignment vertical="center"/>
    </xf>
    <xf numFmtId="0" fontId="21" fillId="11" borderId="62" xfId="5" applyFont="1" applyFill="1" applyBorder="1" applyAlignment="1">
      <alignment horizontal="left" vertical="center" wrapText="1" indent="1"/>
    </xf>
    <xf numFmtId="0" fontId="21" fillId="11" borderId="62" xfId="5" applyFont="1" applyFill="1" applyBorder="1" applyAlignment="1">
      <alignment horizontal="right" vertical="center" wrapText="1" indent="1"/>
    </xf>
    <xf numFmtId="0" fontId="23" fillId="9" borderId="62" xfId="5" applyFont="1" applyFill="1" applyBorder="1" applyAlignment="1">
      <alignment horizontal="center" vertical="center" wrapText="1"/>
    </xf>
    <xf numFmtId="0" fontId="16" fillId="15" borderId="48" xfId="7" applyFont="1" applyFill="1" applyBorder="1" applyAlignment="1">
      <alignment horizontal="left" vertical="center"/>
    </xf>
    <xf numFmtId="0" fontId="16" fillId="15" borderId="40" xfId="7" applyFont="1" applyFill="1" applyBorder="1" applyAlignment="1">
      <alignment horizontal="left" vertical="center"/>
    </xf>
    <xf numFmtId="0" fontId="17" fillId="15" borderId="0" xfId="7" applyFont="1" applyFill="1" applyBorder="1" applyAlignment="1">
      <alignment horizontal="left" vertical="center"/>
    </xf>
    <xf numFmtId="0" fontId="16" fillId="15" borderId="0" xfId="7" applyFont="1" applyFill="1" applyBorder="1" applyAlignment="1">
      <alignment horizontal="left" vertical="center"/>
    </xf>
    <xf numFmtId="0" fontId="34" fillId="15" borderId="0" xfId="12" applyFont="1" applyFill="1" applyBorder="1" applyAlignment="1">
      <alignment horizontal="center" vertical="center" shrinkToFit="1"/>
    </xf>
    <xf numFmtId="0" fontId="13" fillId="15" borderId="0" xfId="12" applyFont="1" applyFill="1" applyBorder="1" applyAlignment="1">
      <alignment horizontal="left" vertical="center" indent="1" shrinkToFit="1"/>
    </xf>
    <xf numFmtId="0" fontId="34" fillId="15" borderId="0" xfId="12" applyFont="1" applyFill="1" applyBorder="1" applyAlignment="1">
      <alignment vertical="center" shrinkToFit="1"/>
    </xf>
    <xf numFmtId="0" fontId="36" fillId="15" borderId="0" xfId="12" applyFont="1" applyFill="1" applyBorder="1" applyAlignment="1">
      <alignment horizontal="left" vertical="center" shrinkToFit="1"/>
    </xf>
    <xf numFmtId="0" fontId="36" fillId="15" borderId="0" xfId="12" applyFont="1" applyFill="1" applyBorder="1" applyAlignment="1">
      <alignment vertical="center" shrinkToFit="1"/>
    </xf>
    <xf numFmtId="0" fontId="35" fillId="15" borderId="0" xfId="12" applyFont="1" applyFill="1" applyAlignment="1">
      <alignment horizontal="center" vertical="center"/>
    </xf>
    <xf numFmtId="0" fontId="14" fillId="15" borderId="0" xfId="12" applyFont="1" applyFill="1" applyAlignment="1">
      <alignment horizontal="left" vertical="center" indent="1"/>
    </xf>
    <xf numFmtId="0" fontId="35" fillId="15" borderId="0" xfId="12" applyFont="1" applyFill="1" applyAlignment="1">
      <alignment vertical="center"/>
    </xf>
    <xf numFmtId="0" fontId="35" fillId="15" borderId="0" xfId="12" applyFont="1" applyFill="1" applyAlignment="1">
      <alignment vertical="center" wrapText="1"/>
    </xf>
    <xf numFmtId="0" fontId="7" fillId="15" borderId="0" xfId="12" applyFont="1" applyFill="1" applyAlignment="1">
      <alignment horizontal="left" vertical="center"/>
    </xf>
    <xf numFmtId="0" fontId="7" fillId="15" borderId="0" xfId="12" applyFont="1" applyFill="1" applyAlignment="1">
      <alignment vertical="center"/>
    </xf>
    <xf numFmtId="170" fontId="25" fillId="13" borderId="62" xfId="11" applyNumberFormat="1" applyFont="1" applyFill="1" applyBorder="1" applyAlignment="1">
      <alignment vertical="center" wrapText="1"/>
    </xf>
    <xf numFmtId="9" fontId="25" fillId="13" borderId="62" xfId="2" applyFont="1" applyFill="1" applyBorder="1" applyAlignment="1">
      <alignment vertical="center" wrapText="1"/>
    </xf>
    <xf numFmtId="37" fontId="16" fillId="13" borderId="62" xfId="13" applyNumberFormat="1" applyFont="1" applyFill="1" applyBorder="1" applyAlignment="1">
      <alignment vertical="center"/>
    </xf>
    <xf numFmtId="9" fontId="16" fillId="13" borderId="62" xfId="2" applyFont="1" applyFill="1" applyBorder="1" applyAlignment="1">
      <alignment vertical="center"/>
    </xf>
    <xf numFmtId="0" fontId="0" fillId="0" borderId="0" xfId="0" applyAlignment="1">
      <alignment vertical="top" wrapText="1"/>
    </xf>
    <xf numFmtId="0" fontId="29" fillId="0" borderId="0" xfId="0" applyFont="1" applyAlignment="1">
      <alignment vertical="top" wrapText="1"/>
    </xf>
    <xf numFmtId="171" fontId="25" fillId="13" borderId="62" xfId="15" applyNumberFormat="1" applyFont="1" applyFill="1" applyBorder="1" applyAlignment="1">
      <alignment horizontal="right" vertical="center" wrapText="1" indent="1"/>
    </xf>
    <xf numFmtId="3" fontId="25" fillId="12" borderId="62" xfId="1" applyNumberFormat="1" applyFont="1" applyFill="1" applyBorder="1" applyAlignment="1">
      <alignment horizontal="right" vertical="center" wrapText="1"/>
    </xf>
    <xf numFmtId="0" fontId="7" fillId="15" borderId="0" xfId="12" applyFont="1" applyFill="1" applyAlignment="1">
      <alignment vertical="center" wrapText="1"/>
    </xf>
    <xf numFmtId="3" fontId="25" fillId="0" borderId="62" xfId="1" applyNumberFormat="1" applyFont="1" applyFill="1" applyBorder="1" applyAlignment="1">
      <alignment horizontal="right" vertical="center" wrapText="1" indent="1"/>
    </xf>
    <xf numFmtId="1" fontId="25" fillId="13" borderId="62" xfId="15" applyNumberFormat="1" applyFont="1" applyFill="1" applyBorder="1" applyAlignment="1">
      <alignment horizontal="center" vertical="center" wrapText="1"/>
    </xf>
    <xf numFmtId="171" fontId="25" fillId="13" borderId="62" xfId="15" applyNumberFormat="1" applyFont="1" applyFill="1" applyBorder="1" applyAlignment="1">
      <alignment horizontal="left" vertical="center" wrapText="1"/>
    </xf>
    <xf numFmtId="0" fontId="25" fillId="13" borderId="62" xfId="5" applyFont="1" applyFill="1" applyBorder="1" applyAlignment="1">
      <alignment horizontal="center" vertical="center" wrapText="1"/>
    </xf>
    <xf numFmtId="0" fontId="21" fillId="11" borderId="62" xfId="5" applyFont="1" applyFill="1" applyBorder="1" applyAlignment="1">
      <alignment horizontal="left" vertical="center" wrapText="1" indent="2"/>
    </xf>
    <xf numFmtId="170" fontId="25" fillId="0" borderId="62" xfId="11" applyNumberFormat="1" applyFont="1" applyFill="1" applyBorder="1" applyAlignment="1">
      <alignment horizontal="right" vertical="center" wrapText="1" indent="1"/>
    </xf>
    <xf numFmtId="166" fontId="25" fillId="10" borderId="0" xfId="1" applyNumberFormat="1" applyFont="1" applyFill="1" applyBorder="1" applyAlignment="1">
      <alignment horizontal="left" vertical="center" wrapText="1" indent="1"/>
    </xf>
    <xf numFmtId="3" fontId="0" fillId="0" borderId="51" xfId="0" applyNumberFormat="1" applyBorder="1"/>
    <xf numFmtId="0" fontId="0" fillId="0" borderId="50" xfId="0" applyBorder="1"/>
    <xf numFmtId="0" fontId="0" fillId="0" borderId="47" xfId="0" applyBorder="1"/>
    <xf numFmtId="3" fontId="0" fillId="0" borderId="48" xfId="0" applyNumberFormat="1" applyBorder="1"/>
    <xf numFmtId="3" fontId="0" fillId="0" borderId="49" xfId="0" applyNumberFormat="1" applyBorder="1"/>
    <xf numFmtId="0" fontId="22" fillId="0" borderId="39" xfId="0" applyFont="1" applyBorder="1"/>
    <xf numFmtId="0" fontId="22" fillId="0" borderId="40" xfId="0" applyFont="1" applyBorder="1"/>
    <xf numFmtId="0" fontId="22" fillId="0" borderId="41" xfId="0" applyFont="1" applyBorder="1"/>
    <xf numFmtId="0" fontId="0" fillId="0" borderId="0" xfId="0" applyAlignment="1">
      <alignment textRotation="90"/>
    </xf>
    <xf numFmtId="0" fontId="31" fillId="7" borderId="0" xfId="5" applyFont="1" applyFill="1" applyBorder="1" applyAlignment="1">
      <alignment horizontal="left" vertical="center" indent="1"/>
    </xf>
    <xf numFmtId="0" fontId="25" fillId="7" borderId="0" xfId="5" applyFont="1" applyFill="1" applyBorder="1" applyAlignment="1">
      <alignment horizontal="center" vertical="center" wrapText="1"/>
    </xf>
    <xf numFmtId="14" fontId="25" fillId="7" borderId="0" xfId="5" applyNumberFormat="1" applyFont="1" applyFill="1" applyBorder="1" applyAlignment="1">
      <alignment vertical="center" wrapText="1"/>
    </xf>
    <xf numFmtId="10" fontId="25" fillId="7" borderId="0" xfId="5" applyNumberFormat="1" applyFont="1" applyFill="1" applyBorder="1" applyAlignment="1">
      <alignment horizontal="left" vertical="center" wrapText="1" indent="1"/>
    </xf>
    <xf numFmtId="0" fontId="25" fillId="7" borderId="51" xfId="5" applyFont="1" applyFill="1" applyBorder="1" applyAlignment="1">
      <alignment horizontal="left" vertical="center" wrapText="1" indent="1"/>
    </xf>
    <xf numFmtId="14" fontId="25" fillId="7" borderId="51" xfId="5" applyNumberFormat="1" applyFont="1" applyFill="1" applyBorder="1" applyAlignment="1">
      <alignment vertical="center" wrapText="1"/>
    </xf>
    <xf numFmtId="0" fontId="23" fillId="9" borderId="28" xfId="5" applyFont="1" applyFill="1" applyBorder="1" applyAlignment="1">
      <alignment vertical="center" wrapText="1"/>
    </xf>
    <xf numFmtId="49" fontId="23" fillId="9" borderId="25" xfId="5" applyNumberFormat="1" applyFont="1" applyFill="1" applyBorder="1" applyAlignment="1">
      <alignment horizontal="center" vertical="center" wrapText="1"/>
    </xf>
    <xf numFmtId="0" fontId="20" fillId="0" borderId="0" xfId="7" applyFont="1" applyFill="1" applyBorder="1" applyAlignment="1">
      <alignment horizontal="left" vertical="center"/>
    </xf>
    <xf numFmtId="49" fontId="23" fillId="9" borderId="27" xfId="5" applyNumberFormat="1" applyFont="1" applyFill="1" applyBorder="1" applyAlignment="1">
      <alignment horizontal="center" vertical="center" wrapText="1"/>
    </xf>
    <xf numFmtId="0" fontId="25" fillId="7" borderId="31" xfId="5" applyFont="1" applyFill="1" applyBorder="1" applyAlignment="1">
      <alignment horizontal="center" vertical="center" wrapText="1"/>
    </xf>
    <xf numFmtId="0" fontId="25" fillId="7" borderId="63" xfId="5" applyFont="1" applyFill="1" applyBorder="1" applyAlignment="1">
      <alignment horizontal="center" vertical="center" wrapText="1"/>
    </xf>
    <xf numFmtId="0" fontId="17" fillId="0" borderId="0" xfId="7" applyFont="1" applyFill="1" applyBorder="1" applyAlignment="1">
      <alignment horizontal="left" vertical="center"/>
    </xf>
    <xf numFmtId="0" fontId="23" fillId="9" borderId="29" xfId="5" applyFont="1" applyFill="1" applyBorder="1" applyAlignment="1">
      <alignment vertical="center" wrapText="1"/>
    </xf>
    <xf numFmtId="0" fontId="23" fillId="9" borderId="28" xfId="5" applyFont="1" applyFill="1" applyBorder="1" applyAlignment="1">
      <alignment vertical="center"/>
    </xf>
    <xf numFmtId="0" fontId="23" fillId="9" borderId="27" xfId="5" applyFont="1" applyFill="1" applyBorder="1" applyAlignment="1">
      <alignment vertical="center"/>
    </xf>
    <xf numFmtId="49" fontId="23" fillId="9" borderId="29" xfId="5" applyNumberFormat="1" applyFont="1" applyFill="1" applyBorder="1" applyAlignment="1">
      <alignment vertical="center" wrapText="1"/>
    </xf>
    <xf numFmtId="0" fontId="23" fillId="9" borderId="25" xfId="5" applyFont="1" applyFill="1" applyBorder="1" applyAlignment="1">
      <alignment horizontal="center" vertical="center" wrapText="1"/>
    </xf>
    <xf numFmtId="173" fontId="20" fillId="0" borderId="0" xfId="1" applyNumberFormat="1" applyFont="1" applyFill="1" applyBorder="1" applyAlignment="1">
      <alignment vertical="center"/>
    </xf>
    <xf numFmtId="173" fontId="20" fillId="0" borderId="0" xfId="1" applyNumberFormat="1" applyFont="1" applyFill="1" applyBorder="1" applyAlignment="1">
      <alignment horizontal="center" vertical="center"/>
    </xf>
    <xf numFmtId="0" fontId="20" fillId="0" borderId="0" xfId="7" applyFont="1" applyFill="1" applyBorder="1" applyAlignment="1">
      <alignment horizontal="center" vertical="center"/>
    </xf>
    <xf numFmtId="0" fontId="25" fillId="7" borderId="0" xfId="5" applyFont="1" applyFill="1" applyBorder="1" applyAlignment="1">
      <alignment horizontal="left" vertical="center" wrapText="1" indent="1"/>
    </xf>
    <xf numFmtId="0" fontId="23" fillId="9" borderId="62" xfId="5" applyFont="1" applyFill="1" applyBorder="1" applyAlignment="1">
      <alignment horizontal="center" vertical="center" wrapText="1"/>
    </xf>
    <xf numFmtId="0" fontId="23" fillId="9" borderId="31" xfId="5" applyFont="1" applyFill="1" applyBorder="1" applyAlignment="1">
      <alignment horizontal="left" vertical="center" wrapText="1" indent="1"/>
    </xf>
    <xf numFmtId="0" fontId="21" fillId="11" borderId="62" xfId="5" applyFont="1" applyFill="1" applyBorder="1" applyAlignment="1">
      <alignment horizontal="left" vertical="center" wrapText="1" indent="1"/>
    </xf>
    <xf numFmtId="0" fontId="31" fillId="7" borderId="26" xfId="5" applyFont="1" applyFill="1" applyBorder="1" applyAlignment="1">
      <alignment horizontal="left" vertical="center" indent="1"/>
    </xf>
    <xf numFmtId="0" fontId="25" fillId="7" borderId="26" xfId="5" applyFont="1" applyFill="1" applyBorder="1" applyAlignment="1">
      <alignment horizontal="left" vertical="center" wrapText="1" indent="1"/>
    </xf>
    <xf numFmtId="0" fontId="25" fillId="7" borderId="67" xfId="5" applyFont="1" applyFill="1" applyBorder="1" applyAlignment="1">
      <alignment horizontal="left" vertical="center" wrapText="1" indent="1"/>
    </xf>
    <xf numFmtId="0" fontId="25" fillId="7" borderId="26" xfId="5" applyFont="1" applyFill="1" applyBorder="1" applyAlignment="1">
      <alignment horizontal="center" vertical="center" wrapText="1"/>
    </xf>
    <xf numFmtId="0" fontId="31" fillId="7" borderId="65" xfId="5" applyFont="1" applyFill="1" applyBorder="1" applyAlignment="1">
      <alignment horizontal="left" vertical="center" indent="1"/>
    </xf>
    <xf numFmtId="0" fontId="31" fillId="7" borderId="65" xfId="5" applyFont="1" applyFill="1" applyBorder="1" applyAlignment="1">
      <alignment horizontal="left" vertical="center" wrapText="1" indent="1"/>
    </xf>
    <xf numFmtId="0" fontId="25" fillId="7" borderId="65" xfId="5" applyFont="1" applyFill="1" applyBorder="1" applyAlignment="1">
      <alignment horizontal="left" vertical="center" wrapText="1" indent="1"/>
    </xf>
    <xf numFmtId="0" fontId="25" fillId="7" borderId="68" xfId="5" applyFont="1" applyFill="1" applyBorder="1" applyAlignment="1">
      <alignment horizontal="left" vertical="center" wrapText="1" indent="1"/>
    </xf>
    <xf numFmtId="0" fontId="25" fillId="7" borderId="65" xfId="5" applyFont="1" applyFill="1" applyBorder="1" applyAlignment="1">
      <alignment horizontal="center" vertical="center" wrapText="1"/>
    </xf>
    <xf numFmtId="0" fontId="25" fillId="7" borderId="69" xfId="5" applyFont="1" applyFill="1" applyBorder="1" applyAlignment="1">
      <alignment horizontal="center" vertical="center" wrapText="1"/>
    </xf>
    <xf numFmtId="0" fontId="0" fillId="0" borderId="0" xfId="0" applyAlignment="1">
      <alignment textRotation="90" wrapText="1"/>
    </xf>
    <xf numFmtId="0" fontId="0" fillId="0" borderId="0" xfId="0" applyAlignment="1">
      <alignment horizontal="right"/>
    </xf>
    <xf numFmtId="170" fontId="0" fillId="0" borderId="0" xfId="11" applyNumberFormat="1" applyFont="1"/>
    <xf numFmtId="0" fontId="0" fillId="17" borderId="0" xfId="0" applyFill="1"/>
    <xf numFmtId="0" fontId="0" fillId="0" borderId="0" xfId="0" applyFill="1"/>
    <xf numFmtId="0" fontId="22" fillId="17" borderId="0" xfId="0" applyFont="1" applyFill="1"/>
    <xf numFmtId="0" fontId="22" fillId="14" borderId="0" xfId="0" applyFont="1" applyFill="1"/>
    <xf numFmtId="0" fontId="25" fillId="0" borderId="28" xfId="7" applyFont="1" applyFill="1" applyBorder="1" applyAlignment="1">
      <alignment horizontal="left" vertical="center"/>
    </xf>
    <xf numFmtId="0" fontId="45" fillId="0" borderId="28" xfId="7" applyFont="1" applyFill="1" applyBorder="1" applyAlignment="1">
      <alignment horizontal="left" vertical="center"/>
    </xf>
    <xf numFmtId="173" fontId="45" fillId="0" borderId="29" xfId="1" applyNumberFormat="1" applyFont="1" applyFill="1" applyBorder="1" applyAlignment="1">
      <alignment vertical="center"/>
    </xf>
    <xf numFmtId="0" fontId="45" fillId="0" borderId="26" xfId="7" applyFont="1" applyFill="1" applyBorder="1" applyAlignment="1">
      <alignment horizontal="left" vertical="center"/>
    </xf>
    <xf numFmtId="173" fontId="45" fillId="0" borderId="33" xfId="1" applyNumberFormat="1" applyFont="1" applyFill="1" applyBorder="1" applyAlignment="1">
      <alignment vertical="center"/>
    </xf>
    <xf numFmtId="0" fontId="44" fillId="16" borderId="70" xfId="16"/>
    <xf numFmtId="0" fontId="44" fillId="16" borderId="70" xfId="16" applyAlignment="1">
      <alignment horizontal="right"/>
    </xf>
    <xf numFmtId="0" fontId="20" fillId="0" borderId="71" xfId="7" applyFont="1" applyFill="1" applyBorder="1" applyAlignment="1">
      <alignment horizontal="left" vertical="center"/>
    </xf>
    <xf numFmtId="0" fontId="20" fillId="0" borderId="72" xfId="7" applyFont="1" applyFill="1" applyBorder="1" applyAlignment="1">
      <alignment horizontal="left" vertical="center"/>
    </xf>
    <xf numFmtId="0" fontId="20" fillId="0" borderId="73" xfId="7" applyFont="1" applyFill="1" applyBorder="1" applyAlignment="1">
      <alignment horizontal="left" vertical="center"/>
    </xf>
    <xf numFmtId="0" fontId="20" fillId="0" borderId="74" xfId="7" applyFont="1" applyFill="1" applyBorder="1" applyAlignment="1">
      <alignment horizontal="right" vertical="center"/>
    </xf>
    <xf numFmtId="0" fontId="20" fillId="0" borderId="75" xfId="7" applyFont="1" applyFill="1" applyBorder="1" applyAlignment="1">
      <alignment horizontal="left" vertical="center"/>
    </xf>
    <xf numFmtId="0" fontId="20" fillId="0" borderId="74" xfId="7" applyFont="1" applyFill="1" applyBorder="1" applyAlignment="1">
      <alignment horizontal="left" vertical="center"/>
    </xf>
    <xf numFmtId="0" fontId="20" fillId="0" borderId="76" xfId="7" applyFont="1" applyFill="1" applyBorder="1" applyAlignment="1">
      <alignment horizontal="left" vertical="center"/>
    </xf>
    <xf numFmtId="0" fontId="20" fillId="0" borderId="77" xfId="7" applyFont="1" applyFill="1" applyBorder="1" applyAlignment="1">
      <alignment horizontal="left" vertical="center"/>
    </xf>
    <xf numFmtId="0" fontId="20" fillId="0" borderId="78" xfId="7" applyFont="1" applyFill="1" applyBorder="1" applyAlignment="1">
      <alignment horizontal="left" vertical="center"/>
    </xf>
    <xf numFmtId="171" fontId="25" fillId="13" borderId="62" xfId="15" applyNumberFormat="1" applyFont="1" applyFill="1" applyBorder="1" applyAlignment="1">
      <alignment horizontal="left" vertical="center" wrapText="1"/>
    </xf>
    <xf numFmtId="0" fontId="46" fillId="0" borderId="0" xfId="0" applyFont="1"/>
    <xf numFmtId="0" fontId="25" fillId="0" borderId="0" xfId="5" applyFont="1" applyFill="1" applyBorder="1" applyAlignment="1">
      <alignment vertical="center" wrapText="1"/>
    </xf>
    <xf numFmtId="0" fontId="6" fillId="0" borderId="0" xfId="0" applyFont="1" applyAlignment="1">
      <alignment vertical="center"/>
    </xf>
    <xf numFmtId="0" fontId="23" fillId="9" borderId="25" xfId="5" applyFont="1" applyFill="1" applyBorder="1" applyAlignment="1">
      <alignment horizontal="left" vertical="center" wrapText="1" indent="1"/>
    </xf>
    <xf numFmtId="0" fontId="5" fillId="0" borderId="0" xfId="0" applyFont="1"/>
    <xf numFmtId="174" fontId="25" fillId="0" borderId="0" xfId="12" applyNumberFormat="1" applyFont="1" applyFill="1" applyBorder="1" applyAlignment="1">
      <alignment vertical="center"/>
    </xf>
    <xf numFmtId="0" fontId="32" fillId="8" borderId="39" xfId="5" applyFont="1" applyFill="1" applyBorder="1" applyAlignment="1">
      <alignment horizontal="left" vertical="center" wrapText="1" indent="1"/>
    </xf>
    <xf numFmtId="0" fontId="32" fillId="8" borderId="40" xfId="5" applyFont="1" applyFill="1" applyBorder="1" applyAlignment="1">
      <alignment horizontal="left" vertical="center" wrapText="1" indent="1"/>
    </xf>
    <xf numFmtId="0" fontId="32" fillId="8" borderId="41" xfId="5" applyFont="1" applyFill="1" applyBorder="1" applyAlignment="1">
      <alignment horizontal="left" vertical="center" wrapText="1" indent="1"/>
    </xf>
    <xf numFmtId="0" fontId="47" fillId="8" borderId="40" xfId="0" applyFont="1" applyFill="1" applyBorder="1" applyAlignment="1">
      <alignment horizontal="left" vertical="center" indent="1"/>
    </xf>
    <xf numFmtId="0" fontId="47" fillId="8" borderId="39" xfId="0" applyFont="1" applyFill="1" applyBorder="1" applyAlignment="1">
      <alignment horizontal="left" vertical="center" indent="1"/>
    </xf>
    <xf numFmtId="0" fontId="47" fillId="8" borderId="41" xfId="0" applyFont="1" applyFill="1" applyBorder="1" applyAlignment="1">
      <alignment horizontal="left" vertical="center" indent="1"/>
    </xf>
    <xf numFmtId="3" fontId="15" fillId="7" borderId="0" xfId="1" applyNumberFormat="1" applyFont="1" applyFill="1" applyBorder="1" applyAlignment="1">
      <alignment horizontal="right" vertical="center" wrapText="1" indent="1"/>
    </xf>
    <xf numFmtId="0" fontId="14" fillId="15" borderId="48" xfId="12" applyFont="1" applyFill="1" applyBorder="1" applyAlignment="1">
      <alignment vertical="center"/>
    </xf>
    <xf numFmtId="173" fontId="4" fillId="0" borderId="25" xfId="1" applyNumberFormat="1" applyFont="1" applyFill="1" applyBorder="1" applyAlignment="1">
      <alignment horizontal="center" vertical="center"/>
    </xf>
    <xf numFmtId="0" fontId="4" fillId="0" borderId="25" xfId="7" applyFont="1" applyFill="1" applyBorder="1" applyAlignment="1">
      <alignment horizontal="center" vertical="center"/>
    </xf>
    <xf numFmtId="173" fontId="3" fillId="0" borderId="27" xfId="1" applyNumberFormat="1" applyFont="1" applyFill="1" applyBorder="1" applyAlignment="1">
      <alignment horizontal="center" vertical="center"/>
    </xf>
    <xf numFmtId="0" fontId="32" fillId="8" borderId="39" xfId="5" applyFont="1" applyFill="1" applyBorder="1" applyAlignment="1">
      <alignment horizontal="left" vertical="center" wrapText="1" indent="1"/>
    </xf>
    <xf numFmtId="0" fontId="32" fillId="8" borderId="40" xfId="5" applyFont="1" applyFill="1" applyBorder="1" applyAlignment="1">
      <alignment horizontal="left" vertical="center" wrapText="1" indent="1"/>
    </xf>
    <xf numFmtId="0" fontId="32" fillId="8" borderId="41" xfId="5" applyFont="1" applyFill="1" applyBorder="1" applyAlignment="1">
      <alignment horizontal="left" vertical="center" wrapText="1" indent="1"/>
    </xf>
    <xf numFmtId="0" fontId="2" fillId="0" borderId="0" xfId="0" applyFont="1" applyAlignment="1">
      <alignment vertical="center" wrapText="1"/>
    </xf>
    <xf numFmtId="0" fontId="1" fillId="0" borderId="0" xfId="0" applyFont="1" applyBorder="1" applyAlignment="1">
      <alignment wrapText="1"/>
    </xf>
    <xf numFmtId="0" fontId="1" fillId="0" borderId="0" xfId="0" applyFont="1" applyAlignment="1">
      <alignment vertical="top" wrapText="1"/>
    </xf>
    <xf numFmtId="0" fontId="1" fillId="0" borderId="0" xfId="0" applyFont="1" applyAlignment="1">
      <alignment vertical="center" wrapText="1"/>
    </xf>
    <xf numFmtId="170" fontId="25" fillId="18" borderId="62" xfId="11" applyNumberFormat="1" applyFont="1" applyFill="1" applyBorder="1" applyAlignment="1">
      <alignment horizontal="right" vertical="center" wrapText="1" indent="1"/>
    </xf>
    <xf numFmtId="170" fontId="25" fillId="19" borderId="62" xfId="11" applyNumberFormat="1" applyFont="1" applyFill="1" applyBorder="1" applyAlignment="1">
      <alignment horizontal="right" vertical="center" wrapText="1" indent="1"/>
    </xf>
    <xf numFmtId="170" fontId="25" fillId="20" borderId="62" xfId="11" applyNumberFormat="1" applyFont="1" applyFill="1" applyBorder="1" applyAlignment="1">
      <alignment horizontal="right" vertical="center" wrapText="1" indent="1"/>
    </xf>
    <xf numFmtId="3" fontId="25" fillId="20" borderId="62" xfId="1" applyNumberFormat="1" applyFont="1" applyFill="1" applyBorder="1" applyAlignment="1">
      <alignment horizontal="right" vertical="center" wrapText="1" indent="1"/>
    </xf>
    <xf numFmtId="3" fontId="25" fillId="19" borderId="62" xfId="1" applyNumberFormat="1" applyFont="1" applyFill="1" applyBorder="1" applyAlignment="1">
      <alignment horizontal="right" vertical="center" wrapText="1" indent="1"/>
    </xf>
    <xf numFmtId="0" fontId="0" fillId="3" borderId="1" xfId="3" applyFont="1" applyAlignment="1">
      <alignment horizontal="left" vertical="top" wrapText="1"/>
    </xf>
    <xf numFmtId="0" fontId="0" fillId="3" borderId="1" xfId="3" applyFont="1" applyAlignment="1">
      <alignment horizontal="left" vertical="top"/>
    </xf>
    <xf numFmtId="0" fontId="44" fillId="16" borderId="70" xfId="16" applyAlignment="1">
      <alignment horizontal="center"/>
    </xf>
    <xf numFmtId="0" fontId="17" fillId="10" borderId="0" xfId="5" applyFont="1" applyFill="1" applyBorder="1" applyAlignment="1">
      <alignment horizontal="left" vertical="center" wrapText="1"/>
    </xf>
    <xf numFmtId="14" fontId="17" fillId="8" borderId="27" xfId="5" applyNumberFormat="1" applyFont="1" applyFill="1" applyBorder="1" applyAlignment="1">
      <alignment horizontal="left" vertical="center" wrapText="1" indent="1"/>
    </xf>
    <xf numFmtId="14" fontId="17" fillId="8" borderId="28" xfId="5" applyNumberFormat="1" applyFont="1" applyFill="1" applyBorder="1" applyAlignment="1">
      <alignment horizontal="left" vertical="center" wrapText="1" indent="1"/>
    </xf>
    <xf numFmtId="14" fontId="17" fillId="8" borderId="29" xfId="5" applyNumberFormat="1" applyFont="1" applyFill="1" applyBorder="1" applyAlignment="1">
      <alignment horizontal="left" vertical="center" wrapText="1" indent="1"/>
    </xf>
    <xf numFmtId="0" fontId="31" fillId="7" borderId="17" xfId="5" applyFont="1" applyFill="1" applyBorder="1" applyAlignment="1">
      <alignment horizontal="left" vertical="center" wrapText="1" indent="1"/>
    </xf>
    <xf numFmtId="0" fontId="31" fillId="7" borderId="18" xfId="5" applyFont="1" applyFill="1" applyBorder="1" applyAlignment="1">
      <alignment horizontal="left" vertical="center" wrapText="1" indent="1"/>
    </xf>
    <xf numFmtId="0" fontId="25" fillId="7" borderId="19" xfId="5" applyFont="1" applyFill="1" applyBorder="1" applyAlignment="1">
      <alignment horizontal="left" vertical="center" wrapText="1" indent="1"/>
    </xf>
    <xf numFmtId="0" fontId="25" fillId="7" borderId="20" xfId="5" applyFont="1" applyFill="1" applyBorder="1" applyAlignment="1">
      <alignment horizontal="left" vertical="center" wrapText="1" indent="1"/>
    </xf>
    <xf numFmtId="0" fontId="23" fillId="9" borderId="27" xfId="5" applyFont="1" applyFill="1" applyBorder="1" applyAlignment="1">
      <alignment horizontal="left" vertical="center" wrapText="1" indent="1"/>
    </xf>
    <xf numFmtId="0" fontId="23" fillId="9" borderId="28" xfId="5" applyFont="1" applyFill="1" applyBorder="1" applyAlignment="1">
      <alignment horizontal="left" vertical="center" wrapText="1" indent="1"/>
    </xf>
    <xf numFmtId="0" fontId="17" fillId="10" borderId="26" xfId="5" applyFont="1" applyFill="1" applyBorder="1" applyAlignment="1">
      <alignment horizontal="left" vertical="center" wrapText="1"/>
    </xf>
    <xf numFmtId="0" fontId="25" fillId="7" borderId="17" xfId="5" applyFont="1" applyFill="1" applyBorder="1" applyAlignment="1">
      <alignment horizontal="left" vertical="center" wrapText="1" indent="1"/>
    </xf>
    <xf numFmtId="0" fontId="25" fillId="7" borderId="18" xfId="5" applyFont="1" applyFill="1" applyBorder="1" applyAlignment="1">
      <alignment horizontal="left" vertical="center" wrapText="1" indent="1"/>
    </xf>
    <xf numFmtId="0" fontId="31" fillId="7" borderId="0" xfId="5" applyFont="1" applyFill="1" applyBorder="1" applyAlignment="1">
      <alignment horizontal="left" vertical="center" wrapText="1"/>
    </xf>
    <xf numFmtId="0" fontId="31" fillId="8" borderId="0" xfId="5" applyFont="1" applyFill="1" applyBorder="1" applyAlignment="1">
      <alignment horizontal="left" vertical="center" wrapText="1" indent="1"/>
    </xf>
    <xf numFmtId="0" fontId="31" fillId="7" borderId="13" xfId="5" applyFont="1" applyFill="1" applyBorder="1" applyAlignment="1">
      <alignment horizontal="left" vertical="center" wrapText="1" indent="1"/>
    </xf>
    <xf numFmtId="0" fontId="31" fillId="7" borderId="14" xfId="5" applyFont="1" applyFill="1" applyBorder="1" applyAlignment="1">
      <alignment horizontal="left" vertical="center" wrapText="1" indent="1"/>
    </xf>
    <xf numFmtId="0" fontId="25" fillId="7" borderId="15" xfId="5" applyFont="1" applyFill="1" applyBorder="1" applyAlignment="1">
      <alignment horizontal="left" vertical="center" wrapText="1" indent="1"/>
    </xf>
    <xf numFmtId="0" fontId="25" fillId="7" borderId="13" xfId="5" applyFont="1" applyFill="1" applyBorder="1" applyAlignment="1">
      <alignment horizontal="left" vertical="center" wrapText="1" indent="1"/>
    </xf>
    <xf numFmtId="0" fontId="25" fillId="7" borderId="14" xfId="5" applyFont="1" applyFill="1" applyBorder="1" applyAlignment="1">
      <alignment horizontal="left" vertical="center" wrapText="1" indent="1"/>
    </xf>
    <xf numFmtId="0" fontId="25" fillId="7" borderId="16" xfId="5" applyFont="1" applyFill="1" applyBorder="1" applyAlignment="1">
      <alignment horizontal="left" vertical="center" wrapText="1" indent="1"/>
    </xf>
    <xf numFmtId="0" fontId="31" fillId="7" borderId="40" xfId="5" applyFont="1" applyFill="1" applyBorder="1" applyAlignment="1">
      <alignment horizontal="left" vertical="center" wrapText="1"/>
    </xf>
    <xf numFmtId="0" fontId="25" fillId="7" borderId="21" xfId="5" applyFont="1" applyFill="1" applyBorder="1" applyAlignment="1">
      <alignment horizontal="left" vertical="center" wrapText="1" indent="1"/>
    </xf>
    <xf numFmtId="0" fontId="37" fillId="7" borderId="19" xfId="6" applyFont="1" applyFill="1" applyBorder="1" applyAlignment="1" applyProtection="1">
      <alignment horizontal="left" vertical="center" wrapText="1" indent="1"/>
    </xf>
    <xf numFmtId="0" fontId="42" fillId="0" borderId="2" xfId="5" applyFont="1" applyFill="1" applyBorder="1" applyAlignment="1">
      <alignment horizontal="center" vertical="center" wrapText="1"/>
    </xf>
    <xf numFmtId="0" fontId="42" fillId="0" borderId="3" xfId="5" applyFont="1" applyFill="1" applyBorder="1" applyAlignment="1">
      <alignment horizontal="center" vertical="center" wrapText="1"/>
    </xf>
    <xf numFmtId="0" fontId="42" fillId="0" borderId="5" xfId="5" applyFont="1" applyFill="1" applyBorder="1" applyAlignment="1">
      <alignment horizontal="center" vertical="center" wrapText="1"/>
    </xf>
    <xf numFmtId="0" fontId="42" fillId="0" borderId="0" xfId="5" applyFont="1" applyFill="1" applyBorder="1" applyAlignment="1">
      <alignment horizontal="center" vertical="center" wrapText="1"/>
    </xf>
    <xf numFmtId="0" fontId="42" fillId="0" borderId="7" xfId="5" applyFont="1" applyFill="1" applyBorder="1" applyAlignment="1">
      <alignment horizontal="center" vertical="center" wrapText="1"/>
    </xf>
    <xf numFmtId="0" fontId="42" fillId="0" borderId="9" xfId="5" applyFont="1" applyFill="1" applyBorder="1" applyAlignment="1">
      <alignment horizontal="center" vertical="center" wrapText="1"/>
    </xf>
    <xf numFmtId="0" fontId="15" fillId="0" borderId="10" xfId="5" applyFont="1" applyFill="1" applyBorder="1" applyAlignment="1">
      <alignment horizontal="center" vertical="center"/>
    </xf>
    <xf numFmtId="0" fontId="15" fillId="0" borderId="12" xfId="5" applyFont="1" applyFill="1" applyBorder="1" applyAlignment="1">
      <alignment horizontal="center" vertical="center"/>
    </xf>
    <xf numFmtId="0" fontId="16" fillId="0" borderId="10" xfId="5" applyFont="1" applyFill="1" applyBorder="1" applyAlignment="1">
      <alignment horizontal="left" vertical="center" indent="1"/>
    </xf>
    <xf numFmtId="0" fontId="16" fillId="0" borderId="11" xfId="5" applyFont="1" applyFill="1" applyBorder="1" applyAlignment="1">
      <alignment horizontal="left" vertical="center" indent="1"/>
    </xf>
    <xf numFmtId="0" fontId="30" fillId="0" borderId="2" xfId="5" applyFont="1" applyFill="1" applyBorder="1" applyAlignment="1">
      <alignment horizontal="left" vertical="center" indent="1"/>
    </xf>
    <xf numFmtId="0" fontId="30" fillId="0" borderId="3" xfId="5" applyFont="1" applyFill="1" applyBorder="1" applyAlignment="1">
      <alignment horizontal="left" vertical="center" indent="1"/>
    </xf>
    <xf numFmtId="0" fontId="14" fillId="6" borderId="36" xfId="7" applyFont="1" applyFill="1" applyBorder="1" applyAlignment="1">
      <alignment horizontal="left" vertical="center" wrapText="1" indent="1"/>
    </xf>
    <xf numFmtId="0" fontId="30" fillId="0" borderId="4" xfId="5" applyFont="1" applyFill="1" applyBorder="1" applyAlignment="1">
      <alignment horizontal="left" vertical="center" indent="1"/>
    </xf>
    <xf numFmtId="0" fontId="17" fillId="0" borderId="7" xfId="6" applyFont="1" applyFill="1" applyBorder="1" applyAlignment="1" applyProtection="1">
      <alignment horizontal="left" vertical="top" wrapText="1" indent="1"/>
    </xf>
    <xf numFmtId="0" fontId="17" fillId="0" borderId="9" xfId="6" applyFont="1" applyFill="1" applyBorder="1" applyAlignment="1" applyProtection="1">
      <alignment horizontal="left" vertical="top" wrapText="1" indent="1"/>
    </xf>
    <xf numFmtId="0" fontId="17" fillId="0" borderId="8" xfId="6" applyFont="1" applyFill="1" applyBorder="1" applyAlignment="1" applyProtection="1">
      <alignment horizontal="left" vertical="top" wrapText="1" indent="1"/>
    </xf>
    <xf numFmtId="0" fontId="17" fillId="0" borderId="7" xfId="5" applyFont="1" applyFill="1" applyBorder="1" applyAlignment="1">
      <alignment horizontal="left" vertical="top" wrapText="1" indent="1"/>
    </xf>
    <xf numFmtId="0" fontId="17" fillId="0" borderId="8" xfId="5" applyFont="1" applyFill="1" applyBorder="1" applyAlignment="1">
      <alignment horizontal="left" vertical="top" wrapText="1" indent="1"/>
    </xf>
    <xf numFmtId="0" fontId="16" fillId="0" borderId="10" xfId="5" applyFont="1" applyFill="1" applyBorder="1" applyAlignment="1">
      <alignment horizontal="right" vertical="center" indent="1"/>
    </xf>
    <xf numFmtId="0" fontId="16" fillId="0" borderId="12" xfId="5" applyFont="1" applyFill="1" applyBorder="1" applyAlignment="1">
      <alignment horizontal="right" vertical="center" indent="1"/>
    </xf>
    <xf numFmtId="0" fontId="16" fillId="0" borderId="30" xfId="5" applyFont="1" applyFill="1" applyBorder="1" applyAlignment="1">
      <alignment horizontal="center" vertical="center"/>
    </xf>
    <xf numFmtId="0" fontId="16" fillId="0" borderId="11" xfId="5" applyFont="1" applyFill="1" applyBorder="1" applyAlignment="1">
      <alignment horizontal="center" vertical="center"/>
    </xf>
    <xf numFmtId="168" fontId="16" fillId="0" borderId="30" xfId="5" applyNumberFormat="1" applyFont="1" applyFill="1" applyBorder="1" applyAlignment="1">
      <alignment horizontal="center" vertical="center"/>
    </xf>
    <xf numFmtId="168" fontId="16" fillId="0" borderId="11" xfId="5" applyNumberFormat="1" applyFont="1" applyFill="1" applyBorder="1" applyAlignment="1">
      <alignment horizontal="center" vertical="center"/>
    </xf>
    <xf numFmtId="0" fontId="31" fillId="7" borderId="36" xfId="5" applyFont="1" applyFill="1" applyBorder="1" applyAlignment="1">
      <alignment horizontal="left" vertical="center" wrapText="1"/>
    </xf>
    <xf numFmtId="14" fontId="25" fillId="8" borderId="27" xfId="5" applyNumberFormat="1" applyFont="1" applyFill="1" applyBorder="1" applyAlignment="1">
      <alignment horizontal="center" vertical="center" wrapText="1"/>
    </xf>
    <xf numFmtId="14" fontId="25" fillId="8" borderId="28" xfId="5" applyNumberFormat="1" applyFont="1" applyFill="1" applyBorder="1" applyAlignment="1">
      <alignment horizontal="center" vertical="center" wrapText="1"/>
    </xf>
    <xf numFmtId="14" fontId="25" fillId="8" borderId="29" xfId="5" applyNumberFormat="1" applyFont="1" applyFill="1" applyBorder="1" applyAlignment="1">
      <alignment horizontal="center" vertical="center" wrapText="1"/>
    </xf>
    <xf numFmtId="0" fontId="17" fillId="8" borderId="25" xfId="5" applyNumberFormat="1" applyFont="1" applyFill="1" applyBorder="1" applyAlignment="1">
      <alignment horizontal="left" vertical="center" wrapText="1"/>
    </xf>
    <xf numFmtId="0" fontId="23" fillId="9" borderId="29" xfId="5" applyFont="1" applyFill="1" applyBorder="1" applyAlignment="1">
      <alignment horizontal="left" vertical="center" wrapText="1" indent="1"/>
    </xf>
    <xf numFmtId="0" fontId="30" fillId="0" borderId="2" xfId="5" applyFont="1" applyFill="1" applyBorder="1" applyAlignment="1">
      <alignment horizontal="left" vertical="center" wrapText="1" indent="1"/>
    </xf>
    <xf numFmtId="0" fontId="30" fillId="0" borderId="4" xfId="5" applyFont="1" applyFill="1" applyBorder="1" applyAlignment="1">
      <alignment horizontal="left" vertical="center" wrapText="1" indent="1"/>
    </xf>
    <xf numFmtId="0" fontId="30" fillId="0" borderId="5" xfId="5" applyFont="1" applyFill="1" applyBorder="1" applyAlignment="1">
      <alignment horizontal="left" vertical="center" wrapText="1" indent="1"/>
    </xf>
    <xf numFmtId="0" fontId="30" fillId="0" borderId="6" xfId="5" applyFont="1" applyFill="1" applyBorder="1" applyAlignment="1">
      <alignment horizontal="left" vertical="center" wrapText="1" indent="1"/>
    </xf>
    <xf numFmtId="0" fontId="30" fillId="0" borderId="5" xfId="5" applyFont="1" applyFill="1" applyBorder="1" applyAlignment="1">
      <alignment horizontal="left" vertical="center" indent="1"/>
    </xf>
    <xf numFmtId="0" fontId="30" fillId="0" borderId="6" xfId="5" applyFont="1" applyFill="1" applyBorder="1" applyAlignment="1">
      <alignment horizontal="left" vertical="center" indent="1"/>
    </xf>
    <xf numFmtId="0" fontId="17" fillId="0" borderId="5" xfId="5" applyFont="1" applyFill="1" applyBorder="1" applyAlignment="1">
      <alignment horizontal="left" vertical="top" wrapText="1" indent="1"/>
    </xf>
    <xf numFmtId="0" fontId="17" fillId="0" borderId="6" xfId="5" applyFont="1" applyFill="1" applyBorder="1" applyAlignment="1">
      <alignment horizontal="left" vertical="top" wrapText="1" indent="1"/>
    </xf>
    <xf numFmtId="0" fontId="18" fillId="8" borderId="27" xfId="6" applyNumberFormat="1" applyFont="1" applyFill="1" applyBorder="1" applyAlignment="1" applyProtection="1">
      <alignment horizontal="left" vertical="center" wrapText="1" indent="1"/>
    </xf>
    <xf numFmtId="0" fontId="41" fillId="8" borderId="28" xfId="5" applyNumberFormat="1" applyFont="1" applyFill="1" applyBorder="1" applyAlignment="1">
      <alignment horizontal="left" vertical="center" wrapText="1" indent="1"/>
    </xf>
    <xf numFmtId="0" fontId="41" fillId="8" borderId="29" xfId="5" applyNumberFormat="1" applyFont="1" applyFill="1" applyBorder="1" applyAlignment="1">
      <alignment horizontal="left" vertical="center" wrapText="1" indent="1"/>
    </xf>
    <xf numFmtId="0" fontId="23" fillId="9" borderId="27" xfId="5" applyFont="1" applyFill="1" applyBorder="1" applyAlignment="1">
      <alignment horizontal="left" vertical="center" wrapText="1"/>
    </xf>
    <xf numFmtId="0" fontId="23" fillId="9" borderId="28" xfId="5" applyFont="1" applyFill="1" applyBorder="1" applyAlignment="1">
      <alignment horizontal="left" vertical="center" wrapText="1"/>
    </xf>
    <xf numFmtId="0" fontId="23" fillId="9" borderId="29" xfId="5" applyFont="1" applyFill="1" applyBorder="1" applyAlignment="1">
      <alignment horizontal="left" vertical="center" wrapText="1"/>
    </xf>
    <xf numFmtId="0" fontId="25" fillId="8" borderId="27" xfId="5" applyNumberFormat="1" applyFont="1" applyFill="1" applyBorder="1" applyAlignment="1">
      <alignment horizontal="left" vertical="center" wrapText="1"/>
    </xf>
    <xf numFmtId="0" fontId="25" fillId="8" borderId="28" xfId="5" applyNumberFormat="1" applyFont="1" applyFill="1" applyBorder="1" applyAlignment="1">
      <alignment horizontal="left" vertical="center" wrapText="1"/>
    </xf>
    <xf numFmtId="0" fontId="25" fillId="8" borderId="29" xfId="5" applyNumberFormat="1" applyFont="1" applyFill="1" applyBorder="1" applyAlignment="1">
      <alignment horizontal="left" vertical="center" wrapText="1"/>
    </xf>
    <xf numFmtId="0" fontId="23" fillId="9" borderId="25" xfId="5" applyFont="1" applyFill="1" applyBorder="1" applyAlignment="1">
      <alignment horizontal="left" vertical="center" wrapText="1" indent="1"/>
    </xf>
    <xf numFmtId="0" fontId="17" fillId="8" borderId="27" xfId="5" applyNumberFormat="1" applyFont="1" applyFill="1" applyBorder="1" applyAlignment="1">
      <alignment horizontal="left" vertical="center" wrapText="1" indent="1"/>
    </xf>
    <xf numFmtId="0" fontId="17" fillId="8" borderId="28" xfId="5" applyNumberFormat="1" applyFont="1" applyFill="1" applyBorder="1" applyAlignment="1">
      <alignment horizontal="left" vertical="center" wrapText="1" indent="1"/>
    </xf>
    <xf numFmtId="0" fontId="17" fillId="8" borderId="29" xfId="5" applyNumberFormat="1" applyFont="1" applyFill="1" applyBorder="1" applyAlignment="1">
      <alignment horizontal="left" vertical="center" wrapText="1" indent="1"/>
    </xf>
    <xf numFmtId="0" fontId="17" fillId="8" borderId="27" xfId="5" applyNumberFormat="1" applyFont="1" applyFill="1" applyBorder="1" applyAlignment="1">
      <alignment horizontal="left" vertical="center" wrapText="1"/>
    </xf>
    <xf numFmtId="0" fontId="17" fillId="8" borderId="28" xfId="5" applyNumberFormat="1" applyFont="1" applyFill="1" applyBorder="1" applyAlignment="1">
      <alignment horizontal="left" vertical="center" wrapText="1"/>
    </xf>
    <xf numFmtId="0" fontId="17" fillId="8" borderId="29" xfId="5" applyNumberFormat="1" applyFont="1" applyFill="1" applyBorder="1" applyAlignment="1">
      <alignment horizontal="left" vertical="center" wrapText="1"/>
    </xf>
    <xf numFmtId="0" fontId="14" fillId="15" borderId="3" xfId="7" applyFont="1" applyFill="1" applyBorder="1" applyAlignment="1">
      <alignment horizontal="left" vertical="center" wrapText="1" indent="1"/>
    </xf>
    <xf numFmtId="0" fontId="43" fillId="0" borderId="2" xfId="5" applyFont="1" applyFill="1" applyBorder="1" applyAlignment="1">
      <alignment horizontal="center" vertical="center" wrapText="1"/>
    </xf>
    <xf numFmtId="0" fontId="43" fillId="0" borderId="3" xfId="5" applyFont="1" applyFill="1" applyBorder="1" applyAlignment="1">
      <alignment horizontal="center" vertical="center" wrapText="1"/>
    </xf>
    <xf numFmtId="0" fontId="43" fillId="0" borderId="5" xfId="5" applyFont="1" applyFill="1" applyBorder="1" applyAlignment="1">
      <alignment horizontal="center" vertical="center" wrapText="1"/>
    </xf>
    <xf numFmtId="0" fontId="43" fillId="0" borderId="0" xfId="5" applyFont="1" applyFill="1" applyBorder="1" applyAlignment="1">
      <alignment horizontal="center" vertical="center" wrapText="1"/>
    </xf>
    <xf numFmtId="0" fontId="43" fillId="0" borderId="7" xfId="5" applyFont="1" applyFill="1" applyBorder="1" applyAlignment="1">
      <alignment horizontal="center" vertical="center" wrapText="1"/>
    </xf>
    <xf numFmtId="0" fontId="43" fillId="0" borderId="9" xfId="5" applyFont="1" applyFill="1" applyBorder="1" applyAlignment="1">
      <alignment horizontal="center" vertical="center" wrapText="1"/>
    </xf>
    <xf numFmtId="0" fontId="32" fillId="12" borderId="39" xfId="5" applyFont="1" applyFill="1" applyBorder="1" applyAlignment="1">
      <alignment horizontal="center" vertical="center" wrapText="1"/>
    </xf>
    <xf numFmtId="0" fontId="32" fillId="12" borderId="40" xfId="5" applyFont="1" applyFill="1" applyBorder="1" applyAlignment="1">
      <alignment horizontal="center" vertical="center" wrapText="1"/>
    </xf>
    <xf numFmtId="0" fontId="32" fillId="12" borderId="41" xfId="5" applyFont="1" applyFill="1" applyBorder="1" applyAlignment="1">
      <alignment horizontal="center" vertical="center" wrapText="1"/>
    </xf>
    <xf numFmtId="0" fontId="25" fillId="12" borderId="39" xfId="5" applyFont="1" applyFill="1" applyBorder="1" applyAlignment="1">
      <alignment horizontal="center" vertical="center" wrapText="1"/>
    </xf>
    <xf numFmtId="0" fontId="25" fillId="12" borderId="40" xfId="5" applyFont="1" applyFill="1" applyBorder="1" applyAlignment="1">
      <alignment horizontal="center" vertical="center" wrapText="1"/>
    </xf>
    <xf numFmtId="0" fontId="25" fillId="12" borderId="41" xfId="5" applyFont="1" applyFill="1" applyBorder="1" applyAlignment="1">
      <alignment horizontal="center" vertical="center" wrapText="1"/>
    </xf>
    <xf numFmtId="0" fontId="32" fillId="7" borderId="39" xfId="5" applyFont="1" applyFill="1" applyBorder="1" applyAlignment="1">
      <alignment horizontal="left" vertical="center" wrapText="1" indent="1"/>
    </xf>
    <xf numFmtId="0" fontId="32" fillId="7" borderId="40" xfId="5" applyFont="1" applyFill="1" applyBorder="1" applyAlignment="1">
      <alignment horizontal="left" vertical="center" wrapText="1" indent="1"/>
    </xf>
    <xf numFmtId="0" fontId="32" fillId="7" borderId="41" xfId="5" applyFont="1" applyFill="1" applyBorder="1" applyAlignment="1">
      <alignment horizontal="left" vertical="center" wrapText="1" indent="1"/>
    </xf>
    <xf numFmtId="0" fontId="25" fillId="7" borderId="39" xfId="5" applyFont="1" applyFill="1" applyBorder="1" applyAlignment="1">
      <alignment horizontal="left" vertical="top" wrapText="1"/>
    </xf>
    <xf numFmtId="0" fontId="19" fillId="0" borderId="40" xfId="0" applyFont="1" applyBorder="1" applyAlignment="1">
      <alignment horizontal="left" vertical="top" wrapText="1"/>
    </xf>
    <xf numFmtId="0" fontId="19" fillId="0" borderId="41" xfId="0" applyFont="1" applyBorder="1" applyAlignment="1">
      <alignment horizontal="left" vertical="top" wrapText="1"/>
    </xf>
    <xf numFmtId="0" fontId="32" fillId="7" borderId="47" xfId="5" applyFont="1" applyFill="1" applyBorder="1" applyAlignment="1">
      <alignment horizontal="left" vertical="center" wrapText="1" indent="1"/>
    </xf>
    <xf numFmtId="0" fontId="32" fillId="7" borderId="48" xfId="5" applyFont="1" applyFill="1" applyBorder="1" applyAlignment="1">
      <alignment horizontal="left" vertical="center" wrapText="1" indent="1"/>
    </xf>
    <xf numFmtId="0" fontId="32" fillId="7" borderId="49" xfId="5" applyFont="1" applyFill="1" applyBorder="1" applyAlignment="1">
      <alignment horizontal="left" vertical="center" wrapText="1" indent="1"/>
    </xf>
    <xf numFmtId="0" fontId="32" fillId="8" borderId="39" xfId="5" applyFont="1" applyFill="1" applyBorder="1" applyAlignment="1">
      <alignment horizontal="left" vertical="center" wrapText="1" indent="1"/>
    </xf>
    <xf numFmtId="0" fontId="32" fillId="8" borderId="40" xfId="5" applyFont="1" applyFill="1" applyBorder="1" applyAlignment="1">
      <alignment horizontal="left" vertical="center" wrapText="1" indent="1"/>
    </xf>
    <xf numFmtId="0" fontId="32" fillId="8" borderId="41" xfId="5" applyFont="1" applyFill="1" applyBorder="1" applyAlignment="1">
      <alignment horizontal="left" vertical="center" wrapText="1" indent="1"/>
    </xf>
    <xf numFmtId="0" fontId="25" fillId="7" borderId="42" xfId="5" applyFont="1" applyFill="1" applyBorder="1" applyAlignment="1">
      <alignment horizontal="left" vertical="center" wrapText="1"/>
    </xf>
    <xf numFmtId="0" fontId="25" fillId="7" borderId="43" xfId="5" applyFont="1" applyFill="1" applyBorder="1" applyAlignment="1">
      <alignment horizontal="left" vertical="center" wrapText="1"/>
    </xf>
    <xf numFmtId="0" fontId="25" fillId="7" borderId="44" xfId="5" applyFont="1" applyFill="1" applyBorder="1" applyAlignment="1">
      <alignment horizontal="left" vertical="center" wrapText="1"/>
    </xf>
    <xf numFmtId="0" fontId="32" fillId="8" borderId="45" xfId="5" applyFont="1" applyFill="1" applyBorder="1" applyAlignment="1">
      <alignment horizontal="left" vertical="center" wrapText="1" indent="1"/>
    </xf>
    <xf numFmtId="0" fontId="32" fillId="8" borderId="36" xfId="5" applyFont="1" applyFill="1" applyBorder="1" applyAlignment="1">
      <alignment horizontal="left" vertical="center" wrapText="1" indent="1"/>
    </xf>
    <xf numFmtId="0" fontId="32" fillId="8" borderId="46" xfId="5" applyFont="1" applyFill="1" applyBorder="1" applyAlignment="1">
      <alignment horizontal="left" vertical="center" wrapText="1" indent="1"/>
    </xf>
    <xf numFmtId="0" fontId="32" fillId="8" borderId="47" xfId="5" applyFont="1" applyFill="1" applyBorder="1" applyAlignment="1">
      <alignment horizontal="left" vertical="center" wrapText="1" indent="1"/>
    </xf>
    <xf numFmtId="0" fontId="32" fillId="8" borderId="48" xfId="5" applyFont="1" applyFill="1" applyBorder="1" applyAlignment="1">
      <alignment horizontal="left" vertical="center" wrapText="1" indent="1"/>
    </xf>
    <xf numFmtId="0" fontId="32" fillId="8" borderId="49" xfId="5" applyFont="1" applyFill="1" applyBorder="1" applyAlignment="1">
      <alignment horizontal="left" vertical="center" wrapText="1" indent="1"/>
    </xf>
    <xf numFmtId="0" fontId="32" fillId="8" borderId="45" xfId="0" applyFont="1" applyFill="1" applyBorder="1" applyAlignment="1">
      <alignment horizontal="left" vertical="center" indent="1"/>
    </xf>
    <xf numFmtId="0" fontId="32" fillId="8" borderId="36" xfId="0" applyFont="1" applyFill="1" applyBorder="1" applyAlignment="1">
      <alignment horizontal="left" vertical="center" indent="1"/>
    </xf>
    <xf numFmtId="0" fontId="32" fillId="8" borderId="46" xfId="0" applyFont="1" applyFill="1" applyBorder="1" applyAlignment="1">
      <alignment horizontal="left" vertical="center" indent="1"/>
    </xf>
    <xf numFmtId="0" fontId="32" fillId="8" borderId="50" xfId="0" applyFont="1" applyFill="1" applyBorder="1" applyAlignment="1">
      <alignment horizontal="left" vertical="center" indent="1"/>
    </xf>
    <xf numFmtId="0" fontId="32" fillId="8" borderId="0" xfId="0" applyFont="1" applyFill="1" applyBorder="1" applyAlignment="1">
      <alignment horizontal="left" vertical="center" indent="1"/>
    </xf>
    <xf numFmtId="0" fontId="32" fillId="8" borderId="51" xfId="0" applyFont="1" applyFill="1" applyBorder="1" applyAlignment="1">
      <alignment horizontal="left" vertical="center" indent="1"/>
    </xf>
    <xf numFmtId="0" fontId="32" fillId="8" borderId="47" xfId="0" applyFont="1" applyFill="1" applyBorder="1" applyAlignment="1">
      <alignment horizontal="left" vertical="center" indent="1"/>
    </xf>
    <xf numFmtId="0" fontId="32" fillId="8" borderId="48" xfId="0" applyFont="1" applyFill="1" applyBorder="1" applyAlignment="1">
      <alignment horizontal="left" vertical="center" indent="1"/>
    </xf>
    <xf numFmtId="0" fontId="32" fillId="8" borderId="49" xfId="0" applyFont="1" applyFill="1" applyBorder="1" applyAlignment="1">
      <alignment horizontal="left" vertical="center" indent="1"/>
    </xf>
    <xf numFmtId="0" fontId="32" fillId="13" borderId="45" xfId="5" applyFont="1" applyFill="1" applyBorder="1" applyAlignment="1">
      <alignment horizontal="left" vertical="center" wrapText="1" indent="1"/>
    </xf>
    <xf numFmtId="0" fontId="32" fillId="13" borderId="36" xfId="5" applyFont="1" applyFill="1" applyBorder="1" applyAlignment="1">
      <alignment horizontal="left" vertical="center" wrapText="1" indent="1"/>
    </xf>
    <xf numFmtId="0" fontId="32" fillId="13" borderId="46" xfId="5" applyFont="1" applyFill="1" applyBorder="1" applyAlignment="1">
      <alignment horizontal="left" vertical="center" wrapText="1" indent="1"/>
    </xf>
    <xf numFmtId="0" fontId="25" fillId="13" borderId="52" xfId="5" applyFont="1" applyFill="1" applyBorder="1" applyAlignment="1">
      <alignment vertical="center" wrapText="1"/>
    </xf>
    <xf numFmtId="0" fontId="25" fillId="13" borderId="37" xfId="5" applyFont="1" applyFill="1" applyBorder="1" applyAlignment="1">
      <alignment vertical="center" wrapText="1"/>
    </xf>
    <xf numFmtId="0" fontId="25" fillId="13" borderId="53" xfId="5" applyFont="1" applyFill="1" applyBorder="1" applyAlignment="1">
      <alignment vertical="center" wrapText="1"/>
    </xf>
    <xf numFmtId="0" fontId="32" fillId="12" borderId="50" xfId="5" applyFont="1" applyFill="1" applyBorder="1" applyAlignment="1">
      <alignment horizontal="left" vertical="center" wrapText="1" indent="1"/>
    </xf>
    <xf numFmtId="0" fontId="32" fillId="12" borderId="0" xfId="5" applyFont="1" applyFill="1" applyBorder="1" applyAlignment="1">
      <alignment horizontal="left" vertical="center" wrapText="1" indent="1"/>
    </xf>
    <xf numFmtId="0" fontId="32" fillId="12" borderId="51" xfId="5" applyFont="1" applyFill="1" applyBorder="1" applyAlignment="1">
      <alignment horizontal="left" vertical="center" wrapText="1" indent="1"/>
    </xf>
    <xf numFmtId="0" fontId="25" fillId="12" borderId="50" xfId="5" applyFont="1" applyFill="1" applyBorder="1" applyAlignment="1">
      <alignment vertical="center" wrapText="1"/>
    </xf>
    <xf numFmtId="0" fontId="25" fillId="12" borderId="0" xfId="5" applyFont="1" applyFill="1" applyBorder="1" applyAlignment="1">
      <alignment vertical="center" wrapText="1"/>
    </xf>
    <xf numFmtId="0" fontId="25" fillId="12" borderId="51" xfId="5" applyFont="1" applyFill="1" applyBorder="1" applyAlignment="1">
      <alignment vertical="center" wrapText="1"/>
    </xf>
    <xf numFmtId="0" fontId="32" fillId="13" borderId="50" xfId="5" applyFont="1" applyFill="1" applyBorder="1" applyAlignment="1">
      <alignment horizontal="left" vertical="center" wrapText="1" indent="1"/>
    </xf>
    <xf numFmtId="0" fontId="32" fillId="13" borderId="0" xfId="5" applyFont="1" applyFill="1" applyBorder="1" applyAlignment="1">
      <alignment horizontal="left" vertical="center" wrapText="1" indent="1"/>
    </xf>
    <xf numFmtId="0" fontId="32" fillId="13" borderId="51" xfId="5" applyFont="1" applyFill="1" applyBorder="1" applyAlignment="1">
      <alignment horizontal="left" vertical="center" wrapText="1" indent="1"/>
    </xf>
    <xf numFmtId="0" fontId="25" fillId="13" borderId="54" xfId="5" applyFont="1" applyFill="1" applyBorder="1" applyAlignment="1">
      <alignment vertical="center" wrapText="1"/>
    </xf>
    <xf numFmtId="0" fontId="25" fillId="13" borderId="23" xfId="5" applyFont="1" applyFill="1" applyBorder="1" applyAlignment="1">
      <alignment vertical="center" wrapText="1"/>
    </xf>
    <xf numFmtId="0" fontId="25" fillId="13" borderId="55" xfId="5" applyFont="1" applyFill="1" applyBorder="1" applyAlignment="1">
      <alignment vertical="center" wrapText="1"/>
    </xf>
    <xf numFmtId="0" fontId="32" fillId="13" borderId="47" xfId="5" applyFont="1" applyFill="1" applyBorder="1" applyAlignment="1">
      <alignment horizontal="left" vertical="center" wrapText="1" indent="1"/>
    </xf>
    <xf numFmtId="0" fontId="32" fillId="13" borderId="48" xfId="5" applyFont="1" applyFill="1" applyBorder="1" applyAlignment="1">
      <alignment horizontal="left" vertical="center" wrapText="1" indent="1"/>
    </xf>
    <xf numFmtId="0" fontId="32" fillId="13" borderId="49" xfId="5" applyFont="1" applyFill="1" applyBorder="1" applyAlignment="1">
      <alignment horizontal="left" vertical="center" wrapText="1" indent="1"/>
    </xf>
    <xf numFmtId="0" fontId="25" fillId="13" borderId="47" xfId="5" applyFont="1" applyFill="1" applyBorder="1" applyAlignment="1">
      <alignment vertical="center" wrapText="1"/>
    </xf>
    <xf numFmtId="0" fontId="25" fillId="13" borderId="48" xfId="5" applyFont="1" applyFill="1" applyBorder="1" applyAlignment="1">
      <alignment vertical="center" wrapText="1"/>
    </xf>
    <xf numFmtId="0" fontId="25" fillId="13" borderId="49" xfId="5" applyFont="1" applyFill="1" applyBorder="1" applyAlignment="1">
      <alignment vertical="center" wrapText="1"/>
    </xf>
    <xf numFmtId="0" fontId="32" fillId="12" borderId="39" xfId="5" applyFont="1" applyFill="1" applyBorder="1" applyAlignment="1">
      <alignment horizontal="left" vertical="center" wrapText="1" indent="1"/>
    </xf>
    <xf numFmtId="0" fontId="32" fillId="12" borderId="40" xfId="5" applyFont="1" applyFill="1" applyBorder="1" applyAlignment="1">
      <alignment horizontal="left" vertical="center" wrapText="1" indent="1"/>
    </xf>
    <xf numFmtId="0" fontId="32" fillId="12" borderId="41" xfId="5" applyFont="1" applyFill="1" applyBorder="1" applyAlignment="1">
      <alignment horizontal="left" vertical="center" wrapText="1" indent="1"/>
    </xf>
    <xf numFmtId="0" fontId="32" fillId="8" borderId="45" xfId="5" applyFont="1" applyFill="1" applyBorder="1" applyAlignment="1">
      <alignment horizontal="left" vertical="center" indent="1"/>
    </xf>
    <xf numFmtId="0" fontId="32" fillId="8" borderId="36" xfId="5" applyFont="1" applyFill="1" applyBorder="1" applyAlignment="1">
      <alignment horizontal="left" vertical="center" indent="1"/>
    </xf>
    <xf numFmtId="0" fontId="32" fillId="8" borderId="46" xfId="5" applyFont="1" applyFill="1" applyBorder="1" applyAlignment="1">
      <alignment horizontal="left" vertical="center" indent="1"/>
    </xf>
    <xf numFmtId="0" fontId="32" fillId="8" borderId="50" xfId="5" applyFont="1" applyFill="1" applyBorder="1" applyAlignment="1">
      <alignment horizontal="left" vertical="center" indent="1"/>
    </xf>
    <xf numFmtId="0" fontId="32" fillId="8" borderId="0" xfId="5" applyFont="1" applyFill="1" applyBorder="1" applyAlignment="1">
      <alignment horizontal="left" vertical="center" indent="1"/>
    </xf>
    <xf numFmtId="0" fontId="32" fillId="8" borderId="51" xfId="5" applyFont="1" applyFill="1" applyBorder="1" applyAlignment="1">
      <alignment horizontal="left" vertical="center" indent="1"/>
    </xf>
    <xf numFmtId="0" fontId="32" fillId="8" borderId="47" xfId="5" applyFont="1" applyFill="1" applyBorder="1" applyAlignment="1">
      <alignment horizontal="left" vertical="center" indent="1"/>
    </xf>
    <xf numFmtId="0" fontId="32" fillId="8" borderId="48" xfId="5" applyFont="1" applyFill="1" applyBorder="1" applyAlignment="1">
      <alignment horizontal="left" vertical="center" indent="1"/>
    </xf>
    <xf numFmtId="0" fontId="32" fillId="8" borderId="49" xfId="5" applyFont="1" applyFill="1" applyBorder="1" applyAlignment="1">
      <alignment horizontal="left" vertical="center" indent="1"/>
    </xf>
    <xf numFmtId="0" fontId="32" fillId="12" borderId="45" xfId="5" applyFont="1" applyFill="1" applyBorder="1" applyAlignment="1">
      <alignment horizontal="left" vertical="center" wrapText="1" indent="1"/>
    </xf>
    <xf numFmtId="0" fontId="32" fillId="12" borderId="36" xfId="5" applyFont="1" applyFill="1" applyBorder="1" applyAlignment="1">
      <alignment horizontal="left" vertical="center" wrapText="1" indent="1"/>
    </xf>
    <xf numFmtId="0" fontId="32" fillId="12" borderId="46" xfId="5" applyFont="1" applyFill="1" applyBorder="1" applyAlignment="1">
      <alignment horizontal="left" vertical="center" wrapText="1" indent="1"/>
    </xf>
    <xf numFmtId="0" fontId="25" fillId="12" borderId="52" xfId="5" applyFont="1" applyFill="1" applyBorder="1" applyAlignment="1">
      <alignment horizontal="left" vertical="center" wrapText="1"/>
    </xf>
    <xf numFmtId="0" fontId="25" fillId="12" borderId="37" xfId="5" applyFont="1" applyFill="1" applyBorder="1" applyAlignment="1">
      <alignment horizontal="left" vertical="center" wrapText="1"/>
    </xf>
    <xf numFmtId="0" fontId="25" fillId="12" borderId="53" xfId="5" applyFont="1" applyFill="1" applyBorder="1" applyAlignment="1">
      <alignment horizontal="left" vertical="center" wrapText="1"/>
    </xf>
    <xf numFmtId="0" fontId="25" fillId="12" borderId="54" xfId="5" applyFont="1" applyFill="1" applyBorder="1" applyAlignment="1">
      <alignment vertical="center" wrapText="1"/>
    </xf>
    <xf numFmtId="0" fontId="25" fillId="12" borderId="23" xfId="5" applyFont="1" applyFill="1" applyBorder="1" applyAlignment="1">
      <alignment vertical="center" wrapText="1"/>
    </xf>
    <xf numFmtId="0" fontId="25" fillId="12" borderId="55" xfId="5" applyFont="1" applyFill="1" applyBorder="1" applyAlignment="1">
      <alignment vertical="center" wrapText="1"/>
    </xf>
    <xf numFmtId="0" fontId="32" fillId="12" borderId="47" xfId="5" applyFont="1" applyFill="1" applyBorder="1" applyAlignment="1">
      <alignment horizontal="left" vertical="center" wrapText="1" indent="1"/>
    </xf>
    <xf numFmtId="0" fontId="32" fillId="12" borderId="48" xfId="5" applyFont="1" applyFill="1" applyBorder="1" applyAlignment="1">
      <alignment horizontal="left" vertical="center" wrapText="1" indent="1"/>
    </xf>
    <xf numFmtId="0" fontId="32" fillId="12" borderId="49" xfId="5" applyFont="1" applyFill="1" applyBorder="1" applyAlignment="1">
      <alignment horizontal="left" vertical="center" wrapText="1" indent="1"/>
    </xf>
    <xf numFmtId="0" fontId="25" fillId="12" borderId="56" xfId="5" applyFont="1" applyFill="1" applyBorder="1" applyAlignment="1">
      <alignment vertical="center" wrapText="1"/>
    </xf>
    <xf numFmtId="0" fontId="25" fillId="12" borderId="57" xfId="5" applyFont="1" applyFill="1" applyBorder="1" applyAlignment="1">
      <alignment vertical="center" wrapText="1"/>
    </xf>
    <xf numFmtId="0" fontId="25" fillId="12" borderId="58" xfId="5" applyFont="1" applyFill="1" applyBorder="1" applyAlignment="1">
      <alignment vertical="center" wrapText="1"/>
    </xf>
    <xf numFmtId="0" fontId="25" fillId="12" borderId="54" xfId="5" applyFont="1" applyFill="1" applyBorder="1" applyAlignment="1">
      <alignment horizontal="left" vertical="center" wrapText="1"/>
    </xf>
    <xf numFmtId="0" fontId="25" fillId="12" borderId="23" xfId="5" applyFont="1" applyFill="1" applyBorder="1" applyAlignment="1">
      <alignment horizontal="left" vertical="center" wrapText="1"/>
    </xf>
    <xf numFmtId="0" fontId="25" fillId="12" borderId="55" xfId="5" applyFont="1" applyFill="1" applyBorder="1" applyAlignment="1">
      <alignment horizontal="left" vertical="center" wrapText="1"/>
    </xf>
    <xf numFmtId="0" fontId="25" fillId="13" borderId="54" xfId="5" applyFont="1" applyFill="1" applyBorder="1" applyAlignment="1">
      <alignment horizontal="left" vertical="center" wrapText="1"/>
    </xf>
    <xf numFmtId="0" fontId="25" fillId="13" borderId="23" xfId="5" applyFont="1" applyFill="1" applyBorder="1" applyAlignment="1">
      <alignment horizontal="left" vertical="center" wrapText="1"/>
    </xf>
    <xf numFmtId="0" fontId="25" fillId="13" borderId="55" xfId="5" applyFont="1" applyFill="1" applyBorder="1" applyAlignment="1">
      <alignment horizontal="left" vertical="center" wrapText="1"/>
    </xf>
    <xf numFmtId="0" fontId="25" fillId="12" borderId="56" xfId="5" applyFont="1" applyFill="1" applyBorder="1" applyAlignment="1">
      <alignment horizontal="left" vertical="center" wrapText="1"/>
    </xf>
    <xf numFmtId="0" fontId="25" fillId="12" borderId="57" xfId="5" applyFont="1" applyFill="1" applyBorder="1" applyAlignment="1">
      <alignment horizontal="left" vertical="center" wrapText="1"/>
    </xf>
    <xf numFmtId="0" fontId="25" fillId="12" borderId="58" xfId="5" applyFont="1" applyFill="1" applyBorder="1" applyAlignment="1">
      <alignment horizontal="left" vertical="center" wrapText="1"/>
    </xf>
    <xf numFmtId="0" fontId="32" fillId="13" borderId="39" xfId="5" applyFont="1" applyFill="1" applyBorder="1" applyAlignment="1">
      <alignment horizontal="left" vertical="center" wrapText="1" indent="1"/>
    </xf>
    <xf numFmtId="0" fontId="32" fillId="13" borderId="40" xfId="5" applyFont="1" applyFill="1" applyBorder="1" applyAlignment="1">
      <alignment horizontal="left" vertical="center" wrapText="1" indent="1"/>
    </xf>
    <xf numFmtId="0" fontId="32" fillId="13" borderId="41" xfId="5" applyFont="1" applyFill="1" applyBorder="1" applyAlignment="1">
      <alignment horizontal="left" vertical="center" wrapText="1" indent="1"/>
    </xf>
    <xf numFmtId="0" fontId="25" fillId="13" borderId="42" xfId="5" applyFont="1" applyFill="1" applyBorder="1" applyAlignment="1">
      <alignment horizontal="left" vertical="center" wrapText="1"/>
    </xf>
    <xf numFmtId="0" fontId="25" fillId="13" borderId="43" xfId="5" applyFont="1" applyFill="1" applyBorder="1" applyAlignment="1">
      <alignment horizontal="left" vertical="center" wrapText="1"/>
    </xf>
    <xf numFmtId="0" fontId="25" fillId="13" borderId="44" xfId="5" applyFont="1" applyFill="1" applyBorder="1" applyAlignment="1">
      <alignment horizontal="left" vertical="center" wrapText="1"/>
    </xf>
    <xf numFmtId="0" fontId="32" fillId="8" borderId="50" xfId="5" applyFont="1" applyFill="1" applyBorder="1" applyAlignment="1">
      <alignment horizontal="left" vertical="center" wrapText="1" indent="1"/>
    </xf>
    <xf numFmtId="0" fontId="32" fillId="8" borderId="0" xfId="5" applyFont="1" applyFill="1" applyBorder="1" applyAlignment="1">
      <alignment horizontal="left" vertical="center" wrapText="1" indent="1"/>
    </xf>
    <xf numFmtId="0" fontId="32" fillId="8" borderId="51" xfId="5" applyFont="1" applyFill="1" applyBorder="1" applyAlignment="1">
      <alignment horizontal="left" vertical="center" wrapText="1" indent="1"/>
    </xf>
    <xf numFmtId="0" fontId="25" fillId="13" borderId="52" xfId="5" applyFont="1" applyFill="1" applyBorder="1" applyAlignment="1">
      <alignment horizontal="left" vertical="center" wrapText="1"/>
    </xf>
    <xf numFmtId="0" fontId="25" fillId="13" borderId="37" xfId="5" applyFont="1" applyFill="1" applyBorder="1" applyAlignment="1">
      <alignment horizontal="left" vertical="center" wrapText="1"/>
    </xf>
    <xf numFmtId="0" fontId="25" fillId="13" borderId="53" xfId="5" applyFont="1" applyFill="1" applyBorder="1" applyAlignment="1">
      <alignment horizontal="left" vertical="center" wrapText="1"/>
    </xf>
    <xf numFmtId="0" fontId="25" fillId="13" borderId="22" xfId="5" applyFont="1" applyFill="1" applyBorder="1" applyAlignment="1">
      <alignment horizontal="left" vertical="center" wrapText="1"/>
    </xf>
    <xf numFmtId="0" fontId="25" fillId="13" borderId="24" xfId="5" applyFont="1" applyFill="1" applyBorder="1" applyAlignment="1">
      <alignment horizontal="left" vertical="center" wrapText="1"/>
    </xf>
    <xf numFmtId="0" fontId="25" fillId="12" borderId="42" xfId="5" applyFont="1" applyFill="1" applyBorder="1" applyAlignment="1">
      <alignment horizontal="left" vertical="center" wrapText="1"/>
    </xf>
    <xf numFmtId="0" fontId="25" fillId="12" borderId="43" xfId="5" applyFont="1" applyFill="1" applyBorder="1" applyAlignment="1">
      <alignment horizontal="left" vertical="center" wrapText="1"/>
    </xf>
    <xf numFmtId="0" fontId="25" fillId="12" borderId="44" xfId="5" applyFont="1" applyFill="1" applyBorder="1" applyAlignment="1">
      <alignment horizontal="left" vertical="center" wrapText="1"/>
    </xf>
    <xf numFmtId="0" fontId="25" fillId="13" borderId="56" xfId="5" applyFont="1" applyFill="1" applyBorder="1" applyAlignment="1">
      <alignment horizontal="left" vertical="center" wrapText="1"/>
    </xf>
    <xf numFmtId="0" fontId="25" fillId="13" borderId="57" xfId="5" applyFont="1" applyFill="1" applyBorder="1" applyAlignment="1">
      <alignment horizontal="left" vertical="center" wrapText="1"/>
    </xf>
    <xf numFmtId="0" fontId="25" fillId="13" borderId="58" xfId="5" applyFont="1" applyFill="1" applyBorder="1" applyAlignment="1">
      <alignment horizontal="left" vertical="center" wrapText="1"/>
    </xf>
    <xf numFmtId="0" fontId="38" fillId="0" borderId="30" xfId="5" applyFont="1" applyFill="1" applyBorder="1" applyAlignment="1">
      <alignment horizontal="center" vertical="center"/>
    </xf>
    <xf numFmtId="0" fontId="38" fillId="0" borderId="11" xfId="5" applyFont="1" applyFill="1" applyBorder="1" applyAlignment="1">
      <alignment horizontal="center" vertical="center"/>
    </xf>
    <xf numFmtId="0" fontId="38" fillId="0" borderId="10" xfId="5" applyFont="1" applyFill="1" applyBorder="1" applyAlignment="1">
      <alignment horizontal="right" vertical="center" indent="1"/>
    </xf>
    <xf numFmtId="0" fontId="38" fillId="0" borderId="12" xfId="5" applyFont="1" applyFill="1" applyBorder="1" applyAlignment="1">
      <alignment horizontal="right" vertical="center" indent="1"/>
    </xf>
    <xf numFmtId="168" fontId="38" fillId="0" borderId="30" xfId="5" applyNumberFormat="1" applyFont="1" applyFill="1" applyBorder="1" applyAlignment="1">
      <alignment horizontal="center" vertical="center"/>
    </xf>
    <xf numFmtId="168" fontId="38" fillId="0" borderId="11" xfId="5" applyNumberFormat="1" applyFont="1" applyFill="1" applyBorder="1" applyAlignment="1">
      <alignment horizontal="center" vertical="center"/>
    </xf>
    <xf numFmtId="0" fontId="17" fillId="0" borderId="5" xfId="5" applyFont="1" applyFill="1" applyBorder="1" applyAlignment="1">
      <alignment horizontal="left" vertical="center" wrapText="1" indent="1"/>
    </xf>
    <xf numFmtId="0" fontId="17" fillId="0" borderId="6" xfId="5" applyFont="1" applyFill="1" applyBorder="1" applyAlignment="1">
      <alignment horizontal="left" vertical="center" wrapText="1" indent="1"/>
    </xf>
    <xf numFmtId="0" fontId="38" fillId="0" borderId="10" xfId="5" applyFont="1" applyFill="1" applyBorder="1" applyAlignment="1">
      <alignment horizontal="center" vertical="center"/>
    </xf>
    <xf numFmtId="0" fontId="38" fillId="0" borderId="12" xfId="5" applyFont="1" applyFill="1" applyBorder="1" applyAlignment="1">
      <alignment horizontal="center" vertical="center"/>
    </xf>
    <xf numFmtId="0" fontId="24" fillId="0" borderId="3" xfId="5" applyFont="1" applyFill="1" applyBorder="1" applyAlignment="1">
      <alignment horizontal="center" vertical="center" wrapText="1"/>
    </xf>
    <xf numFmtId="0" fontId="24" fillId="0" borderId="4" xfId="5" applyFont="1" applyFill="1" applyBorder="1" applyAlignment="1">
      <alignment horizontal="center" vertical="center" wrapText="1"/>
    </xf>
    <xf numFmtId="0" fontId="24" fillId="0" borderId="0" xfId="5" applyFont="1" applyFill="1" applyBorder="1" applyAlignment="1">
      <alignment horizontal="center" vertical="center" wrapText="1"/>
    </xf>
    <xf numFmtId="0" fontId="24" fillId="0" borderId="6" xfId="5" applyFont="1" applyFill="1" applyBorder="1" applyAlignment="1">
      <alignment horizontal="center" vertical="center" wrapText="1"/>
    </xf>
    <xf numFmtId="0" fontId="24" fillId="0" borderId="9" xfId="5" applyFont="1" applyFill="1" applyBorder="1" applyAlignment="1">
      <alignment horizontal="center" vertical="center" wrapText="1"/>
    </xf>
    <xf numFmtId="0" fontId="24" fillId="0" borderId="8" xfId="5" applyFont="1" applyFill="1" applyBorder="1" applyAlignment="1">
      <alignment horizontal="center" vertical="center" wrapText="1"/>
    </xf>
    <xf numFmtId="0" fontId="30" fillId="0" borderId="10" xfId="5" applyFont="1" applyFill="1" applyBorder="1" applyAlignment="1">
      <alignment horizontal="center" vertical="center"/>
    </xf>
    <xf numFmtId="0" fontId="30" fillId="0" borderId="12" xfId="5" applyFont="1" applyFill="1" applyBorder="1" applyAlignment="1">
      <alignment horizontal="center" vertical="center"/>
    </xf>
    <xf numFmtId="0" fontId="30" fillId="0" borderId="11" xfId="5" applyFont="1" applyFill="1" applyBorder="1" applyAlignment="1">
      <alignment horizontal="center" vertical="center"/>
    </xf>
    <xf numFmtId="0" fontId="31" fillId="7" borderId="0" xfId="5" applyFont="1" applyFill="1" applyBorder="1" applyAlignment="1">
      <alignment horizontal="left" vertical="center" wrapText="1" indent="1"/>
    </xf>
    <xf numFmtId="0" fontId="31" fillId="7" borderId="26" xfId="5" applyFont="1" applyFill="1" applyBorder="1" applyAlignment="1">
      <alignment horizontal="left" vertical="center" wrapText="1"/>
    </xf>
    <xf numFmtId="0" fontId="31" fillId="7" borderId="66" xfId="5" applyFont="1" applyFill="1" applyBorder="1" applyAlignment="1">
      <alignment horizontal="left" vertical="center" wrapText="1"/>
    </xf>
    <xf numFmtId="0" fontId="31" fillId="7" borderId="22" xfId="5" applyFont="1" applyFill="1" applyBorder="1" applyAlignment="1">
      <alignment horizontal="left" vertical="center" wrapText="1"/>
    </xf>
    <xf numFmtId="49" fontId="23" fillId="9" borderId="27" xfId="5" applyNumberFormat="1" applyFont="1" applyFill="1" applyBorder="1" applyAlignment="1">
      <alignment horizontal="center" vertical="center" wrapText="1"/>
    </xf>
    <xf numFmtId="49" fontId="23" fillId="9" borderId="28" xfId="5" applyNumberFormat="1" applyFont="1" applyFill="1" applyBorder="1" applyAlignment="1">
      <alignment horizontal="center" vertical="center" wrapText="1"/>
    </xf>
    <xf numFmtId="49" fontId="23" fillId="9" borderId="29" xfId="5" applyNumberFormat="1" applyFont="1" applyFill="1" applyBorder="1" applyAlignment="1">
      <alignment horizontal="center" vertical="center" wrapText="1"/>
    </xf>
    <xf numFmtId="0" fontId="31" fillId="7" borderId="32" xfId="5" applyFont="1" applyFill="1" applyBorder="1" applyAlignment="1">
      <alignment horizontal="center" vertical="center" wrapText="1"/>
    </xf>
    <xf numFmtId="0" fontId="31" fillId="7" borderId="26" xfId="5" applyFont="1" applyFill="1" applyBorder="1" applyAlignment="1">
      <alignment horizontal="center" vertical="center" wrapText="1"/>
    </xf>
    <xf numFmtId="0" fontId="31" fillId="7" borderId="66" xfId="5" applyFont="1" applyFill="1" applyBorder="1" applyAlignment="1">
      <alignment horizontal="center" vertical="center" wrapText="1"/>
    </xf>
    <xf numFmtId="0" fontId="31" fillId="7" borderId="34" xfId="5" applyFont="1" applyFill="1" applyBorder="1" applyAlignment="1">
      <alignment horizontal="center" vertical="center" wrapText="1"/>
    </xf>
    <xf numFmtId="0" fontId="31" fillId="7" borderId="0" xfId="5" applyFont="1" applyFill="1" applyBorder="1" applyAlignment="1">
      <alignment horizontal="center" vertical="center" wrapText="1"/>
    </xf>
    <xf numFmtId="0" fontId="31" fillId="7" borderId="22" xfId="5" applyFont="1" applyFill="1" applyBorder="1" applyAlignment="1">
      <alignment horizontal="center" vertical="center" wrapText="1"/>
    </xf>
    <xf numFmtId="0" fontId="25" fillId="7" borderId="32" xfId="5" applyFont="1" applyFill="1" applyBorder="1" applyAlignment="1">
      <alignment horizontal="left" vertical="center" wrapText="1" indent="1"/>
    </xf>
    <xf numFmtId="0" fontId="25" fillId="7" borderId="26" xfId="5" applyFont="1" applyFill="1" applyBorder="1" applyAlignment="1">
      <alignment horizontal="left" vertical="center" wrapText="1" indent="1"/>
    </xf>
    <xf numFmtId="0" fontId="25" fillId="7" borderId="33" xfId="5" applyFont="1" applyFill="1" applyBorder="1" applyAlignment="1">
      <alignment horizontal="left" vertical="center" wrapText="1" indent="1"/>
    </xf>
    <xf numFmtId="0" fontId="25" fillId="7" borderId="34" xfId="5" applyFont="1" applyFill="1" applyBorder="1" applyAlignment="1">
      <alignment horizontal="left" vertical="center" wrapText="1" indent="1"/>
    </xf>
    <xf numFmtId="0" fontId="25" fillId="7" borderId="0" xfId="5" applyFont="1" applyFill="1" applyBorder="1" applyAlignment="1">
      <alignment horizontal="left" vertical="center" wrapText="1" indent="1"/>
    </xf>
    <xf numFmtId="0" fontId="25" fillId="7" borderId="35" xfId="5" applyFont="1" applyFill="1" applyBorder="1" applyAlignment="1">
      <alignment horizontal="left" vertical="center" wrapText="1" indent="1"/>
    </xf>
    <xf numFmtId="0" fontId="25" fillId="7" borderId="64" xfId="5" applyFont="1" applyFill="1" applyBorder="1" applyAlignment="1">
      <alignment horizontal="left" vertical="center" wrapText="1" indent="1"/>
    </xf>
    <xf numFmtId="0" fontId="25" fillId="7" borderId="65" xfId="5" applyFont="1" applyFill="1" applyBorder="1" applyAlignment="1">
      <alignment horizontal="left" vertical="center" wrapText="1" indent="1"/>
    </xf>
    <xf numFmtId="0" fontId="25" fillId="7" borderId="59" xfId="5" applyFont="1" applyFill="1" applyBorder="1" applyAlignment="1">
      <alignment horizontal="left" vertical="center" wrapText="1" indent="1"/>
    </xf>
    <xf numFmtId="0" fontId="23" fillId="9" borderId="27" xfId="5" applyFont="1" applyFill="1" applyBorder="1" applyAlignment="1">
      <alignment horizontal="center" vertical="center" wrapText="1"/>
    </xf>
    <xf numFmtId="0" fontId="23" fillId="9" borderId="28" xfId="5" applyFont="1" applyFill="1" applyBorder="1" applyAlignment="1">
      <alignment horizontal="center" vertical="center" wrapText="1"/>
    </xf>
    <xf numFmtId="0" fontId="23" fillId="9" borderId="29" xfId="5" applyFont="1" applyFill="1" applyBorder="1" applyAlignment="1">
      <alignment horizontal="center" vertical="center" wrapText="1"/>
    </xf>
    <xf numFmtId="0" fontId="4" fillId="0" borderId="27" xfId="7" applyFont="1" applyFill="1" applyBorder="1" applyAlignment="1">
      <alignment horizontal="left" vertical="center" wrapText="1"/>
    </xf>
    <xf numFmtId="0" fontId="4" fillId="0" borderId="28" xfId="7" applyFont="1" applyFill="1" applyBorder="1" applyAlignment="1">
      <alignment horizontal="left" vertical="center" wrapText="1"/>
    </xf>
    <xf numFmtId="0" fontId="39" fillId="0" borderId="7" xfId="6" applyFont="1" applyFill="1" applyBorder="1" applyAlignment="1" applyProtection="1">
      <alignment horizontal="left" vertical="top" wrapText="1" indent="1"/>
    </xf>
    <xf numFmtId="0" fontId="40" fillId="0" borderId="9" xfId="6" applyFont="1" applyFill="1" applyBorder="1" applyAlignment="1" applyProtection="1">
      <alignment horizontal="left" vertical="top" wrapText="1" indent="1"/>
    </xf>
    <xf numFmtId="0" fontId="40" fillId="0" borderId="8" xfId="6" applyFont="1" applyFill="1" applyBorder="1" applyAlignment="1" applyProtection="1">
      <alignment horizontal="left" vertical="top" wrapText="1" indent="1"/>
    </xf>
    <xf numFmtId="0" fontId="25" fillId="7" borderId="42" xfId="5" applyFont="1" applyFill="1" applyBorder="1" applyAlignment="1">
      <alignment vertical="center" wrapText="1"/>
    </xf>
    <xf numFmtId="0" fontId="25" fillId="7" borderId="43" xfId="5" applyFont="1" applyFill="1" applyBorder="1" applyAlignment="1">
      <alignment vertical="center" wrapText="1"/>
    </xf>
    <xf numFmtId="0" fontId="25" fillId="7" borderId="44" xfId="5" applyFont="1" applyFill="1" applyBorder="1" applyAlignment="1">
      <alignment vertical="center" wrapText="1"/>
    </xf>
    <xf numFmtId="0" fontId="32" fillId="7" borderId="39" xfId="5" applyFont="1" applyFill="1" applyBorder="1" applyAlignment="1">
      <alignment vertical="center" wrapText="1"/>
    </xf>
    <xf numFmtId="0" fontId="32" fillId="7" borderId="40" xfId="5" applyFont="1" applyFill="1" applyBorder="1" applyAlignment="1">
      <alignment vertical="center" wrapText="1"/>
    </xf>
    <xf numFmtId="0" fontId="32" fillId="7" borderId="41" xfId="5" applyFont="1" applyFill="1" applyBorder="1" applyAlignment="1">
      <alignment vertical="center" wrapText="1"/>
    </xf>
    <xf numFmtId="0" fontId="32" fillId="7" borderId="39" xfId="5" applyFont="1" applyFill="1" applyBorder="1" applyAlignment="1">
      <alignment horizontal="left" vertical="center" wrapText="1"/>
    </xf>
    <xf numFmtId="0" fontId="32" fillId="7" borderId="40" xfId="5" applyFont="1" applyFill="1" applyBorder="1" applyAlignment="1">
      <alignment horizontal="left" vertical="center" wrapText="1"/>
    </xf>
    <xf numFmtId="0" fontId="32" fillId="7" borderId="41" xfId="5" applyFont="1" applyFill="1" applyBorder="1" applyAlignment="1">
      <alignment horizontal="left" vertical="center" wrapText="1"/>
    </xf>
    <xf numFmtId="0" fontId="25" fillId="7" borderId="39" xfId="5" applyFont="1" applyFill="1" applyBorder="1" applyAlignment="1">
      <alignment vertical="center" wrapText="1"/>
    </xf>
    <xf numFmtId="0" fontId="25" fillId="7" borderId="40" xfId="5" applyFont="1" applyFill="1" applyBorder="1" applyAlignment="1">
      <alignment vertical="center" wrapText="1"/>
    </xf>
    <xf numFmtId="0" fontId="25" fillId="7" borderId="41" xfId="5" applyFont="1" applyFill="1" applyBorder="1" applyAlignment="1">
      <alignment vertical="center" wrapText="1"/>
    </xf>
    <xf numFmtId="0" fontId="19" fillId="0" borderId="40" xfId="0" applyFont="1" applyBorder="1" applyAlignment="1">
      <alignment vertical="center" wrapText="1"/>
    </xf>
    <xf numFmtId="0" fontId="19" fillId="0" borderId="41" xfId="0" applyFont="1" applyBorder="1" applyAlignment="1">
      <alignment vertical="center" wrapText="1"/>
    </xf>
    <xf numFmtId="0" fontId="32" fillId="7" borderId="47" xfId="5" applyFont="1" applyFill="1" applyBorder="1" applyAlignment="1">
      <alignment vertical="center" wrapText="1"/>
    </xf>
    <xf numFmtId="0" fontId="32" fillId="7" borderId="48" xfId="5" applyFont="1" applyFill="1" applyBorder="1" applyAlignment="1">
      <alignment vertical="center" wrapText="1"/>
    </xf>
    <xf numFmtId="0" fontId="32" fillId="7" borderId="49" xfId="5" applyFont="1" applyFill="1" applyBorder="1" applyAlignment="1">
      <alignment vertical="center" wrapText="1"/>
    </xf>
    <xf numFmtId="0" fontId="32" fillId="0" borderId="39" xfId="5" applyFont="1" applyFill="1" applyBorder="1" applyAlignment="1">
      <alignment vertical="center" wrapText="1"/>
    </xf>
    <xf numFmtId="0" fontId="32" fillId="0" borderId="40" xfId="5" applyFont="1" applyFill="1" applyBorder="1" applyAlignment="1">
      <alignment vertical="center" wrapText="1"/>
    </xf>
    <xf numFmtId="0" fontId="32" fillId="0" borderId="41" xfId="5" applyFont="1" applyFill="1" applyBorder="1" applyAlignment="1">
      <alignment vertical="center" wrapText="1"/>
    </xf>
    <xf numFmtId="0" fontId="25" fillId="0" borderId="42" xfId="5" applyFont="1" applyFill="1" applyBorder="1" applyAlignment="1">
      <alignment vertical="center" wrapText="1"/>
    </xf>
    <xf numFmtId="0" fontId="25" fillId="0" borderId="43" xfId="5" applyFont="1" applyFill="1" applyBorder="1" applyAlignment="1">
      <alignment vertical="center" wrapText="1"/>
    </xf>
    <xf numFmtId="0" fontId="25" fillId="0" borderId="44" xfId="5" applyFont="1" applyFill="1" applyBorder="1" applyAlignment="1">
      <alignment vertical="center" wrapText="1"/>
    </xf>
    <xf numFmtId="0" fontId="32" fillId="0" borderId="0" xfId="5" applyFont="1" applyFill="1" applyBorder="1" applyAlignment="1">
      <alignment vertical="center" wrapText="1"/>
    </xf>
    <xf numFmtId="0" fontId="25" fillId="0" borderId="52" xfId="5" applyFont="1" applyFill="1" applyBorder="1" applyAlignment="1">
      <alignment vertical="center" wrapText="1"/>
    </xf>
    <xf numFmtId="0" fontId="25" fillId="0" borderId="37" xfId="5" applyFont="1" applyFill="1" applyBorder="1" applyAlignment="1">
      <alignment vertical="center" wrapText="1"/>
    </xf>
    <xf numFmtId="0" fontId="25" fillId="0" borderId="53" xfId="5" applyFont="1" applyFill="1" applyBorder="1" applyAlignment="1">
      <alignment vertical="center" wrapText="1"/>
    </xf>
    <xf numFmtId="169" fontId="25" fillId="10" borderId="0" xfId="13" applyNumberFormat="1" applyFont="1" applyFill="1" applyBorder="1" applyAlignment="1">
      <alignment horizontal="left" vertical="center" wrapText="1" indent="1"/>
    </xf>
    <xf numFmtId="170" fontId="25" fillId="13" borderId="62" xfId="11" applyNumberFormat="1" applyFont="1" applyFill="1" applyBorder="1" applyAlignment="1">
      <alignment horizontal="left" vertical="center" wrapText="1"/>
    </xf>
    <xf numFmtId="171" fontId="25" fillId="13" borderId="62" xfId="15" applyNumberFormat="1" applyFont="1" applyFill="1" applyBorder="1" applyAlignment="1">
      <alignment horizontal="left" vertical="center" wrapText="1"/>
    </xf>
    <xf numFmtId="0" fontId="31" fillId="7" borderId="22" xfId="5" applyFont="1" applyFill="1" applyBorder="1" applyAlignment="1">
      <alignment horizontal="left" vertical="center" wrapText="1" indent="1"/>
    </xf>
    <xf numFmtId="14" fontId="25" fillId="7" borderId="24" xfId="5" applyNumberFormat="1" applyFont="1" applyFill="1" applyBorder="1" applyAlignment="1">
      <alignment horizontal="left" vertical="center" wrapText="1" indent="1"/>
    </xf>
    <xf numFmtId="14" fontId="25" fillId="7" borderId="0" xfId="5" applyNumberFormat="1" applyFont="1" applyFill="1" applyBorder="1" applyAlignment="1">
      <alignment horizontal="left" vertical="center" wrapText="1" indent="1"/>
    </xf>
    <xf numFmtId="171" fontId="25" fillId="13" borderId="39" xfId="15" applyNumberFormat="1" applyFont="1" applyFill="1" applyBorder="1" applyAlignment="1">
      <alignment horizontal="left" vertical="center" wrapText="1"/>
    </xf>
    <xf numFmtId="171" fontId="25" fillId="13" borderId="41" xfId="15" applyNumberFormat="1" applyFont="1" applyFill="1" applyBorder="1" applyAlignment="1">
      <alignment horizontal="left" vertical="center" wrapText="1"/>
    </xf>
    <xf numFmtId="0" fontId="25" fillId="7" borderId="24" xfId="5" applyFont="1" applyFill="1" applyBorder="1" applyAlignment="1">
      <alignment horizontal="left" vertical="center" wrapText="1" indent="1"/>
    </xf>
    <xf numFmtId="0" fontId="23" fillId="9" borderId="62" xfId="5" applyFont="1" applyFill="1" applyBorder="1" applyAlignment="1">
      <alignment horizontal="center" vertical="center" wrapText="1"/>
    </xf>
    <xf numFmtId="166" fontId="25" fillId="10" borderId="0" xfId="1" applyNumberFormat="1" applyFont="1" applyFill="1" applyBorder="1" applyAlignment="1">
      <alignment horizontal="center" vertical="center" wrapText="1"/>
    </xf>
    <xf numFmtId="166" fontId="25" fillId="10" borderId="35" xfId="1" applyNumberFormat="1" applyFont="1" applyFill="1" applyBorder="1" applyAlignment="1">
      <alignment horizontal="center" vertical="center" wrapText="1"/>
    </xf>
    <xf numFmtId="0" fontId="48" fillId="0" borderId="0" xfId="5" applyFont="1" applyFill="1" applyBorder="1" applyAlignment="1">
      <alignment horizontal="left" vertical="center"/>
    </xf>
    <xf numFmtId="37" fontId="16" fillId="13" borderId="62" xfId="13" applyNumberFormat="1" applyFont="1" applyFill="1" applyBorder="1" applyAlignment="1">
      <alignment horizontal="left" vertical="center"/>
    </xf>
    <xf numFmtId="0" fontId="21" fillId="11" borderId="62" xfId="5" applyFont="1" applyFill="1" applyBorder="1" applyAlignment="1">
      <alignment horizontal="left" vertical="center" wrapText="1" indent="1"/>
    </xf>
    <xf numFmtId="0" fontId="21" fillId="11" borderId="39" xfId="5" applyFont="1" applyFill="1" applyBorder="1" applyAlignment="1">
      <alignment horizontal="left" vertical="center" wrapText="1" indent="1"/>
    </xf>
    <xf numFmtId="0" fontId="21" fillId="11" borderId="41" xfId="5" applyFont="1" applyFill="1" applyBorder="1" applyAlignment="1">
      <alignment horizontal="left" vertical="center" wrapText="1" indent="1"/>
    </xf>
    <xf numFmtId="0" fontId="25" fillId="10" borderId="34" xfId="5" applyFont="1" applyFill="1" applyBorder="1" applyAlignment="1">
      <alignment horizontal="left" vertical="center" wrapText="1"/>
    </xf>
    <xf numFmtId="0" fontId="25" fillId="10" borderId="0" xfId="5" applyFont="1" applyFill="1" applyBorder="1" applyAlignment="1">
      <alignment horizontal="left" vertical="center" wrapText="1"/>
    </xf>
    <xf numFmtId="0" fontId="23" fillId="9" borderId="31" xfId="5" applyFont="1" applyFill="1" applyBorder="1" applyAlignment="1">
      <alignment horizontal="left" vertical="center" wrapText="1" indent="1"/>
    </xf>
  </cellXfs>
  <cellStyles count="17">
    <cellStyle name="Accent3 2" xfId="7"/>
    <cellStyle name="Comma" xfId="11" builtinId="3"/>
    <cellStyle name="Comma 2" xfId="8"/>
    <cellStyle name="Comma 2 2" xfId="14"/>
    <cellStyle name="Comma 3" xfId="15"/>
    <cellStyle name="Currency" xfId="1" builtinId="4"/>
    <cellStyle name="Currency 2" xfId="10"/>
    <cellStyle name="Currency 2 2" xfId="13"/>
    <cellStyle name="Hyperlink" xfId="6" builtinId="8"/>
    <cellStyle name="Input" xfId="16" builtinId="20"/>
    <cellStyle name="Neutral 2" xfId="5"/>
    <cellStyle name="Normal" xfId="0" builtinId="0"/>
    <cellStyle name="Normal 2" xfId="4"/>
    <cellStyle name="Normal 2 2" xfId="12"/>
    <cellStyle name="Note" xfId="3" builtinId="10"/>
    <cellStyle name="Percent" xfId="2" builtinId="5"/>
    <cellStyle name="Percent 2" xfId="9"/>
  </cellStyles>
  <dxfs count="107">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fill>
        <patternFill>
          <bgColor rgb="FFF5F5F2"/>
        </patternFill>
      </fill>
    </dxf>
    <dxf>
      <border>
        <top style="thin">
          <color rgb="FFC4BD97"/>
        </top>
        <vertical/>
        <horizontal/>
      </border>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border>
        <top style="thin">
          <color rgb="FFC4BD97"/>
        </top>
        <vertical/>
        <horizontal/>
      </border>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fill>
        <patternFill>
          <bgColor rgb="FFF5F5F2"/>
        </patternFill>
      </fill>
    </dxf>
    <dxf>
      <fill>
        <patternFill>
          <bgColor rgb="FFF5F5F2"/>
        </patternFill>
      </fill>
    </dxf>
    <dxf>
      <border>
        <top style="thin">
          <color rgb="FFC4BD97"/>
        </top>
        <vertical/>
        <horizontal/>
      </border>
    </dxf>
    <dxf>
      <fill>
        <patternFill>
          <bgColor rgb="FFF5F5F2"/>
        </patternFill>
      </fill>
    </dxf>
    <dxf>
      <border>
        <top style="thin">
          <color rgb="FFC4BD97"/>
        </top>
        <vertical/>
        <horizontal/>
      </border>
    </dxf>
    <dxf>
      <font>
        <color auto="1"/>
      </font>
      <fill>
        <patternFill>
          <bgColor theme="9" tint="0.79998168889431442"/>
        </patternFill>
      </fill>
    </dxf>
    <dxf>
      <font>
        <color auto="1"/>
      </font>
      <fill>
        <patternFill>
          <bgColor theme="9" tint="0.79998168889431442"/>
        </patternFill>
      </fill>
    </dxf>
    <dxf>
      <fill>
        <patternFill>
          <bgColor rgb="FFF5F5F2"/>
        </patternFill>
      </fill>
    </dxf>
    <dxf>
      <fill>
        <patternFill>
          <bgColor rgb="FFF5F5F2"/>
        </patternFill>
      </fill>
    </dxf>
    <dxf>
      <fill>
        <patternFill>
          <bgColor rgb="FFF5F5F2"/>
        </patternFill>
      </fill>
    </dxf>
    <dxf>
      <font>
        <color auto="1"/>
      </font>
      <fill>
        <patternFill>
          <bgColor theme="9" tint="0.79998168889431442"/>
        </patternFill>
      </fill>
    </dxf>
    <dxf>
      <font>
        <color auto="1"/>
      </font>
      <fill>
        <patternFill>
          <bgColor theme="9" tint="0.79998168889431442"/>
        </patternFill>
      </fill>
    </dxf>
    <dxf>
      <border>
        <top style="thin">
          <color rgb="FFC4BD97"/>
        </top>
        <vertical/>
        <horizontal/>
      </border>
    </dxf>
    <dxf>
      <fill>
        <patternFill>
          <bgColor rgb="FFF5F5F2"/>
        </patternFill>
      </fill>
    </dxf>
    <dxf>
      <fill>
        <patternFill>
          <bgColor rgb="FFF5F5F2"/>
        </patternFill>
      </fill>
    </dxf>
    <dxf>
      <border>
        <top style="thin">
          <color rgb="FFC4BD97"/>
        </top>
        <vertical/>
        <horizontal/>
      </border>
    </dxf>
    <dxf>
      <fill>
        <patternFill>
          <bgColor rgb="FFF5F5F2"/>
        </patternFill>
      </fill>
    </dxf>
    <dxf>
      <fill>
        <patternFill>
          <bgColor rgb="FFF5F5F2"/>
        </patternFill>
      </fill>
    </dxf>
    <dxf>
      <numFmt numFmtId="13" formatCode="0%"/>
    </dxf>
    <dxf>
      <numFmt numFmtId="14" formatCode="0.00%"/>
    </dxf>
    <dxf>
      <numFmt numFmtId="172" formatCode="0.0%"/>
    </dxf>
    <dxf>
      <numFmt numFmtId="13" formatCode="0%"/>
    </dxf>
    <dxf>
      <numFmt numFmtId="14" formatCode="0.00%"/>
    </dxf>
    <dxf>
      <numFmt numFmtId="172" formatCode="0.0%"/>
    </dxf>
    <dxf>
      <numFmt numFmtId="13" formatCode="0%"/>
    </dxf>
    <dxf>
      <numFmt numFmtId="14" formatCode="0.00%"/>
    </dxf>
    <dxf>
      <numFmt numFmtId="172" formatCode="0.0%"/>
    </dxf>
    <dxf>
      <numFmt numFmtId="13" formatCode="0%"/>
    </dxf>
    <dxf>
      <numFmt numFmtId="14" formatCode="0.00%"/>
    </dxf>
    <dxf>
      <numFmt numFmtId="172" formatCode="0.0%"/>
    </dxf>
    <dxf>
      <numFmt numFmtId="13" formatCode="0%"/>
    </dxf>
    <dxf>
      <numFmt numFmtId="14" formatCode="0.00%"/>
    </dxf>
    <dxf>
      <numFmt numFmtId="172" formatCode="0.0%"/>
    </dxf>
    <dxf>
      <numFmt numFmtId="13" formatCode="0%"/>
    </dxf>
    <dxf>
      <numFmt numFmtId="14" formatCode="0.00%"/>
    </dxf>
    <dxf>
      <numFmt numFmtId="172" formatCode="0.0%"/>
    </dxf>
    <dxf>
      <numFmt numFmtId="13" formatCode="0%"/>
    </dxf>
  </dxfs>
  <tableStyles count="0" defaultTableStyle="TableStyleMedium2" defaultPivotStyle="PivotStyleLight16"/>
  <colors>
    <mruColors>
      <color rgb="FFC4BD97"/>
      <color rgb="FF85431E"/>
      <color rgb="FF996633"/>
      <color rgb="FFDDDDDD"/>
      <color rgb="FFF5F5F2"/>
      <color rgb="FFCCCC00"/>
      <color rgb="FFFF9933"/>
      <color rgb="FFB0B71C"/>
      <color rgb="FFCC9900"/>
      <color rgb="FFB7B70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pivotCacheDefinition" Target="pivotCache/pivotCacheDefinition3.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pivotCacheDefinition" Target="pivotCache/pivotCacheDefinition6.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pivotCacheDefinition" Target="pivotCache/pivotCacheDefinition2.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pivotCacheDefinition" Target="pivotCache/pivotCacheDefinition1.xml"/><Relationship Id="rId20" Type="http://schemas.openxmlformats.org/officeDocument/2006/relationships/pivotCacheDefinition" Target="pivotCache/pivotCacheDefinition5.xml"/><Relationship Id="rId29"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theme" Target="theme/theme1.xml"/><Relationship Id="rId28"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pivotCacheDefinition" Target="pivotCache/pivotCacheDefinition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pivotCacheDefinition" Target="pivotCache/pivotCacheDefinition7.xml"/><Relationship Id="rId27" Type="http://schemas.openxmlformats.org/officeDocument/2006/relationships/customXml" Target="../customXml/item1.xml"/><Relationship Id="rId30" Type="http://schemas.openxmlformats.org/officeDocument/2006/relationships/customXml" Target="../customXml/item4.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activeX1.xml><?xml version="1.0" encoding="utf-8"?>
<ax:ocx xmlns:ax="http://schemas.microsoft.com/office/2006/activeX" xmlns:r="http://schemas.openxmlformats.org/officeDocument/2006/relationships" ax:classid="{D7053240-CE69-11CD-A777-00DD01143C57}" ax:persistence="persistStreamInit" r:id="rId1"/>
</file>

<file path=xl/activeX/activeX2.xml><?xml version="1.0" encoding="utf-8"?>
<ax:ocx xmlns:ax="http://schemas.microsoft.com/office/2006/activeX" xmlns:r="http://schemas.openxmlformats.org/officeDocument/2006/relationships" ax:classid="{D7053240-CE69-11CD-A777-00DD01143C57}" ax:persistence="persistStreamInit" r:id="rId1"/>
</file>

<file path=xl/charts/_rels/chart11.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14.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17.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0.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23.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3.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4.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5.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8.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manualLayout>
          <c:layoutTarget val="inner"/>
          <c:xMode val="edge"/>
          <c:yMode val="edge"/>
          <c:x val="0.13673351728804564"/>
          <c:y val="4.540763673890609E-2"/>
          <c:w val="0.39370798408263485"/>
          <c:h val="0.85883068022069997"/>
        </c:manualLayout>
      </c:layout>
      <c:barChart>
        <c:barDir val="col"/>
        <c:grouping val="clustered"/>
        <c:varyColors val="0"/>
        <c:ser>
          <c:idx val="0"/>
          <c:order val="0"/>
          <c:tx>
            <c:strRef>
              <c:f>Summary!$B$22</c:f>
              <c:strCache>
                <c:ptCount val="1"/>
                <c:pt idx="0">
                  <c:v>Emergency stake pole upon failure and follow up planned replacement with Titan</c:v>
                </c:pt>
              </c:strCache>
            </c:strRef>
          </c:tx>
          <c:invertIfNegative val="0"/>
          <c:cat>
            <c:strRef>
              <c:f>Summary!$K$21</c:f>
              <c:strCache>
                <c:ptCount val="1"/>
                <c:pt idx="0">
                  <c:v>R24 Expenditure</c:v>
                </c:pt>
              </c:strCache>
            </c:strRef>
          </c:cat>
          <c:val>
            <c:numRef>
              <c:f>Summary!$K$22</c:f>
              <c:numCache>
                <c:formatCode>_("$"* #,##0_);_("$"* \(#,##0\);_("$"* " - "??_);_(@_)</c:formatCode>
                <c:ptCount val="1"/>
                <c:pt idx="0">
                  <c:v>10600000</c:v>
                </c:pt>
              </c:numCache>
            </c:numRef>
          </c:val>
          <c:extLst>
            <c:ext xmlns:c16="http://schemas.microsoft.com/office/drawing/2014/chart" uri="{C3380CC4-5D6E-409C-BE32-E72D297353CC}">
              <c16:uniqueId val="{00000000-CEA2-4F8C-937B-A1C1BEAB2596}"/>
            </c:ext>
          </c:extLst>
        </c:ser>
        <c:ser>
          <c:idx val="1"/>
          <c:order val="1"/>
          <c:tx>
            <c:strRef>
              <c:f>Summary!$B$23</c:f>
              <c:strCache>
                <c:ptCount val="1"/>
                <c:pt idx="0">
                  <c:v>Replace Pole upon failure with class S3 (Wood) - fault</c:v>
                </c:pt>
              </c:strCache>
            </c:strRef>
          </c:tx>
          <c:invertIfNegative val="0"/>
          <c:cat>
            <c:strRef>
              <c:f>Summary!$K$21</c:f>
              <c:strCache>
                <c:ptCount val="1"/>
                <c:pt idx="0">
                  <c:v>R24 Expenditure</c:v>
                </c:pt>
              </c:strCache>
            </c:strRef>
          </c:cat>
          <c:val>
            <c:numRef>
              <c:f>Summary!$K$23</c:f>
              <c:numCache>
                <c:formatCode>_("$"* #,##0_);_("$"* \(#,##0\);_("$"* " - "??_);_(@_)</c:formatCode>
                <c:ptCount val="1"/>
                <c:pt idx="0">
                  <c:v>12355000</c:v>
                </c:pt>
              </c:numCache>
            </c:numRef>
          </c:val>
          <c:extLst>
            <c:ext xmlns:c16="http://schemas.microsoft.com/office/drawing/2014/chart" uri="{C3380CC4-5D6E-409C-BE32-E72D297353CC}">
              <c16:uniqueId val="{00000001-CEA2-4F8C-937B-A1C1BEAB2596}"/>
            </c:ext>
          </c:extLst>
        </c:ser>
        <c:ser>
          <c:idx val="2"/>
          <c:order val="2"/>
          <c:tx>
            <c:strRef>
              <c:f>Summary!$B$24</c:f>
              <c:strCache>
                <c:ptCount val="1"/>
                <c:pt idx="0">
                  <c:v>Replace Pole upon failure with class S3 (Wood) and constrained by REPEX model - fault</c:v>
                </c:pt>
              </c:strCache>
            </c:strRef>
          </c:tx>
          <c:invertIfNegative val="0"/>
          <c:cat>
            <c:strRef>
              <c:f>Summary!$K$21</c:f>
              <c:strCache>
                <c:ptCount val="1"/>
                <c:pt idx="0">
                  <c:v>R24 Expenditure</c:v>
                </c:pt>
              </c:strCache>
            </c:strRef>
          </c:cat>
          <c:val>
            <c:numRef>
              <c:f>Summary!$K$24</c:f>
              <c:numCache>
                <c:formatCode>_("$"* #,##0_);_("$"* \(#,##0\);_("$"* " - "??_);_(@_)</c:formatCode>
                <c:ptCount val="1"/>
                <c:pt idx="0">
                  <c:v>9400000</c:v>
                </c:pt>
              </c:numCache>
            </c:numRef>
          </c:val>
          <c:extLst>
            <c:ext xmlns:c16="http://schemas.microsoft.com/office/drawing/2014/chart" uri="{C3380CC4-5D6E-409C-BE32-E72D297353CC}">
              <c16:uniqueId val="{00000002-CEA2-4F8C-937B-A1C1BEAB2596}"/>
            </c:ext>
          </c:extLst>
        </c:ser>
        <c:ser>
          <c:idx val="3"/>
          <c:order val="3"/>
          <c:tx>
            <c:strRef>
              <c:f>Summary!$B$25</c:f>
              <c:strCache>
                <c:ptCount val="1"/>
                <c:pt idx="0">
                  <c:v>Replace Pole upon failure with class S4 (Wood) - fault</c:v>
                </c:pt>
              </c:strCache>
            </c:strRef>
          </c:tx>
          <c:invertIfNegative val="0"/>
          <c:cat>
            <c:strRef>
              <c:f>Summary!$K$21</c:f>
              <c:strCache>
                <c:ptCount val="1"/>
                <c:pt idx="0">
                  <c:v>R24 Expenditure</c:v>
                </c:pt>
              </c:strCache>
            </c:strRef>
          </c:cat>
          <c:val>
            <c:numRef>
              <c:f>Summary!$K$25</c:f>
              <c:numCache>
                <c:formatCode>_("$"* #,##0_);_("$"* \(#,##0\);_("$"* " - "??_);_(@_)</c:formatCode>
                <c:ptCount val="1"/>
                <c:pt idx="0">
                  <c:v>12805000</c:v>
                </c:pt>
              </c:numCache>
            </c:numRef>
          </c:val>
          <c:extLst>
            <c:ext xmlns:c16="http://schemas.microsoft.com/office/drawing/2014/chart" uri="{C3380CC4-5D6E-409C-BE32-E72D297353CC}">
              <c16:uniqueId val="{00000003-CEA2-4F8C-937B-A1C1BEAB2596}"/>
            </c:ext>
          </c:extLst>
        </c:ser>
        <c:ser>
          <c:idx val="4"/>
          <c:order val="4"/>
          <c:tx>
            <c:strRef>
              <c:f>Summary!$B$26</c:f>
              <c:strCache>
                <c:ptCount val="1"/>
                <c:pt idx="0">
                  <c:v>Replace Pole upon failure with FRC (Titan) - fault</c:v>
                </c:pt>
              </c:strCache>
            </c:strRef>
          </c:tx>
          <c:invertIfNegative val="0"/>
          <c:cat>
            <c:strRef>
              <c:f>Summary!$K$21</c:f>
              <c:strCache>
                <c:ptCount val="1"/>
                <c:pt idx="0">
                  <c:v>R24 Expenditure</c:v>
                </c:pt>
              </c:strCache>
            </c:strRef>
          </c:cat>
          <c:val>
            <c:numRef>
              <c:f>Summary!$K$26</c:f>
              <c:numCache>
                <c:formatCode>_("$"* #,##0_);_("$"* \(#,##0\);_("$"* " - "??_);_(@_)</c:formatCode>
                <c:ptCount val="1"/>
                <c:pt idx="0">
                  <c:v>13750000</c:v>
                </c:pt>
              </c:numCache>
            </c:numRef>
          </c:val>
          <c:extLst>
            <c:ext xmlns:c16="http://schemas.microsoft.com/office/drawing/2014/chart" uri="{C3380CC4-5D6E-409C-BE32-E72D297353CC}">
              <c16:uniqueId val="{00000004-CEA2-4F8C-937B-A1C1BEAB2596}"/>
            </c:ext>
          </c:extLst>
        </c:ser>
        <c:ser>
          <c:idx val="5"/>
          <c:order val="5"/>
          <c:tx>
            <c:strRef>
              <c:f>Summary!$B$27</c:f>
              <c:strCache>
                <c:ptCount val="1"/>
              </c:strCache>
            </c:strRef>
          </c:tx>
          <c:invertIfNegative val="0"/>
          <c:cat>
            <c:strRef>
              <c:f>Summary!$K$21</c:f>
              <c:strCache>
                <c:ptCount val="1"/>
                <c:pt idx="0">
                  <c:v>R24 Expenditure</c:v>
                </c:pt>
              </c:strCache>
            </c:strRef>
          </c:cat>
          <c:val>
            <c:numRef>
              <c:f>Summary!$K$27</c:f>
            </c:numRef>
          </c:val>
          <c:extLst>
            <c:ext xmlns:c16="http://schemas.microsoft.com/office/drawing/2014/chart" uri="{C3380CC4-5D6E-409C-BE32-E72D297353CC}">
              <c16:uniqueId val="{00000000-E91D-4C2C-A60D-EC1B625DC24F}"/>
            </c:ext>
          </c:extLst>
        </c:ser>
        <c:dLbls>
          <c:showLegendKey val="0"/>
          <c:showVal val="0"/>
          <c:showCatName val="0"/>
          <c:showSerName val="0"/>
          <c:showPercent val="0"/>
          <c:showBubbleSize val="0"/>
        </c:dLbls>
        <c:gapWidth val="150"/>
        <c:axId val="165459456"/>
        <c:axId val="166470784"/>
      </c:barChart>
      <c:catAx>
        <c:axId val="165459456"/>
        <c:scaling>
          <c:orientation val="minMax"/>
        </c:scaling>
        <c:delete val="0"/>
        <c:axPos val="b"/>
        <c:numFmt formatCode="General" sourceLinked="1"/>
        <c:majorTickMark val="out"/>
        <c:minorTickMark val="none"/>
        <c:tickLblPos val="nextTo"/>
        <c:txPr>
          <a:bodyPr/>
          <a:lstStyle/>
          <a:p>
            <a:pPr>
              <a:defRPr sz="1100"/>
            </a:pPr>
            <a:endParaRPr lang="en-US"/>
          </a:p>
        </c:txPr>
        <c:crossAx val="166470784"/>
        <c:crosses val="autoZero"/>
        <c:auto val="1"/>
        <c:lblAlgn val="ctr"/>
        <c:lblOffset val="100"/>
        <c:noMultiLvlLbl val="0"/>
      </c:catAx>
      <c:valAx>
        <c:axId val="166470784"/>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txPr>
          <a:bodyPr/>
          <a:lstStyle/>
          <a:p>
            <a:pPr>
              <a:defRPr sz="1100"/>
            </a:pPr>
            <a:endParaRPr lang="en-US"/>
          </a:p>
        </c:txPr>
        <c:crossAx val="165459456"/>
        <c:crosses val="autoZero"/>
        <c:crossBetween val="between"/>
      </c:valAx>
    </c:plotArea>
    <c:legend>
      <c:legendPos val="r"/>
      <c:layout>
        <c:manualLayout>
          <c:xMode val="edge"/>
          <c:yMode val="edge"/>
          <c:x val="0.56114617729235461"/>
          <c:y val="3.9043741823293759E-2"/>
          <c:w val="0.40384092670952632"/>
          <c:h val="0.93470333272675965"/>
        </c:manualLayout>
      </c:layout>
      <c:overlay val="0"/>
      <c:txPr>
        <a:bodyPr/>
        <a:lstStyle/>
        <a:p>
          <a:pPr>
            <a:defRPr sz="1100"/>
          </a:pPr>
          <a:endParaRPr lang="en-US"/>
        </a:p>
      </c:txPr>
    </c:legend>
    <c:plotVisOnly val="1"/>
    <c:dispBlanksAs val="gap"/>
    <c:showDLblsOverMax val="0"/>
  </c:chart>
  <c:spPr>
    <a:ln>
      <a:solidFill>
        <a:schemeClr val="bg1">
          <a:lumMod val="65000"/>
        </a:schemeClr>
      </a:solidFill>
    </a:ln>
  </c:spPr>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2'!$O$19</c:f>
              <c:strCache>
                <c:ptCount val="1"/>
                <c:pt idx="0">
                  <c:v>Value in %</c:v>
                </c:pt>
              </c:strCache>
            </c:strRef>
          </c:tx>
          <c:cat>
            <c:strRef>
              <c:f>'Run Extract'!$G$82:$G$89</c:f>
              <c:strCache>
                <c:ptCount val="8"/>
                <c:pt idx="0">
                  <c:v>Terminal Value</c:v>
                </c:pt>
                <c:pt idx="1">
                  <c:v>Total Investment Cost</c:v>
                </c:pt>
                <c:pt idx="2">
                  <c:v>UARM - Environment and Community - Fire Risk</c:v>
                </c:pt>
                <c:pt idx="3">
                  <c:v>UARM - Environment and Community - Other Risk</c:v>
                </c:pt>
                <c:pt idx="4">
                  <c:v>UARM - Financial Risk</c:v>
                </c:pt>
                <c:pt idx="5">
                  <c:v>UARM - Network Performance Risk</c:v>
                </c:pt>
                <c:pt idx="6">
                  <c:v>UARM - Safety &amp; People - Public</c:v>
                </c:pt>
                <c:pt idx="7">
                  <c:v>UARM - Safety &amp; People - Worker</c:v>
                </c:pt>
              </c:strCache>
            </c:strRef>
          </c:cat>
          <c:val>
            <c:numRef>
              <c:f>'Run Extract'!$H$82:$H$89</c:f>
              <c:numCache>
                <c:formatCode>0.00%</c:formatCode>
                <c:ptCount val="8"/>
                <c:pt idx="0">
                  <c:v>3.2599999999999997E-2</c:v>
                </c:pt>
                <c:pt idx="1">
                  <c:v>7.1499999999999994E-2</c:v>
                </c:pt>
                <c:pt idx="2">
                  <c:v>9.7999999999999997E-3</c:v>
                </c:pt>
                <c:pt idx="3">
                  <c:v>2.3E-2</c:v>
                </c:pt>
                <c:pt idx="4">
                  <c:v>0</c:v>
                </c:pt>
                <c:pt idx="5">
                  <c:v>0.84219999999999995</c:v>
                </c:pt>
                <c:pt idx="6">
                  <c:v>1.5599999999999999E-2</c:v>
                </c:pt>
                <c:pt idx="7">
                  <c:v>5.1999999999999998E-3</c:v>
                </c:pt>
              </c:numCache>
            </c:numRef>
          </c:val>
          <c:extLst>
            <c:ext xmlns:c16="http://schemas.microsoft.com/office/drawing/2014/chart" uri="{C3380CC4-5D6E-409C-BE32-E72D297353CC}">
              <c16:uniqueId val="{00000000-FF4B-42DF-A800-99F22F6AD123}"/>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1.4954108080692162E-2"/>
          <c:w val="0.3779379914724873"/>
          <c:h val="0.97009142181503416"/>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2'!$I$66</c:f>
              <c:strCache>
                <c:ptCount val="1"/>
                <c:pt idx="0">
                  <c:v>Baseline</c:v>
                </c:pt>
              </c:strCache>
            </c:strRef>
          </c:tx>
          <c:spPr>
            <a:ln w="31750" cap="rnd">
              <a:solidFill>
                <a:schemeClr val="accent1"/>
              </a:solidFill>
              <a:round/>
            </a:ln>
            <a:effectLst/>
          </c:spPr>
          <c:marker>
            <c:symbol val="none"/>
          </c:marker>
          <c:cat>
            <c:numRef>
              <c:f>'Option 2'!$J$47:$N$47</c:f>
              <c:numCache>
                <c:formatCode>General</c:formatCode>
                <c:ptCount val="5"/>
                <c:pt idx="0">
                  <c:v>2025</c:v>
                </c:pt>
                <c:pt idx="1">
                  <c:v>2026</c:v>
                </c:pt>
                <c:pt idx="2">
                  <c:v>2027</c:v>
                </c:pt>
                <c:pt idx="3">
                  <c:v>2028</c:v>
                </c:pt>
                <c:pt idx="4">
                  <c:v>2029</c:v>
                </c:pt>
              </c:numCache>
            </c:numRef>
          </c:cat>
          <c:val>
            <c:numRef>
              <c:f>'Option 2'!$J$66:$N$66</c:f>
              <c:numCache>
                <c:formatCode>#,##0</c:formatCode>
                <c:ptCount val="5"/>
                <c:pt idx="0">
                  <c:v>306747358.70000005</c:v>
                </c:pt>
                <c:pt idx="1">
                  <c:v>336624095.51999998</c:v>
                </c:pt>
                <c:pt idx="2">
                  <c:v>368142076.46999997</c:v>
                </c:pt>
                <c:pt idx="3">
                  <c:v>401203771.03000003</c:v>
                </c:pt>
                <c:pt idx="4">
                  <c:v>435677662.14000005</c:v>
                </c:pt>
              </c:numCache>
            </c:numRef>
          </c:val>
          <c:smooth val="0"/>
          <c:extLst>
            <c:ext xmlns:c16="http://schemas.microsoft.com/office/drawing/2014/chart" uri="{C3380CC4-5D6E-409C-BE32-E72D297353CC}">
              <c16:uniqueId val="{00000000-451F-4A55-BF78-FAD9451E69A5}"/>
            </c:ext>
          </c:extLst>
        </c:ser>
        <c:ser>
          <c:idx val="1"/>
          <c:order val="1"/>
          <c:tx>
            <c:strRef>
              <c:f>'Option 2'!$I$67</c:f>
              <c:strCache>
                <c:ptCount val="1"/>
                <c:pt idx="0">
                  <c:v>Outcome</c:v>
                </c:pt>
              </c:strCache>
            </c:strRef>
          </c:tx>
          <c:spPr>
            <a:ln w="31750" cap="rnd">
              <a:solidFill>
                <a:schemeClr val="accent2"/>
              </a:solidFill>
              <a:round/>
            </a:ln>
            <a:effectLst/>
          </c:spPr>
          <c:marker>
            <c:symbol val="none"/>
          </c:marker>
          <c:cat>
            <c:numRef>
              <c:f>'Option 2'!$J$47:$N$47</c:f>
              <c:numCache>
                <c:formatCode>General</c:formatCode>
                <c:ptCount val="5"/>
                <c:pt idx="0">
                  <c:v>2025</c:v>
                </c:pt>
                <c:pt idx="1">
                  <c:v>2026</c:v>
                </c:pt>
                <c:pt idx="2">
                  <c:v>2027</c:v>
                </c:pt>
                <c:pt idx="3">
                  <c:v>2028</c:v>
                </c:pt>
                <c:pt idx="4">
                  <c:v>2029</c:v>
                </c:pt>
              </c:numCache>
            </c:numRef>
          </c:cat>
          <c:val>
            <c:numRef>
              <c:f>'Option 2'!$J$67:$N$67</c:f>
              <c:numCache>
                <c:formatCode>#,##0</c:formatCode>
                <c:ptCount val="5"/>
                <c:pt idx="0">
                  <c:v>304399633.64000005</c:v>
                </c:pt>
                <c:pt idx="1">
                  <c:v>331818788.56</c:v>
                </c:pt>
                <c:pt idx="2">
                  <c:v>360604880.25</c:v>
                </c:pt>
                <c:pt idx="3">
                  <c:v>390605972.33999997</c:v>
                </c:pt>
                <c:pt idx="4">
                  <c:v>421858663.36999995</c:v>
                </c:pt>
              </c:numCache>
            </c:numRef>
          </c:val>
          <c:smooth val="0"/>
          <c:extLst>
            <c:ext xmlns:c16="http://schemas.microsoft.com/office/drawing/2014/chart" uri="{C3380CC4-5D6E-409C-BE32-E72D297353CC}">
              <c16:uniqueId val="{00000001-451F-4A55-BF78-FAD9451E69A5}"/>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a:t>
                </a:r>
                <a:r>
                  <a:rPr lang="en-AU" baseline="0"/>
                  <a:t> Risk ($)</a:t>
                </a:r>
                <a:endParaRPr lang="en-AU"/>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3'!$E$16</c:f>
              <c:strCache>
                <c:ptCount val="1"/>
                <c:pt idx="0">
                  <c:v>Capex</c:v>
                </c:pt>
              </c:strCache>
            </c:strRef>
          </c:tx>
          <c:invertIfNegative val="0"/>
          <c:cat>
            <c:numRef>
              <c:f>'Option 3'!$H$15:$L$15</c:f>
              <c:numCache>
                <c:formatCode>General</c:formatCode>
                <c:ptCount val="5"/>
                <c:pt idx="0">
                  <c:v>2025</c:v>
                </c:pt>
                <c:pt idx="1">
                  <c:v>2026</c:v>
                </c:pt>
                <c:pt idx="2">
                  <c:v>2027</c:v>
                </c:pt>
                <c:pt idx="3">
                  <c:v>2028</c:v>
                </c:pt>
                <c:pt idx="4">
                  <c:v>2029</c:v>
                </c:pt>
              </c:numCache>
            </c:numRef>
          </c:cat>
          <c:val>
            <c:numRef>
              <c:f>'Option 3'!$H$16:$L$16</c:f>
              <c:numCache>
                <c:formatCode>_("$"* #,##0_);_("$"* \(#,##0\);_("$"* " - "??_);_(@_)</c:formatCode>
                <c:ptCount val="5"/>
                <c:pt idx="0">
                  <c:v>1785000</c:v>
                </c:pt>
                <c:pt idx="1">
                  <c:v>1785000</c:v>
                </c:pt>
                <c:pt idx="2">
                  <c:v>1785000</c:v>
                </c:pt>
                <c:pt idx="3">
                  <c:v>1785000</c:v>
                </c:pt>
                <c:pt idx="4">
                  <c:v>1785000</c:v>
                </c:pt>
              </c:numCache>
            </c:numRef>
          </c:val>
          <c:extLst>
            <c:ext xmlns:c16="http://schemas.microsoft.com/office/drawing/2014/chart" uri="{C3380CC4-5D6E-409C-BE32-E72D297353CC}">
              <c16:uniqueId val="{00000000-89F1-4B81-AF7B-97ACE91DE463}"/>
            </c:ext>
          </c:extLst>
        </c:ser>
        <c:ser>
          <c:idx val="1"/>
          <c:order val="1"/>
          <c:tx>
            <c:strRef>
              <c:f>'Option 3'!$E$17</c:f>
              <c:strCache>
                <c:ptCount val="1"/>
                <c:pt idx="0">
                  <c:v>Opex</c:v>
                </c:pt>
              </c:strCache>
            </c:strRef>
          </c:tx>
          <c:invertIfNegative val="0"/>
          <c:val>
            <c:numRef>
              <c:f>'Option 3'!$H$17:$L$17</c:f>
              <c:numCache>
                <c:formatCode>_("$"* #,##0_);_("$"* \(#,##0\);_("$"* " - "??_);_(@_)</c:formatCode>
                <c:ptCount val="5"/>
                <c:pt idx="0">
                  <c:v>95000</c:v>
                </c:pt>
                <c:pt idx="1">
                  <c:v>95000</c:v>
                </c:pt>
                <c:pt idx="2">
                  <c:v>95000</c:v>
                </c:pt>
                <c:pt idx="3">
                  <c:v>95000</c:v>
                </c:pt>
                <c:pt idx="4">
                  <c:v>95000</c:v>
                </c:pt>
              </c:numCache>
            </c:numRef>
          </c:val>
          <c:extLst>
            <c:ext xmlns:c16="http://schemas.microsoft.com/office/drawing/2014/chart" uri="{C3380CC4-5D6E-409C-BE32-E72D297353CC}">
              <c16:uniqueId val="{00000001-89F1-4B81-AF7B-97ACE91DE463}"/>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layout/>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3'!$O$19</c:f>
              <c:strCache>
                <c:ptCount val="1"/>
                <c:pt idx="0">
                  <c:v>Value in %</c:v>
                </c:pt>
              </c:strCache>
            </c:strRef>
          </c:tx>
          <c:cat>
            <c:strRef>
              <c:f>'Run Extract'!$G$102:$G$109</c:f>
              <c:strCache>
                <c:ptCount val="8"/>
                <c:pt idx="0">
                  <c:v>Terminal Value</c:v>
                </c:pt>
                <c:pt idx="1">
                  <c:v>Total Investment Cost</c:v>
                </c:pt>
                <c:pt idx="2">
                  <c:v>UARM - Environment and Community - Fire Risk</c:v>
                </c:pt>
                <c:pt idx="3">
                  <c:v>UARM - Environment and Community - Other Risk</c:v>
                </c:pt>
                <c:pt idx="4">
                  <c:v>UARM - Financial Risk</c:v>
                </c:pt>
                <c:pt idx="5">
                  <c:v>UARM - Network Performance Risk</c:v>
                </c:pt>
                <c:pt idx="6">
                  <c:v>UARM - Safety &amp; People - Public</c:v>
                </c:pt>
                <c:pt idx="7">
                  <c:v>UARM - Safety &amp; People - Worker</c:v>
                </c:pt>
              </c:strCache>
            </c:strRef>
          </c:cat>
          <c:val>
            <c:numRef>
              <c:f>'Run Extract'!$H$102:$H$109</c:f>
              <c:numCache>
                <c:formatCode>0.00%</c:formatCode>
                <c:ptCount val="8"/>
                <c:pt idx="0">
                  <c:v>2.6599999999999999E-2</c:v>
                </c:pt>
                <c:pt idx="1">
                  <c:v>5.9200000000000003E-2</c:v>
                </c:pt>
                <c:pt idx="2">
                  <c:v>0.01</c:v>
                </c:pt>
                <c:pt idx="3">
                  <c:v>2.3400000000000001E-2</c:v>
                </c:pt>
                <c:pt idx="4">
                  <c:v>0</c:v>
                </c:pt>
                <c:pt idx="5">
                  <c:v>0.85950000000000004</c:v>
                </c:pt>
                <c:pt idx="6">
                  <c:v>1.5900000000000001E-2</c:v>
                </c:pt>
                <c:pt idx="7">
                  <c:v>5.3E-3</c:v>
                </c:pt>
              </c:numCache>
            </c:numRef>
          </c:val>
          <c:extLst>
            <c:ext xmlns:c16="http://schemas.microsoft.com/office/drawing/2014/chart" uri="{C3380CC4-5D6E-409C-BE32-E72D297353CC}">
              <c16:uniqueId val="{00000000-876B-4B55-8070-0809074CC05E}"/>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2.4149507050590262E-2"/>
          <c:w val="0.3779379914724873"/>
          <c:h val="0.95629832336018705"/>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3'!$I$66</c:f>
              <c:strCache>
                <c:ptCount val="1"/>
                <c:pt idx="0">
                  <c:v>Baseline</c:v>
                </c:pt>
              </c:strCache>
            </c:strRef>
          </c:tx>
          <c:spPr>
            <a:ln w="31750" cap="rnd">
              <a:solidFill>
                <a:schemeClr val="accent1"/>
              </a:solidFill>
              <a:round/>
            </a:ln>
            <a:effectLst/>
          </c:spPr>
          <c:marker>
            <c:symbol val="none"/>
          </c:marker>
          <c:cat>
            <c:numRef>
              <c:f>'Option 3'!$J$47:$N$47</c:f>
              <c:numCache>
                <c:formatCode>General</c:formatCode>
                <c:ptCount val="5"/>
                <c:pt idx="0">
                  <c:v>2025</c:v>
                </c:pt>
                <c:pt idx="1">
                  <c:v>2026</c:v>
                </c:pt>
                <c:pt idx="2">
                  <c:v>2027</c:v>
                </c:pt>
                <c:pt idx="3">
                  <c:v>2028</c:v>
                </c:pt>
                <c:pt idx="4">
                  <c:v>2029</c:v>
                </c:pt>
              </c:numCache>
            </c:numRef>
          </c:cat>
          <c:val>
            <c:numRef>
              <c:f>'Option 3'!$J$66:$N$66</c:f>
              <c:numCache>
                <c:formatCode>#,##0</c:formatCode>
                <c:ptCount val="5"/>
                <c:pt idx="0">
                  <c:v>306747358.70000005</c:v>
                </c:pt>
                <c:pt idx="1">
                  <c:v>336624095.51999998</c:v>
                </c:pt>
                <c:pt idx="2">
                  <c:v>368142076.46999997</c:v>
                </c:pt>
                <c:pt idx="3">
                  <c:v>401203771.03000003</c:v>
                </c:pt>
                <c:pt idx="4">
                  <c:v>435677662.14000005</c:v>
                </c:pt>
              </c:numCache>
            </c:numRef>
          </c:val>
          <c:smooth val="0"/>
          <c:extLst>
            <c:ext xmlns:c16="http://schemas.microsoft.com/office/drawing/2014/chart" uri="{C3380CC4-5D6E-409C-BE32-E72D297353CC}">
              <c16:uniqueId val="{00000000-F752-4F51-A732-9434CB11C425}"/>
            </c:ext>
          </c:extLst>
        </c:ser>
        <c:ser>
          <c:idx val="1"/>
          <c:order val="1"/>
          <c:tx>
            <c:strRef>
              <c:f>'Option 3'!$I$67</c:f>
              <c:strCache>
                <c:ptCount val="1"/>
                <c:pt idx="0">
                  <c:v>Outcome</c:v>
                </c:pt>
              </c:strCache>
            </c:strRef>
          </c:tx>
          <c:spPr>
            <a:ln w="31750" cap="rnd">
              <a:solidFill>
                <a:schemeClr val="accent2"/>
              </a:solidFill>
              <a:round/>
            </a:ln>
            <a:effectLst/>
          </c:spPr>
          <c:marker>
            <c:symbol val="none"/>
          </c:marker>
          <c:cat>
            <c:numRef>
              <c:f>'Option 3'!$J$47:$N$47</c:f>
              <c:numCache>
                <c:formatCode>General</c:formatCode>
                <c:ptCount val="5"/>
                <c:pt idx="0">
                  <c:v>2025</c:v>
                </c:pt>
                <c:pt idx="1">
                  <c:v>2026</c:v>
                </c:pt>
                <c:pt idx="2">
                  <c:v>2027</c:v>
                </c:pt>
                <c:pt idx="3">
                  <c:v>2028</c:v>
                </c:pt>
                <c:pt idx="4">
                  <c:v>2029</c:v>
                </c:pt>
              </c:numCache>
            </c:numRef>
          </c:cat>
          <c:val>
            <c:numRef>
              <c:f>'Option 3'!$J$67:$N$67</c:f>
              <c:numCache>
                <c:formatCode>#,##0</c:formatCode>
                <c:ptCount val="5"/>
                <c:pt idx="0">
                  <c:v>304527005.74000001</c:v>
                </c:pt>
                <c:pt idx="1">
                  <c:v>332067986.58999997</c:v>
                </c:pt>
                <c:pt idx="2">
                  <c:v>361006254.07000005</c:v>
                </c:pt>
                <c:pt idx="3">
                  <c:v>391178038.64999998</c:v>
                </c:pt>
                <c:pt idx="4">
                  <c:v>422554021.53000003</c:v>
                </c:pt>
              </c:numCache>
            </c:numRef>
          </c:val>
          <c:smooth val="0"/>
          <c:extLst>
            <c:ext xmlns:c16="http://schemas.microsoft.com/office/drawing/2014/chart" uri="{C3380CC4-5D6E-409C-BE32-E72D297353CC}">
              <c16:uniqueId val="{00000001-F752-4F51-A732-9434CB11C425}"/>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 Risk ($)</a:t>
                </a:r>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4'!$E$16</c:f>
              <c:strCache>
                <c:ptCount val="1"/>
                <c:pt idx="0">
                  <c:v>Capex</c:v>
                </c:pt>
              </c:strCache>
            </c:strRef>
          </c:tx>
          <c:invertIfNegative val="0"/>
          <c:cat>
            <c:numRef>
              <c:f>'Option 4'!$H$15:$L$15</c:f>
              <c:numCache>
                <c:formatCode>General</c:formatCode>
                <c:ptCount val="5"/>
                <c:pt idx="0">
                  <c:v>2025</c:v>
                </c:pt>
                <c:pt idx="1">
                  <c:v>2026</c:v>
                </c:pt>
                <c:pt idx="2">
                  <c:v>2027</c:v>
                </c:pt>
                <c:pt idx="3">
                  <c:v>2028</c:v>
                </c:pt>
                <c:pt idx="4">
                  <c:v>2029</c:v>
                </c:pt>
              </c:numCache>
            </c:numRef>
          </c:cat>
          <c:val>
            <c:numRef>
              <c:f>'Option 4'!$H$16:$L$16</c:f>
              <c:numCache>
                <c:formatCode>_("$"* #,##0_);_("$"* \(#,##0\);_("$"* " - "??_);_(@_)</c:formatCode>
                <c:ptCount val="5"/>
                <c:pt idx="0">
                  <c:v>2466000</c:v>
                </c:pt>
                <c:pt idx="1">
                  <c:v>2466000</c:v>
                </c:pt>
                <c:pt idx="2">
                  <c:v>2466000</c:v>
                </c:pt>
                <c:pt idx="3">
                  <c:v>2466000</c:v>
                </c:pt>
                <c:pt idx="4">
                  <c:v>2466000</c:v>
                </c:pt>
              </c:numCache>
            </c:numRef>
          </c:val>
          <c:extLst>
            <c:ext xmlns:c16="http://schemas.microsoft.com/office/drawing/2014/chart" uri="{C3380CC4-5D6E-409C-BE32-E72D297353CC}">
              <c16:uniqueId val="{00000000-3619-4C06-941F-92A98126C619}"/>
            </c:ext>
          </c:extLst>
        </c:ser>
        <c:ser>
          <c:idx val="1"/>
          <c:order val="1"/>
          <c:tx>
            <c:strRef>
              <c:f>'Option 4'!$E$17</c:f>
              <c:strCache>
                <c:ptCount val="1"/>
                <c:pt idx="0">
                  <c:v>Opex</c:v>
                </c:pt>
              </c:strCache>
            </c:strRef>
          </c:tx>
          <c:invertIfNegative val="0"/>
          <c:val>
            <c:numRef>
              <c:f>'Option 4'!$H$17:$L$17</c:f>
              <c:numCache>
                <c:formatCode>_("$"* #,##0_);_("$"* \(#,##0\);_("$"* " - "??_);_(@_)</c:formatCode>
                <c:ptCount val="5"/>
                <c:pt idx="0">
                  <c:v>95000</c:v>
                </c:pt>
                <c:pt idx="1">
                  <c:v>95000</c:v>
                </c:pt>
                <c:pt idx="2">
                  <c:v>95000</c:v>
                </c:pt>
                <c:pt idx="3">
                  <c:v>95000</c:v>
                </c:pt>
                <c:pt idx="4">
                  <c:v>95000</c:v>
                </c:pt>
              </c:numCache>
            </c:numRef>
          </c:val>
          <c:extLst>
            <c:ext xmlns:c16="http://schemas.microsoft.com/office/drawing/2014/chart" uri="{C3380CC4-5D6E-409C-BE32-E72D297353CC}">
              <c16:uniqueId val="{00000001-3619-4C06-941F-92A98126C619}"/>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layout/>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4'!$O$19</c:f>
              <c:strCache>
                <c:ptCount val="1"/>
                <c:pt idx="0">
                  <c:v>Value in %</c:v>
                </c:pt>
              </c:strCache>
            </c:strRef>
          </c:tx>
          <c:cat>
            <c:strRef>
              <c:f>'Run Extract'!$G$122:$G$129</c:f>
              <c:strCache>
                <c:ptCount val="8"/>
                <c:pt idx="0">
                  <c:v>Terminal Value</c:v>
                </c:pt>
                <c:pt idx="1">
                  <c:v>Total Investment Cost</c:v>
                </c:pt>
                <c:pt idx="2">
                  <c:v>UARM - Environment and Community - Fire Risk</c:v>
                </c:pt>
                <c:pt idx="3">
                  <c:v>UARM - Environment and Community - Other Risk</c:v>
                </c:pt>
                <c:pt idx="4">
                  <c:v>UARM - Financial Risk</c:v>
                </c:pt>
                <c:pt idx="5">
                  <c:v>UARM - Network Performance Risk</c:v>
                </c:pt>
                <c:pt idx="6">
                  <c:v>UARM - Safety &amp; People - Public</c:v>
                </c:pt>
                <c:pt idx="7">
                  <c:v>UARM - Safety &amp; People - Worker</c:v>
                </c:pt>
              </c:strCache>
            </c:strRef>
          </c:cat>
          <c:val>
            <c:numRef>
              <c:f>'Run Extract'!$H$122:$H$129</c:f>
              <c:numCache>
                <c:formatCode>0.00%</c:formatCode>
                <c:ptCount val="8"/>
                <c:pt idx="0">
                  <c:v>3.4000000000000002E-2</c:v>
                </c:pt>
                <c:pt idx="1">
                  <c:v>7.4399999999999994E-2</c:v>
                </c:pt>
                <c:pt idx="2">
                  <c:v>9.7999999999999997E-3</c:v>
                </c:pt>
                <c:pt idx="3">
                  <c:v>2.29E-2</c:v>
                </c:pt>
                <c:pt idx="4">
                  <c:v>0</c:v>
                </c:pt>
                <c:pt idx="5">
                  <c:v>0.83830000000000005</c:v>
                </c:pt>
                <c:pt idx="6">
                  <c:v>1.55E-2</c:v>
                </c:pt>
                <c:pt idx="7">
                  <c:v>5.1999999999999998E-3</c:v>
                </c:pt>
              </c:numCache>
            </c:numRef>
          </c:val>
          <c:extLst>
            <c:ext xmlns:c16="http://schemas.microsoft.com/office/drawing/2014/chart" uri="{C3380CC4-5D6E-409C-BE32-E72D297353CC}">
              <c16:uniqueId val="{00000000-342E-4749-A82D-22C8399ABAB2}"/>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1.9551807565641212E-2"/>
          <c:w val="0.3807628496012167"/>
          <c:h val="0.96089602284513609"/>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4'!$I$66</c:f>
              <c:strCache>
                <c:ptCount val="1"/>
                <c:pt idx="0">
                  <c:v>Baseline</c:v>
                </c:pt>
              </c:strCache>
            </c:strRef>
          </c:tx>
          <c:spPr>
            <a:ln w="31750" cap="rnd">
              <a:solidFill>
                <a:schemeClr val="accent1"/>
              </a:solidFill>
              <a:round/>
            </a:ln>
            <a:effectLst/>
          </c:spPr>
          <c:marker>
            <c:symbol val="none"/>
          </c:marker>
          <c:cat>
            <c:numRef>
              <c:f>'Option 4'!$J$47:$N$47</c:f>
              <c:numCache>
                <c:formatCode>General</c:formatCode>
                <c:ptCount val="5"/>
                <c:pt idx="0">
                  <c:v>2025</c:v>
                </c:pt>
                <c:pt idx="1">
                  <c:v>2026</c:v>
                </c:pt>
                <c:pt idx="2">
                  <c:v>2027</c:v>
                </c:pt>
                <c:pt idx="3">
                  <c:v>2028</c:v>
                </c:pt>
                <c:pt idx="4">
                  <c:v>2029</c:v>
                </c:pt>
              </c:numCache>
            </c:numRef>
          </c:cat>
          <c:val>
            <c:numRef>
              <c:f>'Option 4'!$J$66:$N$66</c:f>
              <c:numCache>
                <c:formatCode>#,##0</c:formatCode>
                <c:ptCount val="5"/>
                <c:pt idx="0">
                  <c:v>306747358.70000005</c:v>
                </c:pt>
                <c:pt idx="1">
                  <c:v>336624095.51999998</c:v>
                </c:pt>
                <c:pt idx="2">
                  <c:v>368142076.46999997</c:v>
                </c:pt>
                <c:pt idx="3">
                  <c:v>401203771.03000003</c:v>
                </c:pt>
                <c:pt idx="4">
                  <c:v>435677662.14000005</c:v>
                </c:pt>
              </c:numCache>
            </c:numRef>
          </c:val>
          <c:smooth val="0"/>
          <c:extLst>
            <c:ext xmlns:c16="http://schemas.microsoft.com/office/drawing/2014/chart" uri="{C3380CC4-5D6E-409C-BE32-E72D297353CC}">
              <c16:uniqueId val="{00000000-470E-4122-9AEF-C70D80C1EB48}"/>
            </c:ext>
          </c:extLst>
        </c:ser>
        <c:ser>
          <c:idx val="1"/>
          <c:order val="1"/>
          <c:tx>
            <c:strRef>
              <c:f>'Option 4'!$I$67</c:f>
              <c:strCache>
                <c:ptCount val="1"/>
                <c:pt idx="0">
                  <c:v>Outcome</c:v>
                </c:pt>
              </c:strCache>
            </c:strRef>
          </c:tx>
          <c:spPr>
            <a:ln w="31750" cap="rnd">
              <a:solidFill>
                <a:schemeClr val="accent2"/>
              </a:solidFill>
              <a:round/>
            </a:ln>
            <a:effectLst/>
          </c:spPr>
          <c:marker>
            <c:symbol val="none"/>
          </c:marker>
          <c:cat>
            <c:numRef>
              <c:f>'Option 4'!$J$47:$N$47</c:f>
              <c:numCache>
                <c:formatCode>General</c:formatCode>
                <c:ptCount val="5"/>
                <c:pt idx="0">
                  <c:v>2025</c:v>
                </c:pt>
                <c:pt idx="1">
                  <c:v>2026</c:v>
                </c:pt>
                <c:pt idx="2">
                  <c:v>2027</c:v>
                </c:pt>
                <c:pt idx="3">
                  <c:v>2028</c:v>
                </c:pt>
                <c:pt idx="4">
                  <c:v>2029</c:v>
                </c:pt>
              </c:numCache>
            </c:numRef>
          </c:cat>
          <c:val>
            <c:numRef>
              <c:f>'Option 4'!$J$67:$N$67</c:f>
              <c:numCache>
                <c:formatCode>#,##0</c:formatCode>
                <c:ptCount val="5"/>
                <c:pt idx="0">
                  <c:v>304399633.64000005</c:v>
                </c:pt>
                <c:pt idx="1">
                  <c:v>331818788.56999999</c:v>
                </c:pt>
                <c:pt idx="2">
                  <c:v>360604881.06999999</c:v>
                </c:pt>
                <c:pt idx="3">
                  <c:v>390605982.42000008</c:v>
                </c:pt>
                <c:pt idx="4">
                  <c:v>421858725.84999996</c:v>
                </c:pt>
              </c:numCache>
            </c:numRef>
          </c:val>
          <c:smooth val="0"/>
          <c:extLst>
            <c:ext xmlns:c16="http://schemas.microsoft.com/office/drawing/2014/chart" uri="{C3380CC4-5D6E-409C-BE32-E72D297353CC}">
              <c16:uniqueId val="{00000001-470E-4122-9AEF-C70D80C1EB48}"/>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 Risk ($)</a:t>
                </a:r>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5'!$E$16</c:f>
              <c:strCache>
                <c:ptCount val="1"/>
                <c:pt idx="0">
                  <c:v>Capex</c:v>
                </c:pt>
              </c:strCache>
            </c:strRef>
          </c:tx>
          <c:invertIfNegative val="0"/>
          <c:cat>
            <c:numRef>
              <c:f>'Option 5'!$H$15:$L$15</c:f>
              <c:numCache>
                <c:formatCode>General</c:formatCode>
                <c:ptCount val="5"/>
                <c:pt idx="0">
                  <c:v>2025</c:v>
                </c:pt>
                <c:pt idx="1">
                  <c:v>2026</c:v>
                </c:pt>
                <c:pt idx="2">
                  <c:v>2027</c:v>
                </c:pt>
                <c:pt idx="3">
                  <c:v>2028</c:v>
                </c:pt>
                <c:pt idx="4">
                  <c:v>2029</c:v>
                </c:pt>
              </c:numCache>
            </c:numRef>
          </c:cat>
          <c:val>
            <c:numRef>
              <c:f>'Option 5'!$H$16:$L$16</c:f>
              <c:numCache>
                <c:formatCode>_("$"* #,##0_);_("$"* \(#,##0\);_("$"* " - "??_);_(@_)</c:formatCode>
                <c:ptCount val="5"/>
                <c:pt idx="0">
                  <c:v>2700000</c:v>
                </c:pt>
                <c:pt idx="1">
                  <c:v>2700000</c:v>
                </c:pt>
                <c:pt idx="2">
                  <c:v>2700000</c:v>
                </c:pt>
                <c:pt idx="3">
                  <c:v>2700000</c:v>
                </c:pt>
                <c:pt idx="4">
                  <c:v>2700000</c:v>
                </c:pt>
              </c:numCache>
            </c:numRef>
          </c:val>
          <c:extLst>
            <c:ext xmlns:c16="http://schemas.microsoft.com/office/drawing/2014/chart" uri="{C3380CC4-5D6E-409C-BE32-E72D297353CC}">
              <c16:uniqueId val="{00000000-E9A2-4DB6-9B24-E01888D24930}"/>
            </c:ext>
          </c:extLst>
        </c:ser>
        <c:ser>
          <c:idx val="1"/>
          <c:order val="1"/>
          <c:tx>
            <c:strRef>
              <c:f>'Option 5'!$E$17</c:f>
              <c:strCache>
                <c:ptCount val="1"/>
                <c:pt idx="0">
                  <c:v>Opex</c:v>
                </c:pt>
              </c:strCache>
            </c:strRef>
          </c:tx>
          <c:invertIfNegative val="0"/>
          <c:val>
            <c:numRef>
              <c:f>'Option 5'!$H$17:$L$17</c:f>
              <c:numCache>
                <c:formatCode>_("$"* #,##0_);_("$"* \(#,##0\);_("$"* " - "??_);_(@_)</c:formatCode>
                <c:ptCount val="5"/>
                <c:pt idx="0">
                  <c:v>50000</c:v>
                </c:pt>
                <c:pt idx="1">
                  <c:v>50000</c:v>
                </c:pt>
                <c:pt idx="2">
                  <c:v>50000</c:v>
                </c:pt>
                <c:pt idx="3">
                  <c:v>50000</c:v>
                </c:pt>
                <c:pt idx="4">
                  <c:v>50000</c:v>
                </c:pt>
              </c:numCache>
            </c:numRef>
          </c:val>
          <c:extLst>
            <c:ext xmlns:c16="http://schemas.microsoft.com/office/drawing/2014/chart" uri="{C3380CC4-5D6E-409C-BE32-E72D297353CC}">
              <c16:uniqueId val="{00000001-E9A2-4DB6-9B24-E01888D24930}"/>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layout/>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5'!$O$19</c:f>
              <c:strCache>
                <c:ptCount val="1"/>
                <c:pt idx="0">
                  <c:v>Value in %</c:v>
                </c:pt>
              </c:strCache>
            </c:strRef>
          </c:tx>
          <c:cat>
            <c:strRef>
              <c:f>'Run Extract'!$G$142:$G$149</c:f>
              <c:strCache>
                <c:ptCount val="8"/>
                <c:pt idx="0">
                  <c:v>Terminal Value</c:v>
                </c:pt>
                <c:pt idx="1">
                  <c:v>Total Investment Cost</c:v>
                </c:pt>
                <c:pt idx="2">
                  <c:v>UARM - Environment and Community - Fire Risk</c:v>
                </c:pt>
                <c:pt idx="3">
                  <c:v>UARM - Environment and Community - Other Risk</c:v>
                </c:pt>
                <c:pt idx="4">
                  <c:v>UARM - Financial Risk</c:v>
                </c:pt>
                <c:pt idx="5">
                  <c:v>UARM - Network Performance Risk</c:v>
                </c:pt>
                <c:pt idx="6">
                  <c:v>UARM - Safety &amp; People - Public</c:v>
                </c:pt>
                <c:pt idx="7">
                  <c:v>UARM - Safety &amp; People - Worker</c:v>
                </c:pt>
              </c:strCache>
            </c:strRef>
          </c:cat>
          <c:val>
            <c:numRef>
              <c:f>'Run Extract'!$H$142:$H$149</c:f>
              <c:numCache>
                <c:formatCode>0.00%</c:formatCode>
                <c:ptCount val="8"/>
                <c:pt idx="0">
                  <c:v>3.6600000000000001E-2</c:v>
                </c:pt>
                <c:pt idx="1">
                  <c:v>7.8600000000000003E-2</c:v>
                </c:pt>
                <c:pt idx="2">
                  <c:v>9.7000000000000003E-3</c:v>
                </c:pt>
                <c:pt idx="3">
                  <c:v>2.2700000000000001E-2</c:v>
                </c:pt>
                <c:pt idx="4">
                  <c:v>0</c:v>
                </c:pt>
                <c:pt idx="5">
                  <c:v>0.83179999999999998</c:v>
                </c:pt>
                <c:pt idx="6">
                  <c:v>1.54E-2</c:v>
                </c:pt>
                <c:pt idx="7">
                  <c:v>5.1000000000000004E-3</c:v>
                </c:pt>
              </c:numCache>
            </c:numRef>
          </c:val>
          <c:extLst>
            <c:ext xmlns:c16="http://schemas.microsoft.com/office/drawing/2014/chart" uri="{C3380CC4-5D6E-409C-BE32-E72D297353CC}">
              <c16:uniqueId val="{00000000-0F65-402B-A5E0-955EBE4CE94A}"/>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2.8747206535539319E-2"/>
          <c:w val="0.3779379914724873"/>
          <c:h val="0.95629832336018705"/>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'Run Extract'!$D$41</c:f>
              <c:strCache>
                <c:ptCount val="1"/>
                <c:pt idx="0">
                  <c:v>Value in %</c:v>
                </c:pt>
              </c:strCache>
            </c:strRef>
          </c:tx>
          <c:dPt>
            <c:idx val="0"/>
            <c:bubble3D val="0"/>
            <c:spPr>
              <a:solidFill>
                <a:schemeClr val="accent1"/>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1-6384-4853-8735-5E3035FE2424}"/>
              </c:ext>
            </c:extLst>
          </c:dPt>
          <c:dPt>
            <c:idx val="1"/>
            <c:bubble3D val="0"/>
            <c:spPr>
              <a:solidFill>
                <a:schemeClr val="accent2"/>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3-6384-4853-8735-5E3035FE2424}"/>
              </c:ext>
            </c:extLst>
          </c:dPt>
          <c:dPt>
            <c:idx val="2"/>
            <c:bubble3D val="0"/>
            <c:spPr>
              <a:solidFill>
                <a:schemeClr val="accent3"/>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5-6384-4853-8735-5E3035FE2424}"/>
              </c:ext>
            </c:extLst>
          </c:dPt>
          <c:dPt>
            <c:idx val="3"/>
            <c:bubble3D val="0"/>
            <c:spPr>
              <a:solidFill>
                <a:schemeClr val="accent4"/>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7-A3DF-48BF-81A8-F5A2BC46EBA3}"/>
              </c:ext>
            </c:extLst>
          </c:dPt>
          <c:dPt>
            <c:idx val="4"/>
            <c:bubble3D val="0"/>
            <c:spPr>
              <a:solidFill>
                <a:schemeClr val="accent5"/>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9-A3DF-48BF-81A8-F5A2BC46EBA3}"/>
              </c:ext>
            </c:extLst>
          </c:dPt>
          <c:dPt>
            <c:idx val="5"/>
            <c:bubble3D val="0"/>
            <c:spPr>
              <a:solidFill>
                <a:schemeClr val="accent6"/>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B-A3DF-48BF-81A8-F5A2BC46EBA3}"/>
              </c:ext>
            </c:extLst>
          </c:dPt>
          <c:dPt>
            <c:idx val="6"/>
            <c:bubble3D val="0"/>
            <c:spPr>
              <a:solidFill>
                <a:schemeClr val="accent1">
                  <a:lumMod val="60000"/>
                </a:schemeClr>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D-1A22-4E77-AB4C-34799382712D}"/>
              </c:ext>
            </c:extLst>
          </c:dPt>
          <c:dPt>
            <c:idx val="7"/>
            <c:bubble3D val="0"/>
            <c:spPr>
              <a:solidFill>
                <a:schemeClr val="accent2">
                  <a:lumMod val="60000"/>
                </a:schemeClr>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F-1A22-4E77-AB4C-34799382712D}"/>
              </c:ext>
            </c:extLst>
          </c:dPt>
          <c:dLbls>
            <c:spPr>
              <a:pattFill prst="pct75">
                <a:fgClr>
                  <a:schemeClr val="dk1">
                    <a:lumMod val="75000"/>
                    <a:lumOff val="25000"/>
                  </a:schemeClr>
                </a:fgClr>
                <a:bgClr>
                  <a:schemeClr val="dk1">
                    <a:lumMod val="65000"/>
                    <a:lumOff val="35000"/>
                  </a:schemeClr>
                </a:bgClr>
              </a:pattFill>
              <a:ln>
                <a:noFill/>
              </a:ln>
              <a:effectLst>
                <a:outerShdw blurRad="50800" dist="381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1100" b="1" i="0" u="none" strike="noStrike" kern="1200" baseline="0">
                    <a:solidFill>
                      <a:schemeClr val="lt1"/>
                    </a:solidFill>
                    <a:latin typeface="+mn-lt"/>
                    <a:ea typeface="+mn-ea"/>
                    <a:cs typeface="+mn-cs"/>
                  </a:defRPr>
                </a:pPr>
                <a:endParaRPr lang="en-US"/>
              </a:p>
            </c:txPr>
            <c:dLblPos val="ctr"/>
            <c:showLegendKey val="0"/>
            <c:showVal val="0"/>
            <c:showCatName val="0"/>
            <c:showSerName val="0"/>
            <c:showPercent val="1"/>
            <c:showBubbleSize val="0"/>
            <c:showLeaderLines val="0"/>
            <c:extLst>
              <c:ext xmlns:c15="http://schemas.microsoft.com/office/drawing/2012/chart" uri="{CE6537A1-D6FC-4f65-9D91-7224C49458BB}">
                <c15:layout/>
              </c:ext>
            </c:extLst>
          </c:dLbls>
          <c:cat>
            <c:strRef>
              <c:f>'Run Extract'!$G$42:$G$49</c:f>
              <c:strCache>
                <c:ptCount val="8"/>
                <c:pt idx="0">
                  <c:v>Terminal Value</c:v>
                </c:pt>
                <c:pt idx="1">
                  <c:v>Total Investment Cost</c:v>
                </c:pt>
                <c:pt idx="2">
                  <c:v>UARM - Environment and Community - Fire Risk</c:v>
                </c:pt>
                <c:pt idx="3">
                  <c:v>UARM - Environment and Community - Other Risk</c:v>
                </c:pt>
                <c:pt idx="4">
                  <c:v>UARM - Financial Risk</c:v>
                </c:pt>
                <c:pt idx="5">
                  <c:v>UARM - Network Performance Risk</c:v>
                </c:pt>
                <c:pt idx="6">
                  <c:v>UARM - Safety &amp; People - Public</c:v>
                </c:pt>
                <c:pt idx="7">
                  <c:v>UARM - Safety &amp; People - Worker</c:v>
                </c:pt>
              </c:strCache>
            </c:strRef>
          </c:cat>
          <c:val>
            <c:numRef>
              <c:f>'Run Extract'!$H$42:$H$49</c:f>
              <c:numCache>
                <c:formatCode>0%</c:formatCode>
                <c:ptCount val="8"/>
                <c:pt idx="0">
                  <c:v>2.6599999999999999E-2</c:v>
                </c:pt>
                <c:pt idx="1">
                  <c:v>5.9200000000000003E-2</c:v>
                </c:pt>
                <c:pt idx="2">
                  <c:v>0.01</c:v>
                </c:pt>
                <c:pt idx="3">
                  <c:v>2.3400000000000001E-2</c:v>
                </c:pt>
                <c:pt idx="4">
                  <c:v>0</c:v>
                </c:pt>
                <c:pt idx="5">
                  <c:v>0.85950000000000004</c:v>
                </c:pt>
                <c:pt idx="6">
                  <c:v>1.5900000000000001E-2</c:v>
                </c:pt>
                <c:pt idx="7">
                  <c:v>5.3E-3</c:v>
                </c:pt>
              </c:numCache>
            </c:numRef>
          </c:val>
          <c:extLst>
            <c:ext xmlns:c16="http://schemas.microsoft.com/office/drawing/2014/chart" uri="{C3380CC4-5D6E-409C-BE32-E72D297353CC}">
              <c16:uniqueId val="{00000010-6384-4853-8735-5E3035FE2424}"/>
            </c:ext>
          </c:extLst>
        </c:ser>
        <c:dLbls>
          <c:dLblPos val="ctr"/>
          <c:showLegendKey val="0"/>
          <c:showVal val="0"/>
          <c:showCatName val="0"/>
          <c:showSerName val="0"/>
          <c:showPercent val="1"/>
          <c:showBubbleSize val="0"/>
          <c:showLeaderLines val="0"/>
        </c:dLbls>
        <c:firstSliceAng val="0"/>
      </c:pieChart>
      <c:spPr>
        <a:noFill/>
        <a:ln>
          <a:noFill/>
        </a:ln>
        <a:effectLst/>
      </c:spPr>
    </c:plotArea>
    <c:legend>
      <c:legendPos val="r"/>
      <c:layout>
        <c:manualLayout>
          <c:xMode val="edge"/>
          <c:yMode val="edge"/>
          <c:x val="0.60783484245655295"/>
          <c:y val="2.3664622666544906E-2"/>
          <c:w val="0.37874498879098895"/>
          <c:h val="0.95685710339216545"/>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dk1">
                  <a:lumMod val="75000"/>
                  <a:lumOff val="25000"/>
                </a:schemeClr>
              </a:solidFill>
              <a:latin typeface="+mn-lt"/>
              <a:ea typeface="+mn-ea"/>
              <a:cs typeface="+mn-cs"/>
            </a:defRPr>
          </a:pPr>
          <a:endParaRPr lang="en-US"/>
        </a:p>
      </c:txPr>
    </c:legend>
    <c:plotVisOnly val="1"/>
    <c:dispBlanksAs val="zero"/>
    <c:showDLblsOverMax val="0"/>
  </c:chart>
  <c:spPr>
    <a:noFill/>
    <a:ln w="9525" cap="flat" cmpd="sng" algn="ctr">
      <a:solidFill>
        <a:schemeClr val="bg1">
          <a:lumMod val="65000"/>
        </a:schemeClr>
      </a:solidFill>
      <a:round/>
    </a:ln>
    <a:effectLst/>
  </c:spPr>
  <c:txPr>
    <a:bodyPr/>
    <a:lstStyle/>
    <a:p>
      <a:pPr>
        <a:defRPr/>
      </a:pPr>
      <a:endParaRPr lang="en-US"/>
    </a:p>
  </c:txPr>
  <c:printSettings>
    <c:headerFooter/>
    <c:pageMargins b="0.75000000000000855" l="0.70000000000000062" r="0.70000000000000062" t="0.75000000000000855"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5'!$I$66</c:f>
              <c:strCache>
                <c:ptCount val="1"/>
                <c:pt idx="0">
                  <c:v>Baseline</c:v>
                </c:pt>
              </c:strCache>
            </c:strRef>
          </c:tx>
          <c:spPr>
            <a:ln w="31750" cap="rnd">
              <a:solidFill>
                <a:schemeClr val="accent1"/>
              </a:solidFill>
              <a:round/>
            </a:ln>
            <a:effectLst/>
          </c:spPr>
          <c:marker>
            <c:symbol val="none"/>
          </c:marker>
          <c:cat>
            <c:numRef>
              <c:f>'Option 5'!$J$47:$N$47</c:f>
              <c:numCache>
                <c:formatCode>General</c:formatCode>
                <c:ptCount val="5"/>
                <c:pt idx="0">
                  <c:v>2025</c:v>
                </c:pt>
                <c:pt idx="1">
                  <c:v>2026</c:v>
                </c:pt>
                <c:pt idx="2">
                  <c:v>2027</c:v>
                </c:pt>
                <c:pt idx="3">
                  <c:v>2028</c:v>
                </c:pt>
                <c:pt idx="4">
                  <c:v>2029</c:v>
                </c:pt>
              </c:numCache>
            </c:numRef>
          </c:cat>
          <c:val>
            <c:numRef>
              <c:f>'Option 5'!$J$66:$N$66</c:f>
              <c:numCache>
                <c:formatCode>#,##0</c:formatCode>
                <c:ptCount val="5"/>
                <c:pt idx="0">
                  <c:v>306747358.70000005</c:v>
                </c:pt>
                <c:pt idx="1">
                  <c:v>336624095.51999998</c:v>
                </c:pt>
                <c:pt idx="2">
                  <c:v>368142076.46999997</c:v>
                </c:pt>
                <c:pt idx="3">
                  <c:v>401203771.03000003</c:v>
                </c:pt>
                <c:pt idx="4">
                  <c:v>435677662.14000005</c:v>
                </c:pt>
              </c:numCache>
            </c:numRef>
          </c:val>
          <c:smooth val="0"/>
          <c:extLst>
            <c:ext xmlns:c16="http://schemas.microsoft.com/office/drawing/2014/chart" uri="{C3380CC4-5D6E-409C-BE32-E72D297353CC}">
              <c16:uniqueId val="{00000000-CCAA-4D39-A1ED-4AE23AA443B0}"/>
            </c:ext>
          </c:extLst>
        </c:ser>
        <c:ser>
          <c:idx val="1"/>
          <c:order val="1"/>
          <c:tx>
            <c:strRef>
              <c:f>'Option 5'!$I$67</c:f>
              <c:strCache>
                <c:ptCount val="1"/>
                <c:pt idx="0">
                  <c:v>Outcome</c:v>
                </c:pt>
              </c:strCache>
            </c:strRef>
          </c:tx>
          <c:spPr>
            <a:ln w="31750" cap="rnd">
              <a:solidFill>
                <a:schemeClr val="accent2"/>
              </a:solidFill>
              <a:round/>
            </a:ln>
            <a:effectLst/>
          </c:spPr>
          <c:marker>
            <c:symbol val="none"/>
          </c:marker>
          <c:cat>
            <c:numRef>
              <c:f>'Option 5'!$J$47:$N$47</c:f>
              <c:numCache>
                <c:formatCode>General</c:formatCode>
                <c:ptCount val="5"/>
                <c:pt idx="0">
                  <c:v>2025</c:v>
                </c:pt>
                <c:pt idx="1">
                  <c:v>2026</c:v>
                </c:pt>
                <c:pt idx="2">
                  <c:v>2027</c:v>
                </c:pt>
                <c:pt idx="3">
                  <c:v>2028</c:v>
                </c:pt>
                <c:pt idx="4">
                  <c:v>2029</c:v>
                </c:pt>
              </c:numCache>
            </c:numRef>
          </c:cat>
          <c:val>
            <c:numRef>
              <c:f>'Option 5'!$J$67:$N$67</c:f>
              <c:numCache>
                <c:formatCode>#,##0</c:formatCode>
                <c:ptCount val="5"/>
                <c:pt idx="0">
                  <c:v>304399633.64000005</c:v>
                </c:pt>
                <c:pt idx="1">
                  <c:v>331818788.56</c:v>
                </c:pt>
                <c:pt idx="2">
                  <c:v>360604880.23000002</c:v>
                </c:pt>
                <c:pt idx="3">
                  <c:v>390605972.16999996</c:v>
                </c:pt>
                <c:pt idx="4">
                  <c:v>421858662.30999994</c:v>
                </c:pt>
              </c:numCache>
            </c:numRef>
          </c:val>
          <c:smooth val="0"/>
          <c:extLst>
            <c:ext xmlns:c16="http://schemas.microsoft.com/office/drawing/2014/chart" uri="{C3380CC4-5D6E-409C-BE32-E72D297353CC}">
              <c16:uniqueId val="{00000001-CCAA-4D39-A1ED-4AE23AA443B0}"/>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 Risk ($)</a:t>
                </a:r>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6'!$E$16</c:f>
              <c:strCache>
                <c:ptCount val="1"/>
              </c:strCache>
            </c:strRef>
          </c:tx>
          <c:invertIfNegative val="0"/>
          <c:cat>
            <c:numRef>
              <c:f>'Option 6'!$H$15:$L$15</c:f>
              <c:numCache>
                <c:formatCode>General</c:formatCode>
                <c:ptCount val="5"/>
                <c:pt idx="0">
                  <c:v>2025</c:v>
                </c:pt>
                <c:pt idx="1">
                  <c:v>2026</c:v>
                </c:pt>
                <c:pt idx="2">
                  <c:v>2027</c:v>
                </c:pt>
                <c:pt idx="3">
                  <c:v>2028</c:v>
                </c:pt>
                <c:pt idx="4">
                  <c:v>2029</c:v>
                </c:pt>
              </c:numCache>
            </c:numRef>
          </c:cat>
          <c:val>
            <c:numRef>
              <c:f>'Option 6'!$H$16:$L$16</c:f>
              <c:numCache>
                <c:formatCode>_("$"* #,##0_);_("$"* \(#,##0\);_("$"* " - "??_);_(@_)</c:formatCode>
                <c:ptCount val="5"/>
              </c:numCache>
            </c:numRef>
          </c:val>
          <c:extLst>
            <c:ext xmlns:c16="http://schemas.microsoft.com/office/drawing/2014/chart" uri="{C3380CC4-5D6E-409C-BE32-E72D297353CC}">
              <c16:uniqueId val="{00000000-45B8-4C21-9C4C-C34BB7C5B2F2}"/>
            </c:ext>
          </c:extLst>
        </c:ser>
        <c:ser>
          <c:idx val="1"/>
          <c:order val="1"/>
          <c:tx>
            <c:strRef>
              <c:f>'Option 6'!$E$17</c:f>
              <c:strCache>
                <c:ptCount val="1"/>
              </c:strCache>
            </c:strRef>
          </c:tx>
          <c:invertIfNegative val="0"/>
          <c:val>
            <c:numRef>
              <c:f>'Option 6'!$H$17:$L$17</c:f>
              <c:numCache>
                <c:formatCode>_("$"* #,##0_);_("$"* \(#,##0\);_("$"* " - "??_);_(@_)</c:formatCode>
                <c:ptCount val="5"/>
              </c:numCache>
            </c:numRef>
          </c:val>
          <c:extLst>
            <c:ext xmlns:c16="http://schemas.microsoft.com/office/drawing/2014/chart" uri="{C3380CC4-5D6E-409C-BE32-E72D297353CC}">
              <c16:uniqueId val="{00000001-45B8-4C21-9C4C-C34BB7C5B2F2}"/>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6'!$O$19</c:f>
              <c:strCache>
                <c:ptCount val="1"/>
                <c:pt idx="0">
                  <c:v>Value in %</c:v>
                </c:pt>
              </c:strCache>
            </c:strRef>
          </c:tx>
          <c:cat>
            <c:numRef>
              <c:f>'Run Extract'!$G$162:$G$164</c:f>
              <c:numCache>
                <c:formatCode>General</c:formatCode>
                <c:ptCount val="3"/>
              </c:numCache>
            </c:numRef>
          </c:cat>
          <c:val>
            <c:numRef>
              <c:f>'Run Extract'!$H$162:$H$164</c:f>
              <c:numCache>
                <c:formatCode>General</c:formatCode>
                <c:ptCount val="3"/>
                <c:pt idx="0" formatCode="0.00%">
                  <c:v>0</c:v>
                </c:pt>
              </c:numCache>
            </c:numRef>
          </c:val>
          <c:extLst>
            <c:ext xmlns:c16="http://schemas.microsoft.com/office/drawing/2014/chart" uri="{C3380CC4-5D6E-409C-BE32-E72D297353CC}">
              <c16:uniqueId val="{00000000-9E30-4C6A-B7B3-9D171B368DBE}"/>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1.7436875624131425E-2"/>
          <c:w val="0.33838997767027501"/>
          <c:h val="0.96774042144193884"/>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6'!$I$66</c:f>
              <c:strCache>
                <c:ptCount val="1"/>
                <c:pt idx="0">
                  <c:v>Baseline</c:v>
                </c:pt>
              </c:strCache>
            </c:strRef>
          </c:tx>
          <c:spPr>
            <a:ln w="31750" cap="rnd">
              <a:solidFill>
                <a:schemeClr val="accent1"/>
              </a:solidFill>
              <a:round/>
            </a:ln>
            <a:effectLst/>
          </c:spPr>
          <c:marker>
            <c:symbol val="none"/>
          </c:marker>
          <c:cat>
            <c:numRef>
              <c:f>'Option 6'!$J$47:$N$47</c:f>
              <c:numCache>
                <c:formatCode>General</c:formatCode>
                <c:ptCount val="5"/>
                <c:pt idx="0">
                  <c:v>2025</c:v>
                </c:pt>
                <c:pt idx="1">
                  <c:v>2026</c:v>
                </c:pt>
                <c:pt idx="2">
                  <c:v>2027</c:v>
                </c:pt>
                <c:pt idx="3">
                  <c:v>2028</c:v>
                </c:pt>
                <c:pt idx="4">
                  <c:v>2029</c:v>
                </c:pt>
              </c:numCache>
            </c:numRef>
          </c:cat>
          <c:val>
            <c:numRef>
              <c:f>'Option 6'!$J$66:$N$66</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0-EC59-4847-AE60-D9F3B0917802}"/>
            </c:ext>
          </c:extLst>
        </c:ser>
        <c:ser>
          <c:idx val="1"/>
          <c:order val="1"/>
          <c:tx>
            <c:strRef>
              <c:f>'Option 6'!$I$67</c:f>
              <c:strCache>
                <c:ptCount val="1"/>
                <c:pt idx="0">
                  <c:v>Outcome</c:v>
                </c:pt>
              </c:strCache>
            </c:strRef>
          </c:tx>
          <c:spPr>
            <a:ln w="31750" cap="rnd">
              <a:solidFill>
                <a:schemeClr val="accent2"/>
              </a:solidFill>
              <a:round/>
            </a:ln>
            <a:effectLst/>
          </c:spPr>
          <c:marker>
            <c:symbol val="none"/>
          </c:marker>
          <c:cat>
            <c:numRef>
              <c:f>'Option 6'!$J$47:$N$47</c:f>
              <c:numCache>
                <c:formatCode>General</c:formatCode>
                <c:ptCount val="5"/>
                <c:pt idx="0">
                  <c:v>2025</c:v>
                </c:pt>
                <c:pt idx="1">
                  <c:v>2026</c:v>
                </c:pt>
                <c:pt idx="2">
                  <c:v>2027</c:v>
                </c:pt>
                <c:pt idx="3">
                  <c:v>2028</c:v>
                </c:pt>
                <c:pt idx="4">
                  <c:v>2029</c:v>
                </c:pt>
              </c:numCache>
            </c:numRef>
          </c:cat>
          <c:val>
            <c:numRef>
              <c:f>'Option 6'!$J$67:$N$67</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EC59-4847-AE60-D9F3B0917802}"/>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 Risk ($)</a:t>
                </a:r>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676608651296642"/>
          <c:y val="7.5296969696969709E-2"/>
          <c:w val="0.58091187507479292"/>
          <c:h val="0.70131691720353118"/>
        </c:manualLayout>
      </c:layout>
      <c:lineChart>
        <c:grouping val="standard"/>
        <c:varyColors val="0"/>
        <c:ser>
          <c:idx val="0"/>
          <c:order val="0"/>
          <c:tx>
            <c:strRef>
              <c:f>'Run Extract'!$B$30</c:f>
              <c:strCache>
                <c:ptCount val="1"/>
                <c:pt idx="0">
                  <c:v>Baseline</c:v>
                </c:pt>
              </c:strCache>
            </c:strRef>
          </c:tx>
          <c:spPr>
            <a:ln w="31750" cap="rnd">
              <a:solidFill>
                <a:schemeClr val="accent1"/>
              </a:solidFill>
              <a:round/>
            </a:ln>
            <a:effectLst/>
          </c:spPr>
          <c:marker>
            <c:symbol val="none"/>
          </c:marker>
          <c:cat>
            <c:numRef>
              <c:f>'Run Extract'!$C$29:$G$29</c:f>
              <c:numCache>
                <c:formatCode>General</c:formatCode>
                <c:ptCount val="5"/>
                <c:pt idx="0">
                  <c:v>2025</c:v>
                </c:pt>
                <c:pt idx="1">
                  <c:v>2026</c:v>
                </c:pt>
                <c:pt idx="2">
                  <c:v>2027</c:v>
                </c:pt>
                <c:pt idx="3">
                  <c:v>2028</c:v>
                </c:pt>
                <c:pt idx="4">
                  <c:v>2029</c:v>
                </c:pt>
              </c:numCache>
            </c:numRef>
          </c:cat>
          <c:val>
            <c:numRef>
              <c:f>'Run Extract'!$C$30:$G$30</c:f>
              <c:numCache>
                <c:formatCode>#,##0</c:formatCode>
                <c:ptCount val="5"/>
                <c:pt idx="0">
                  <c:v>306747358.70000005</c:v>
                </c:pt>
                <c:pt idx="1">
                  <c:v>336624095.51999998</c:v>
                </c:pt>
                <c:pt idx="2">
                  <c:v>368142076.46999997</c:v>
                </c:pt>
                <c:pt idx="3">
                  <c:v>401203771.03000003</c:v>
                </c:pt>
                <c:pt idx="4">
                  <c:v>435677662.14000005</c:v>
                </c:pt>
              </c:numCache>
            </c:numRef>
          </c:val>
          <c:smooth val="0"/>
          <c:extLst>
            <c:ext xmlns:c16="http://schemas.microsoft.com/office/drawing/2014/chart" uri="{C3380CC4-5D6E-409C-BE32-E72D297353CC}">
              <c16:uniqueId val="{00000000-5F53-4B92-8316-475A1AA3B8FD}"/>
            </c:ext>
          </c:extLst>
        </c:ser>
        <c:ser>
          <c:idx val="1"/>
          <c:order val="1"/>
          <c:tx>
            <c:strRef>
              <c:f>'Run Extract'!$B$31</c:f>
              <c:strCache>
                <c:ptCount val="1"/>
                <c:pt idx="0">
                  <c:v>Emergency stake pole upon failure and follow up planned replacement with Titan</c:v>
                </c:pt>
              </c:strCache>
            </c:strRef>
          </c:tx>
          <c:spPr>
            <a:ln w="31750" cap="rnd">
              <a:solidFill>
                <a:schemeClr val="accent2"/>
              </a:solidFill>
              <a:round/>
            </a:ln>
            <a:effectLst/>
          </c:spPr>
          <c:marker>
            <c:symbol val="none"/>
          </c:marker>
          <c:cat>
            <c:numRef>
              <c:f>'Run Extract'!$C$29:$G$29</c:f>
              <c:numCache>
                <c:formatCode>General</c:formatCode>
                <c:ptCount val="5"/>
                <c:pt idx="0">
                  <c:v>2025</c:v>
                </c:pt>
                <c:pt idx="1">
                  <c:v>2026</c:v>
                </c:pt>
                <c:pt idx="2">
                  <c:v>2027</c:v>
                </c:pt>
                <c:pt idx="3">
                  <c:v>2028</c:v>
                </c:pt>
                <c:pt idx="4">
                  <c:v>2029</c:v>
                </c:pt>
              </c:numCache>
            </c:numRef>
          </c:cat>
          <c:val>
            <c:numRef>
              <c:f>'Run Extract'!$C$31:$G$31</c:f>
              <c:numCache>
                <c:formatCode>#,##0</c:formatCode>
                <c:ptCount val="5"/>
                <c:pt idx="0">
                  <c:v>304399633.64000005</c:v>
                </c:pt>
                <c:pt idx="1">
                  <c:v>331818788.56</c:v>
                </c:pt>
                <c:pt idx="2">
                  <c:v>360604880.23000002</c:v>
                </c:pt>
                <c:pt idx="3">
                  <c:v>390605972.16999996</c:v>
                </c:pt>
                <c:pt idx="4">
                  <c:v>421858662.30999994</c:v>
                </c:pt>
              </c:numCache>
            </c:numRef>
          </c:val>
          <c:smooth val="0"/>
          <c:extLst>
            <c:ext xmlns:c16="http://schemas.microsoft.com/office/drawing/2014/chart" uri="{C3380CC4-5D6E-409C-BE32-E72D297353CC}">
              <c16:uniqueId val="{00000001-5F53-4B92-8316-475A1AA3B8FD}"/>
            </c:ext>
          </c:extLst>
        </c:ser>
        <c:ser>
          <c:idx val="2"/>
          <c:order val="2"/>
          <c:tx>
            <c:strRef>
              <c:f>'Run Extract'!$B$32</c:f>
              <c:strCache>
                <c:ptCount val="1"/>
                <c:pt idx="0">
                  <c:v>Replace Pole upon failure with class S3 (Wood) - fault</c:v>
                </c:pt>
              </c:strCache>
            </c:strRef>
          </c:tx>
          <c:spPr>
            <a:ln w="31750" cap="rnd">
              <a:solidFill>
                <a:schemeClr val="accent3"/>
              </a:solidFill>
              <a:round/>
            </a:ln>
            <a:effectLst/>
          </c:spPr>
          <c:marker>
            <c:symbol val="none"/>
          </c:marker>
          <c:val>
            <c:numRef>
              <c:f>'Run Extract'!$C$32:$G$32</c:f>
              <c:numCache>
                <c:formatCode>#,##0</c:formatCode>
                <c:ptCount val="5"/>
                <c:pt idx="0">
                  <c:v>304399633.64000005</c:v>
                </c:pt>
                <c:pt idx="1">
                  <c:v>331818788.56</c:v>
                </c:pt>
                <c:pt idx="2">
                  <c:v>360604880.25</c:v>
                </c:pt>
                <c:pt idx="3">
                  <c:v>390605972.33999997</c:v>
                </c:pt>
                <c:pt idx="4">
                  <c:v>421858663.36999995</c:v>
                </c:pt>
              </c:numCache>
            </c:numRef>
          </c:val>
          <c:smooth val="0"/>
          <c:extLst>
            <c:ext xmlns:c16="http://schemas.microsoft.com/office/drawing/2014/chart" uri="{C3380CC4-5D6E-409C-BE32-E72D297353CC}">
              <c16:uniqueId val="{00000002-5F53-4B92-8316-475A1AA3B8FD}"/>
            </c:ext>
          </c:extLst>
        </c:ser>
        <c:ser>
          <c:idx val="3"/>
          <c:order val="3"/>
          <c:tx>
            <c:strRef>
              <c:f>'Run Extract'!$B$33</c:f>
              <c:strCache>
                <c:ptCount val="1"/>
                <c:pt idx="0">
                  <c:v>Replace Pole upon failure with class S3 (Wood) and constrained by REPEX model - fault</c:v>
                </c:pt>
              </c:strCache>
            </c:strRef>
          </c:tx>
          <c:spPr>
            <a:ln w="31750" cap="rnd">
              <a:solidFill>
                <a:schemeClr val="accent4"/>
              </a:solidFill>
              <a:round/>
            </a:ln>
            <a:effectLst/>
          </c:spPr>
          <c:marker>
            <c:symbol val="none"/>
          </c:marker>
          <c:val>
            <c:numRef>
              <c:f>'Run Extract'!$C$33:$G$33</c:f>
              <c:numCache>
                <c:formatCode>#,##0</c:formatCode>
                <c:ptCount val="5"/>
                <c:pt idx="0">
                  <c:v>304527005.74000001</c:v>
                </c:pt>
                <c:pt idx="1">
                  <c:v>332067986.58999997</c:v>
                </c:pt>
                <c:pt idx="2">
                  <c:v>361006254.07000005</c:v>
                </c:pt>
                <c:pt idx="3">
                  <c:v>391178038.64999998</c:v>
                </c:pt>
                <c:pt idx="4">
                  <c:v>422554021.53000003</c:v>
                </c:pt>
              </c:numCache>
            </c:numRef>
          </c:val>
          <c:smooth val="0"/>
          <c:extLst>
            <c:ext xmlns:c16="http://schemas.microsoft.com/office/drawing/2014/chart" uri="{C3380CC4-5D6E-409C-BE32-E72D297353CC}">
              <c16:uniqueId val="{00000000-A81A-440D-B1F1-B1FD9D378030}"/>
            </c:ext>
          </c:extLst>
        </c:ser>
        <c:ser>
          <c:idx val="4"/>
          <c:order val="4"/>
          <c:tx>
            <c:strRef>
              <c:f>'Run Extract'!$B$34</c:f>
              <c:strCache>
                <c:ptCount val="1"/>
                <c:pt idx="0">
                  <c:v>Replace Pole upon failure with class S4 (Wood) - fault</c:v>
                </c:pt>
              </c:strCache>
            </c:strRef>
          </c:tx>
          <c:spPr>
            <a:ln w="31750" cap="rnd">
              <a:solidFill>
                <a:schemeClr val="accent5"/>
              </a:solidFill>
              <a:round/>
            </a:ln>
            <a:effectLst/>
          </c:spPr>
          <c:marker>
            <c:symbol val="none"/>
          </c:marker>
          <c:val>
            <c:numRef>
              <c:f>'Run Extract'!$C$34:$G$34</c:f>
              <c:numCache>
                <c:formatCode>#,##0</c:formatCode>
                <c:ptCount val="5"/>
                <c:pt idx="0">
                  <c:v>304399633.64000005</c:v>
                </c:pt>
                <c:pt idx="1">
                  <c:v>331818788.56999999</c:v>
                </c:pt>
                <c:pt idx="2">
                  <c:v>360604881.06999999</c:v>
                </c:pt>
                <c:pt idx="3">
                  <c:v>390605982.42000008</c:v>
                </c:pt>
                <c:pt idx="4">
                  <c:v>421858725.84999996</c:v>
                </c:pt>
              </c:numCache>
            </c:numRef>
          </c:val>
          <c:smooth val="0"/>
          <c:extLst>
            <c:ext xmlns:c16="http://schemas.microsoft.com/office/drawing/2014/chart" uri="{C3380CC4-5D6E-409C-BE32-E72D297353CC}">
              <c16:uniqueId val="{00000001-A81A-440D-B1F1-B1FD9D378030}"/>
            </c:ext>
          </c:extLst>
        </c:ser>
        <c:ser>
          <c:idx val="5"/>
          <c:order val="5"/>
          <c:tx>
            <c:strRef>
              <c:f>'Run Extract'!$B$35</c:f>
              <c:strCache>
                <c:ptCount val="1"/>
                <c:pt idx="0">
                  <c:v>Replace Pole upon failure with FRC (Titan) - fault</c:v>
                </c:pt>
              </c:strCache>
            </c:strRef>
          </c:tx>
          <c:spPr>
            <a:ln w="31750" cap="rnd">
              <a:solidFill>
                <a:schemeClr val="accent6"/>
              </a:solidFill>
              <a:round/>
            </a:ln>
            <a:effectLst/>
          </c:spPr>
          <c:marker>
            <c:symbol val="none"/>
          </c:marker>
          <c:val>
            <c:numRef>
              <c:f>'Run Extract'!$C$35:$G$35</c:f>
              <c:numCache>
                <c:formatCode>#,##0</c:formatCode>
                <c:ptCount val="5"/>
                <c:pt idx="0">
                  <c:v>304399633.64000005</c:v>
                </c:pt>
                <c:pt idx="1">
                  <c:v>331818788.56</c:v>
                </c:pt>
                <c:pt idx="2">
                  <c:v>360604880.23000002</c:v>
                </c:pt>
                <c:pt idx="3">
                  <c:v>390605972.16999996</c:v>
                </c:pt>
                <c:pt idx="4">
                  <c:v>421858662.30999994</c:v>
                </c:pt>
              </c:numCache>
            </c:numRef>
          </c:val>
          <c:smooth val="0"/>
          <c:extLst>
            <c:ext xmlns:c16="http://schemas.microsoft.com/office/drawing/2014/chart" uri="{C3380CC4-5D6E-409C-BE32-E72D297353CC}">
              <c16:uniqueId val="{00000002-A81A-440D-B1F1-B1FD9D378030}"/>
            </c:ext>
          </c:extLst>
        </c:ser>
        <c:ser>
          <c:idx val="6"/>
          <c:order val="6"/>
          <c:tx>
            <c:strRef>
              <c:f>'Run Extract'!$B$36</c:f>
              <c:strCache>
                <c:ptCount val="1"/>
              </c:strCache>
            </c:strRef>
          </c:tx>
          <c:spPr>
            <a:ln w="31750" cap="rnd">
              <a:solidFill>
                <a:schemeClr val="accent1">
                  <a:lumMod val="60000"/>
                </a:schemeClr>
              </a:solidFill>
              <a:round/>
            </a:ln>
            <a:effectLst/>
          </c:spPr>
          <c:marker>
            <c:symbol val="none"/>
          </c:marker>
          <c:val>
            <c:numRef>
              <c:f>'Run Extract'!$C$36:$G$36</c:f>
            </c:numRef>
          </c:val>
          <c:smooth val="0"/>
          <c:extLst>
            <c:ext xmlns:c16="http://schemas.microsoft.com/office/drawing/2014/chart" uri="{C3380CC4-5D6E-409C-BE32-E72D297353CC}">
              <c16:uniqueId val="{00000003-A81A-440D-B1F1-B1FD9D378030}"/>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chemeClr val="tx2"/>
                    </a:solidFill>
                    <a:latin typeface="+mn-lt"/>
                    <a:ea typeface="+mn-ea"/>
                    <a:cs typeface="+mn-cs"/>
                  </a:defRPr>
                </a:pPr>
                <a:r>
                  <a:rPr lang="en-AU" sz="1100"/>
                  <a:t>Investment Risk ($)</a:t>
                </a:r>
              </a:p>
            </c:rich>
          </c:tx>
          <c:layout>
            <c:manualLayout>
              <c:xMode val="edge"/>
              <c:yMode val="edge"/>
              <c:x val="2.4983023702675827E-2"/>
              <c:y val="0.1981736101169172"/>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chemeClr val="tx2"/>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layout>
        <c:manualLayout>
          <c:xMode val="edge"/>
          <c:yMode val="edge"/>
          <c:x val="0.70813814383879348"/>
          <c:y val="1.6634818363463037E-2"/>
          <c:w val="0.29186185616120663"/>
          <c:h val="0.98336518163653697"/>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2">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985974229740947"/>
          <c:y val="0.12642687664041996"/>
          <c:w val="0.35209993058621725"/>
          <c:h val="0.75094215223097116"/>
        </c:manualLayout>
      </c:layout>
      <c:barChart>
        <c:barDir val="bar"/>
        <c:grouping val="stacked"/>
        <c:varyColors val="0"/>
        <c:ser>
          <c:idx val="0"/>
          <c:order val="0"/>
          <c:tx>
            <c:strRef>
              <c:f>'Run Extract'!$X$4</c:f>
              <c:strCache>
                <c:ptCount val="1"/>
                <c:pt idx="0">
                  <c:v>UARM - Environment and Community - Fire Risk</c:v>
                </c:pt>
              </c:strCache>
            </c:strRef>
          </c:tx>
          <c:spPr>
            <a:solidFill>
              <a:schemeClr val="accent2"/>
            </a:solidFill>
            <a:ln>
              <a:noFill/>
            </a:ln>
            <a:effectLst/>
          </c:spPr>
          <c:invertIfNegative val="0"/>
          <c:cat>
            <c:strRef>
              <c:f>'Run Extract'!$Y$3:$AD$3</c:f>
              <c:strCache>
                <c:ptCount val="5"/>
                <c:pt idx="0">
                  <c:v>Emergency stake pole upon failure and follow up planned replacement with Titan</c:v>
                </c:pt>
                <c:pt idx="1">
                  <c:v>Replace Pole upon failure with class S3 (Wood) - fault</c:v>
                </c:pt>
                <c:pt idx="2">
                  <c:v>Replace Pole upon failure with class S3 (Wood) and constrained by REPEX model - fault</c:v>
                </c:pt>
                <c:pt idx="3">
                  <c:v>Replace Pole upon failure with class S4 (Wood) - fault</c:v>
                </c:pt>
                <c:pt idx="4">
                  <c:v>Replace Pole upon failure with FRC (Titan) - fault</c:v>
                </c:pt>
              </c:strCache>
            </c:strRef>
          </c:cat>
          <c:val>
            <c:numRef>
              <c:f>'Run Extract'!$Y$4:$AD$4</c:f>
              <c:numCache>
                <c:formatCode>_-* #,##0_-;\-* #,##0_-;_-* "-"??_-;_-@_-</c:formatCode>
                <c:ptCount val="5"/>
                <c:pt idx="0">
                  <c:v>5118247.8444720302</c:v>
                </c:pt>
                <c:pt idx="1">
                  <c:v>5117538.7401997205</c:v>
                </c:pt>
                <c:pt idx="2">
                  <c:v>4804610.62712646</c:v>
                </c:pt>
                <c:pt idx="3">
                  <c:v>5076250.8581235195</c:v>
                </c:pt>
                <c:pt idx="4">
                  <c:v>5118247.8444720302</c:v>
                </c:pt>
              </c:numCache>
            </c:numRef>
          </c:val>
          <c:extLst>
            <c:ext xmlns:c16="http://schemas.microsoft.com/office/drawing/2014/chart" uri="{C3380CC4-5D6E-409C-BE32-E72D297353CC}">
              <c16:uniqueId val="{00000012-A918-472D-8113-294A5FAD0281}"/>
            </c:ext>
          </c:extLst>
        </c:ser>
        <c:ser>
          <c:idx val="1"/>
          <c:order val="1"/>
          <c:tx>
            <c:strRef>
              <c:f>'Run Extract'!$X$5</c:f>
              <c:strCache>
                <c:ptCount val="1"/>
                <c:pt idx="0">
                  <c:v>UARM - Safety &amp; People - Worker</c:v>
                </c:pt>
              </c:strCache>
            </c:strRef>
          </c:tx>
          <c:spPr>
            <a:solidFill>
              <a:schemeClr val="accent4"/>
            </a:solidFill>
            <a:ln>
              <a:noFill/>
            </a:ln>
            <a:effectLst/>
          </c:spPr>
          <c:invertIfNegative val="0"/>
          <c:cat>
            <c:strRef>
              <c:f>'Run Extract'!$Y$3:$AD$3</c:f>
              <c:strCache>
                <c:ptCount val="5"/>
                <c:pt idx="0">
                  <c:v>Emergency stake pole upon failure and follow up planned replacement with Titan</c:v>
                </c:pt>
                <c:pt idx="1">
                  <c:v>Replace Pole upon failure with class S3 (Wood) - fault</c:v>
                </c:pt>
                <c:pt idx="2">
                  <c:v>Replace Pole upon failure with class S3 (Wood) and constrained by REPEX model - fault</c:v>
                </c:pt>
                <c:pt idx="3">
                  <c:v>Replace Pole upon failure with class S4 (Wood) - fault</c:v>
                </c:pt>
                <c:pt idx="4">
                  <c:v>Replace Pole upon failure with FRC (Titan) - fault</c:v>
                </c:pt>
              </c:strCache>
            </c:strRef>
          </c:cat>
          <c:val>
            <c:numRef>
              <c:f>'Run Extract'!$Y$5:$AD$5</c:f>
              <c:numCache>
                <c:formatCode>_-* #,##0_-;\-* #,##0_-;_-* "-"??_-;_-@_-</c:formatCode>
                <c:ptCount val="5"/>
                <c:pt idx="0">
                  <c:v>2703805.2218312602</c:v>
                </c:pt>
                <c:pt idx="1">
                  <c:v>2703430.6470741397</c:v>
                </c:pt>
                <c:pt idx="2">
                  <c:v>2538120.80721098</c:v>
                </c:pt>
                <c:pt idx="3">
                  <c:v>2681619.5837102099</c:v>
                </c:pt>
                <c:pt idx="4">
                  <c:v>2703805.2218312602</c:v>
                </c:pt>
              </c:numCache>
            </c:numRef>
          </c:val>
          <c:extLst>
            <c:ext xmlns:c16="http://schemas.microsoft.com/office/drawing/2014/chart" uri="{C3380CC4-5D6E-409C-BE32-E72D297353CC}">
              <c16:uniqueId val="{00000013-A918-472D-8113-294A5FAD0281}"/>
            </c:ext>
          </c:extLst>
        </c:ser>
        <c:ser>
          <c:idx val="2"/>
          <c:order val="2"/>
          <c:tx>
            <c:strRef>
              <c:f>'Run Extract'!$X$6</c:f>
              <c:strCache>
                <c:ptCount val="1"/>
                <c:pt idx="0">
                  <c:v>UARM - Network Performance Risk</c:v>
                </c:pt>
              </c:strCache>
            </c:strRef>
          </c:tx>
          <c:spPr>
            <a:solidFill>
              <a:schemeClr val="accent6"/>
            </a:solidFill>
            <a:ln>
              <a:noFill/>
            </a:ln>
            <a:effectLst/>
          </c:spPr>
          <c:invertIfNegative val="0"/>
          <c:cat>
            <c:strRef>
              <c:f>'Run Extract'!$Y$3:$AD$3</c:f>
              <c:strCache>
                <c:ptCount val="5"/>
                <c:pt idx="0">
                  <c:v>Emergency stake pole upon failure and follow up planned replacement with Titan</c:v>
                </c:pt>
                <c:pt idx="1">
                  <c:v>Replace Pole upon failure with class S3 (Wood) - fault</c:v>
                </c:pt>
                <c:pt idx="2">
                  <c:v>Replace Pole upon failure with class S3 (Wood) and constrained by REPEX model - fault</c:v>
                </c:pt>
                <c:pt idx="3">
                  <c:v>Replace Pole upon failure with class S4 (Wood) - fault</c:v>
                </c:pt>
                <c:pt idx="4">
                  <c:v>Replace Pole upon failure with FRC (Titan) - fault</c:v>
                </c:pt>
              </c:strCache>
            </c:strRef>
          </c:cat>
          <c:val>
            <c:numRef>
              <c:f>'Run Extract'!$Y$6:$AD$6</c:f>
              <c:numCache>
                <c:formatCode>_-* #,##0_-;\-* #,##0_-;_-* "-"??_-;_-@_-</c:formatCode>
                <c:ptCount val="5"/>
                <c:pt idx="0">
                  <c:v>438286393.29673797</c:v>
                </c:pt>
                <c:pt idx="1">
                  <c:v>438225672.22823</c:v>
                </c:pt>
                <c:pt idx="2">
                  <c:v>411428974.58099902</c:v>
                </c:pt>
                <c:pt idx="3">
                  <c:v>434690102.08327901</c:v>
                </c:pt>
                <c:pt idx="4">
                  <c:v>438286393.29673797</c:v>
                </c:pt>
              </c:numCache>
            </c:numRef>
          </c:val>
          <c:extLst>
            <c:ext xmlns:c16="http://schemas.microsoft.com/office/drawing/2014/chart" uri="{C3380CC4-5D6E-409C-BE32-E72D297353CC}">
              <c16:uniqueId val="{00000014-A918-472D-8113-294A5FAD0281}"/>
            </c:ext>
          </c:extLst>
        </c:ser>
        <c:ser>
          <c:idx val="3"/>
          <c:order val="3"/>
          <c:tx>
            <c:strRef>
              <c:f>'Run Extract'!$X$7</c:f>
              <c:strCache>
                <c:ptCount val="1"/>
                <c:pt idx="0">
                  <c:v>UARM - Environment and Community - Other Risk</c:v>
                </c:pt>
              </c:strCache>
            </c:strRef>
          </c:tx>
          <c:spPr>
            <a:solidFill>
              <a:schemeClr val="accent2">
                <a:lumMod val="60000"/>
              </a:schemeClr>
            </a:solidFill>
            <a:ln>
              <a:noFill/>
            </a:ln>
            <a:effectLst/>
          </c:spPr>
          <c:invertIfNegative val="0"/>
          <c:cat>
            <c:strRef>
              <c:f>'Run Extract'!$Y$3:$AD$3</c:f>
              <c:strCache>
                <c:ptCount val="5"/>
                <c:pt idx="0">
                  <c:v>Emergency stake pole upon failure and follow up planned replacement with Titan</c:v>
                </c:pt>
                <c:pt idx="1">
                  <c:v>Replace Pole upon failure with class S3 (Wood) - fault</c:v>
                </c:pt>
                <c:pt idx="2">
                  <c:v>Replace Pole upon failure with class S3 (Wood) and constrained by REPEX model - fault</c:v>
                </c:pt>
                <c:pt idx="3">
                  <c:v>Replace Pole upon failure with class S4 (Wood) - fault</c:v>
                </c:pt>
                <c:pt idx="4">
                  <c:v>Replace Pole upon failure with FRC (Titan) - fault</c:v>
                </c:pt>
              </c:strCache>
            </c:strRef>
          </c:cat>
          <c:val>
            <c:numRef>
              <c:f>'Run Extract'!$Y$7:$AD$7</c:f>
              <c:numCache>
                <c:formatCode>_-* #,##0_-;\-* #,##0_-;_-* "-"??_-;_-@_-</c:formatCode>
                <c:ptCount val="5"/>
                <c:pt idx="0">
                  <c:v>11953044.480088901</c:v>
                </c:pt>
                <c:pt idx="1">
                  <c:v>11951388.4678785</c:v>
                </c:pt>
                <c:pt idx="2">
                  <c:v>11220582.9331202</c:v>
                </c:pt>
                <c:pt idx="3">
                  <c:v>11854965.609250199</c:v>
                </c:pt>
                <c:pt idx="4">
                  <c:v>11953044.480088901</c:v>
                </c:pt>
              </c:numCache>
            </c:numRef>
          </c:val>
          <c:extLst>
            <c:ext xmlns:c16="http://schemas.microsoft.com/office/drawing/2014/chart" uri="{C3380CC4-5D6E-409C-BE32-E72D297353CC}">
              <c16:uniqueId val="{00000015-A918-472D-8113-294A5FAD0281}"/>
            </c:ext>
          </c:extLst>
        </c:ser>
        <c:ser>
          <c:idx val="4"/>
          <c:order val="4"/>
          <c:tx>
            <c:strRef>
              <c:f>'Run Extract'!$X$8</c:f>
              <c:strCache>
                <c:ptCount val="1"/>
                <c:pt idx="0">
                  <c:v>UARM - Financial Risk</c:v>
                </c:pt>
              </c:strCache>
            </c:strRef>
          </c:tx>
          <c:spPr>
            <a:solidFill>
              <a:schemeClr val="accent4">
                <a:lumMod val="60000"/>
              </a:schemeClr>
            </a:solidFill>
            <a:ln>
              <a:noFill/>
            </a:ln>
            <a:effectLst/>
          </c:spPr>
          <c:invertIfNegative val="0"/>
          <c:val>
            <c:numRef>
              <c:f>'Run Extract'!$Y$8:$AD$8</c:f>
              <c:numCache>
                <c:formatCode>_-* #,##0_-;\-* #,##0_-;_-* "-"??_-;_-@_-</c:formatCode>
                <c:ptCount val="5"/>
                <c:pt idx="0">
                  <c:v>11953.041226213401</c:v>
                </c:pt>
                <c:pt idx="1">
                  <c:v>11951.382236925599</c:v>
                </c:pt>
                <c:pt idx="2">
                  <c:v>11220.5434744785</c:v>
                </c:pt>
                <c:pt idx="3">
                  <c:v>11854.958164854599</c:v>
                </c:pt>
                <c:pt idx="4">
                  <c:v>11953.041226213401</c:v>
                </c:pt>
              </c:numCache>
            </c:numRef>
          </c:val>
          <c:extLst>
            <c:ext xmlns:c16="http://schemas.microsoft.com/office/drawing/2014/chart" uri="{C3380CC4-5D6E-409C-BE32-E72D297353CC}">
              <c16:uniqueId val="{00000016-A918-472D-8113-294A5FAD0281}"/>
            </c:ext>
          </c:extLst>
        </c:ser>
        <c:ser>
          <c:idx val="5"/>
          <c:order val="5"/>
          <c:tx>
            <c:strRef>
              <c:f>'Run Extract'!$X$9</c:f>
              <c:strCache>
                <c:ptCount val="1"/>
                <c:pt idx="0">
                  <c:v>UARM - Safety &amp; People - Public</c:v>
                </c:pt>
              </c:strCache>
            </c:strRef>
          </c:tx>
          <c:spPr>
            <a:solidFill>
              <a:schemeClr val="accent6">
                <a:lumMod val="60000"/>
              </a:schemeClr>
            </a:solidFill>
            <a:ln>
              <a:noFill/>
            </a:ln>
            <a:effectLst/>
          </c:spPr>
          <c:invertIfNegative val="0"/>
          <c:val>
            <c:numRef>
              <c:f>'Run Extract'!$Y$9:$AD$9</c:f>
              <c:numCache>
                <c:formatCode>_-* #,##0_-;\-* #,##0_-;_-* "-"??_-;_-@_-</c:formatCode>
                <c:ptCount val="5"/>
                <c:pt idx="0">
                  <c:v>8128070.2093397006</c:v>
                </c:pt>
                <c:pt idx="1">
                  <c:v>8126944.1444270294</c:v>
                </c:pt>
                <c:pt idx="2">
                  <c:v>7629996.3911231402</c:v>
                </c:pt>
                <c:pt idx="3">
                  <c:v>8061376.6043713102</c:v>
                </c:pt>
                <c:pt idx="4">
                  <c:v>8128070.2093397006</c:v>
                </c:pt>
              </c:numCache>
            </c:numRef>
          </c:val>
          <c:extLst>
            <c:ext xmlns:c16="http://schemas.microsoft.com/office/drawing/2014/chart" uri="{C3380CC4-5D6E-409C-BE32-E72D297353CC}">
              <c16:uniqueId val="{00000017-A918-472D-8113-294A5FAD0281}"/>
            </c:ext>
          </c:extLst>
        </c:ser>
        <c:ser>
          <c:idx val="6"/>
          <c:order val="6"/>
          <c:tx>
            <c:strRef>
              <c:f>'Run Extract'!$X$10</c:f>
              <c:strCache>
                <c:ptCount val="1"/>
                <c:pt idx="0">
                  <c:v>Terminal Value</c:v>
                </c:pt>
              </c:strCache>
            </c:strRef>
          </c:tx>
          <c:spPr>
            <a:solidFill>
              <a:schemeClr val="accent2">
                <a:lumMod val="80000"/>
                <a:lumOff val="20000"/>
              </a:schemeClr>
            </a:solidFill>
            <a:ln>
              <a:noFill/>
            </a:ln>
            <a:effectLst/>
          </c:spPr>
          <c:invertIfNegative val="0"/>
          <c:val>
            <c:numRef>
              <c:f>'Run Extract'!$Y$10:$AD$10</c:f>
              <c:numCache>
                <c:formatCode>_-* #,##0_-;\-* #,##0_-;_-* "-"??_-;_-@_-</c:formatCode>
                <c:ptCount val="5"/>
                <c:pt idx="0">
                  <c:v>14780928.4650677</c:v>
                </c:pt>
                <c:pt idx="1">
                  <c:v>16965935.281642899</c:v>
                </c:pt>
                <c:pt idx="2">
                  <c:v>12745873.0966888</c:v>
                </c:pt>
                <c:pt idx="3">
                  <c:v>17608584.3453415</c:v>
                </c:pt>
                <c:pt idx="4">
                  <c:v>19279471.910957899</c:v>
                </c:pt>
              </c:numCache>
            </c:numRef>
          </c:val>
          <c:extLst>
            <c:ext xmlns:c16="http://schemas.microsoft.com/office/drawing/2014/chart" uri="{C3380CC4-5D6E-409C-BE32-E72D297353CC}">
              <c16:uniqueId val="{00000018-A918-472D-8113-294A5FAD0281}"/>
            </c:ext>
          </c:extLst>
        </c:ser>
        <c:ser>
          <c:idx val="7"/>
          <c:order val="7"/>
          <c:tx>
            <c:strRef>
              <c:f>'Run Extract'!$X$11</c:f>
              <c:strCache>
                <c:ptCount val="1"/>
                <c:pt idx="0">
                  <c:v>Total Investment Cost</c:v>
                </c:pt>
              </c:strCache>
            </c:strRef>
          </c:tx>
          <c:spPr>
            <a:solidFill>
              <a:schemeClr val="accent4">
                <a:lumMod val="80000"/>
                <a:lumOff val="20000"/>
              </a:schemeClr>
            </a:solidFill>
            <a:ln>
              <a:noFill/>
            </a:ln>
            <a:effectLst/>
          </c:spPr>
          <c:invertIfNegative val="0"/>
          <c:val>
            <c:numRef>
              <c:f>'Run Extract'!$Y$11:$AD$11</c:f>
              <c:numCache>
                <c:formatCode>_-* #,##0_-;\-* #,##0_-;_-* "-"??_-;_-@_-</c:formatCode>
                <c:ptCount val="5"/>
                <c:pt idx="0">
                  <c:v>31933207.547620799</c:v>
                </c:pt>
                <c:pt idx="1">
                  <c:v>37225081.822363801</c:v>
                </c:pt>
                <c:pt idx="2">
                  <c:v>28318127.448285501</c:v>
                </c:pt>
                <c:pt idx="3">
                  <c:v>38580736.859614596</c:v>
                </c:pt>
                <c:pt idx="4">
                  <c:v>41422792.8083762</c:v>
                </c:pt>
              </c:numCache>
            </c:numRef>
          </c:val>
          <c:extLst>
            <c:ext xmlns:c16="http://schemas.microsoft.com/office/drawing/2014/chart" uri="{C3380CC4-5D6E-409C-BE32-E72D297353CC}">
              <c16:uniqueId val="{0000001D-A918-472D-8113-294A5FAD0281}"/>
            </c:ext>
          </c:extLst>
        </c:ser>
        <c:ser>
          <c:idx val="8"/>
          <c:order val="8"/>
          <c:tx>
            <c:strRef>
              <c:f>'Run Extract'!$X$12</c:f>
              <c:strCache>
                <c:ptCount val="1"/>
              </c:strCache>
            </c:strRef>
          </c:tx>
          <c:spPr>
            <a:solidFill>
              <a:schemeClr val="accent6">
                <a:lumMod val="80000"/>
                <a:lumOff val="20000"/>
              </a:schemeClr>
            </a:solidFill>
            <a:ln>
              <a:noFill/>
            </a:ln>
            <a:effectLst/>
          </c:spPr>
          <c:invertIfNegative val="0"/>
          <c:val>
            <c:numRef>
              <c:f>'Run Extract'!$Y$12:$AD$12</c:f>
            </c:numRef>
          </c:val>
          <c:extLst>
            <c:ext xmlns:c16="http://schemas.microsoft.com/office/drawing/2014/chart" uri="{C3380CC4-5D6E-409C-BE32-E72D297353CC}">
              <c16:uniqueId val="{0000001E-A918-472D-8113-294A5FAD0281}"/>
            </c:ext>
          </c:extLst>
        </c:ser>
        <c:ser>
          <c:idx val="9"/>
          <c:order val="9"/>
          <c:tx>
            <c:strRef>
              <c:f>'Run Extract'!$X$13</c:f>
              <c:strCache>
                <c:ptCount val="1"/>
              </c:strCache>
            </c:strRef>
          </c:tx>
          <c:spPr>
            <a:solidFill>
              <a:schemeClr val="accent2">
                <a:lumMod val="80000"/>
              </a:schemeClr>
            </a:solidFill>
            <a:ln>
              <a:noFill/>
            </a:ln>
            <a:effectLst/>
          </c:spPr>
          <c:invertIfNegative val="0"/>
          <c:val>
            <c:numRef>
              <c:f>'Run Extract'!$Y$13:$AD$13</c:f>
            </c:numRef>
          </c:val>
          <c:extLst>
            <c:ext xmlns:c16="http://schemas.microsoft.com/office/drawing/2014/chart" uri="{C3380CC4-5D6E-409C-BE32-E72D297353CC}">
              <c16:uniqueId val="{0000001F-A918-472D-8113-294A5FAD0281}"/>
            </c:ext>
          </c:extLst>
        </c:ser>
        <c:ser>
          <c:idx val="10"/>
          <c:order val="10"/>
          <c:tx>
            <c:strRef>
              <c:f>'Run Extract'!$X$14</c:f>
              <c:strCache>
                <c:ptCount val="1"/>
              </c:strCache>
            </c:strRef>
          </c:tx>
          <c:spPr>
            <a:solidFill>
              <a:schemeClr val="accent4">
                <a:lumMod val="80000"/>
              </a:schemeClr>
            </a:solidFill>
            <a:ln>
              <a:noFill/>
            </a:ln>
            <a:effectLst/>
          </c:spPr>
          <c:invertIfNegative val="0"/>
          <c:val>
            <c:numRef>
              <c:f>'Run Extract'!$Y$14:$AD$14</c:f>
            </c:numRef>
          </c:val>
          <c:extLst>
            <c:ext xmlns:c16="http://schemas.microsoft.com/office/drawing/2014/chart" uri="{C3380CC4-5D6E-409C-BE32-E72D297353CC}">
              <c16:uniqueId val="{00000020-A918-472D-8113-294A5FAD0281}"/>
            </c:ext>
          </c:extLst>
        </c:ser>
        <c:ser>
          <c:idx val="11"/>
          <c:order val="11"/>
          <c:tx>
            <c:strRef>
              <c:f>'Run Extract'!$X$15</c:f>
              <c:strCache>
                <c:ptCount val="1"/>
              </c:strCache>
            </c:strRef>
          </c:tx>
          <c:spPr>
            <a:solidFill>
              <a:schemeClr val="accent6">
                <a:lumMod val="80000"/>
              </a:schemeClr>
            </a:solidFill>
            <a:ln>
              <a:noFill/>
            </a:ln>
            <a:effectLst/>
          </c:spPr>
          <c:invertIfNegative val="0"/>
          <c:val>
            <c:numRef>
              <c:f>'Run Extract'!$Y$15:$AD$15</c:f>
            </c:numRef>
          </c:val>
          <c:extLst>
            <c:ext xmlns:c16="http://schemas.microsoft.com/office/drawing/2014/chart" uri="{C3380CC4-5D6E-409C-BE32-E72D297353CC}">
              <c16:uniqueId val="{00000021-A918-472D-8113-294A5FAD0281}"/>
            </c:ext>
          </c:extLst>
        </c:ser>
        <c:ser>
          <c:idx val="12"/>
          <c:order val="12"/>
          <c:tx>
            <c:strRef>
              <c:f>'Run Extract'!$X$16</c:f>
              <c:strCache>
                <c:ptCount val="1"/>
              </c:strCache>
            </c:strRef>
          </c:tx>
          <c:spPr>
            <a:solidFill>
              <a:schemeClr val="accent2">
                <a:lumMod val="60000"/>
                <a:lumOff val="40000"/>
              </a:schemeClr>
            </a:solidFill>
            <a:ln>
              <a:noFill/>
            </a:ln>
            <a:effectLst/>
          </c:spPr>
          <c:invertIfNegative val="0"/>
          <c:val>
            <c:numRef>
              <c:f>'Run Extract'!$Y$16:$AD$16</c:f>
            </c:numRef>
          </c:val>
          <c:extLst>
            <c:ext xmlns:c16="http://schemas.microsoft.com/office/drawing/2014/chart" uri="{C3380CC4-5D6E-409C-BE32-E72D297353CC}">
              <c16:uniqueId val="{00000022-A918-472D-8113-294A5FAD0281}"/>
            </c:ext>
          </c:extLst>
        </c:ser>
        <c:ser>
          <c:idx val="13"/>
          <c:order val="13"/>
          <c:tx>
            <c:strRef>
              <c:f>'Run Extract'!$X$17</c:f>
              <c:strCache>
                <c:ptCount val="1"/>
              </c:strCache>
            </c:strRef>
          </c:tx>
          <c:spPr>
            <a:solidFill>
              <a:schemeClr val="accent4">
                <a:lumMod val="60000"/>
                <a:lumOff val="40000"/>
              </a:schemeClr>
            </a:solidFill>
            <a:ln>
              <a:noFill/>
            </a:ln>
            <a:effectLst/>
          </c:spPr>
          <c:invertIfNegative val="0"/>
          <c:val>
            <c:numRef>
              <c:f>'Run Extract'!$Y$17:$AD$17</c:f>
            </c:numRef>
          </c:val>
          <c:extLst>
            <c:ext xmlns:c16="http://schemas.microsoft.com/office/drawing/2014/chart" uri="{C3380CC4-5D6E-409C-BE32-E72D297353CC}">
              <c16:uniqueId val="{00000023-A918-472D-8113-294A5FAD0281}"/>
            </c:ext>
          </c:extLst>
        </c:ser>
        <c:ser>
          <c:idx val="14"/>
          <c:order val="14"/>
          <c:tx>
            <c:strRef>
              <c:f>'Run Extract'!$X$18</c:f>
              <c:strCache>
                <c:ptCount val="1"/>
              </c:strCache>
            </c:strRef>
          </c:tx>
          <c:spPr>
            <a:solidFill>
              <a:schemeClr val="accent6">
                <a:lumMod val="60000"/>
                <a:lumOff val="40000"/>
              </a:schemeClr>
            </a:solidFill>
            <a:ln>
              <a:noFill/>
            </a:ln>
            <a:effectLst/>
          </c:spPr>
          <c:invertIfNegative val="0"/>
          <c:val>
            <c:numRef>
              <c:f>'Run Extract'!$Y$18:$AD$18</c:f>
            </c:numRef>
          </c:val>
          <c:extLst>
            <c:ext xmlns:c16="http://schemas.microsoft.com/office/drawing/2014/chart" uri="{C3380CC4-5D6E-409C-BE32-E72D297353CC}">
              <c16:uniqueId val="{00000024-A918-472D-8113-294A5FAD0281}"/>
            </c:ext>
          </c:extLst>
        </c:ser>
        <c:dLbls>
          <c:showLegendKey val="0"/>
          <c:showVal val="0"/>
          <c:showCatName val="0"/>
          <c:showSerName val="0"/>
          <c:showPercent val="0"/>
          <c:showBubbleSize val="0"/>
        </c:dLbls>
        <c:gapWidth val="150"/>
        <c:overlap val="100"/>
        <c:axId val="530676792"/>
        <c:axId val="530676464"/>
      </c:barChart>
      <c:catAx>
        <c:axId val="530676792"/>
        <c:scaling>
          <c:orientation val="maxMin"/>
        </c:scaling>
        <c:delete val="0"/>
        <c:axPos val="l"/>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crossAx val="530676464"/>
        <c:crosses val="autoZero"/>
        <c:auto val="0"/>
        <c:lblAlgn val="ctr"/>
        <c:lblOffset val="100"/>
        <c:noMultiLvlLbl val="0"/>
      </c:catAx>
      <c:valAx>
        <c:axId val="530676464"/>
        <c:scaling>
          <c:orientation val="minMax"/>
        </c:scaling>
        <c:delete val="0"/>
        <c:axPos val="t"/>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t" anchorCtr="0"/>
              <a:lstStyle/>
              <a:p>
                <a:pPr>
                  <a:defRPr sz="1050" b="0" i="0" u="none" strike="noStrike" kern="1200" baseline="0">
                    <a:solidFill>
                      <a:schemeClr val="tx1">
                        <a:lumMod val="65000"/>
                        <a:lumOff val="35000"/>
                      </a:schemeClr>
                    </a:solidFill>
                    <a:latin typeface="+mn-lt"/>
                    <a:ea typeface="+mn-ea"/>
                    <a:cs typeface="+mn-cs"/>
                  </a:defRPr>
                </a:pPr>
                <a:r>
                  <a:rPr lang="en-AU" sz="1050"/>
                  <a:t>Investment Risk Dollars</a:t>
                </a:r>
                <a:r>
                  <a:rPr lang="en-AU" sz="1050" baseline="0"/>
                  <a:t> ($)</a:t>
                </a:r>
                <a:endParaRPr lang="en-AU" sz="1050"/>
              </a:p>
            </c:rich>
          </c:tx>
          <c:layout>
            <c:manualLayout>
              <c:xMode val="edge"/>
              <c:yMode val="edge"/>
              <c:x val="0.47866894256956516"/>
              <c:y val="0.93866666666666665"/>
            </c:manualLayout>
          </c:layout>
          <c:overlay val="0"/>
          <c:spPr>
            <a:noFill/>
            <a:ln>
              <a:noFill/>
            </a:ln>
            <a:effectLst/>
          </c:spPr>
          <c:txPr>
            <a:bodyPr rot="0" spcFirstLastPara="1" vertOverflow="ellipsis" vert="horz" wrap="square" anchor="t" anchorCtr="0"/>
            <a:lstStyle/>
            <a:p>
              <a:pPr>
                <a:defRPr sz="1050" b="0" i="0" u="none" strike="noStrike" kern="1200" baseline="0">
                  <a:solidFill>
                    <a:schemeClr val="tx1">
                      <a:lumMod val="65000"/>
                      <a:lumOff val="35000"/>
                    </a:schemeClr>
                  </a:solidFill>
                  <a:latin typeface="+mn-lt"/>
                  <a:ea typeface="+mn-ea"/>
                  <a:cs typeface="+mn-cs"/>
                </a:defRPr>
              </a:pPr>
              <a:endParaRPr lang="en-US"/>
            </a:p>
          </c:txPr>
        </c:title>
        <c:numFmt formatCode="&quot;$&quot;#,##0.0" sourceLinked="0"/>
        <c:majorTickMark val="none"/>
        <c:minorTickMark val="none"/>
        <c:tickLblPos val="high"/>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530676792"/>
        <c:crosses val="autoZero"/>
        <c:crossBetween val="between"/>
        <c:dispUnits>
          <c:builtInUnit val="millions"/>
          <c:dispUnitsLbl>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dispUnitsLbl>
        </c:dispUnits>
      </c:valAx>
      <c:spPr>
        <a:noFill/>
        <a:ln w="25400">
          <a:noFill/>
        </a:ln>
        <a:effectLst/>
      </c:spPr>
    </c:plotArea>
    <c:legend>
      <c:legendPos val="r"/>
      <c:overlay val="0"/>
      <c:spPr>
        <a:noFill/>
        <a:ln>
          <a:noFill/>
        </a:ln>
        <a:effectLst/>
      </c:spPr>
      <c:txPr>
        <a:bodyPr rot="0" spcFirstLastPara="1" vertOverflow="ellipsis" vert="horz" wrap="square" anchor="ctr" anchorCtr="1"/>
        <a:lstStyle/>
        <a:p>
          <a:pPr>
            <a:defRPr sz="13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985974229740947"/>
          <c:y val="0.12642687664041996"/>
          <c:w val="0.35308760366184005"/>
          <c:h val="0.75094215223097116"/>
        </c:manualLayout>
      </c:layout>
      <c:barChart>
        <c:barDir val="bar"/>
        <c:grouping val="clustered"/>
        <c:varyColors val="0"/>
        <c:ser>
          <c:idx val="0"/>
          <c:order val="0"/>
          <c:tx>
            <c:strRef>
              <c:f>Summary!$K$21</c:f>
              <c:strCache>
                <c:ptCount val="1"/>
                <c:pt idx="0">
                  <c:v>R24 Expenditure</c:v>
                </c:pt>
              </c:strCache>
            </c:strRef>
          </c:tx>
          <c:spPr>
            <a:solidFill>
              <a:schemeClr val="accent2"/>
            </a:solidFill>
            <a:ln>
              <a:noFill/>
            </a:ln>
            <a:effectLst/>
          </c:spPr>
          <c:invertIfNegative val="0"/>
          <c:cat>
            <c:strRef>
              <c:f>Summary!$B$22:$B$27</c:f>
              <c:strCache>
                <c:ptCount val="5"/>
                <c:pt idx="0">
                  <c:v>Emergency stake pole upon failure and follow up planned replacement with Titan</c:v>
                </c:pt>
                <c:pt idx="1">
                  <c:v>Replace Pole upon failure with class S3 (Wood) - fault</c:v>
                </c:pt>
                <c:pt idx="2">
                  <c:v>Replace Pole upon failure with class S3 (Wood) and constrained by REPEX model - fault</c:v>
                </c:pt>
                <c:pt idx="3">
                  <c:v>Replace Pole upon failure with class S4 (Wood) - fault</c:v>
                </c:pt>
                <c:pt idx="4">
                  <c:v>Replace Pole upon failure with FRC (Titan) - fault</c:v>
                </c:pt>
              </c:strCache>
            </c:strRef>
          </c:cat>
          <c:val>
            <c:numRef>
              <c:f>Summary!$K$22:$K$27</c:f>
              <c:numCache>
                <c:formatCode>_("$"* #,##0_);_("$"* \(#,##0\);_("$"* " - "??_);_(@_)</c:formatCode>
                <c:ptCount val="5"/>
                <c:pt idx="0">
                  <c:v>10600000</c:v>
                </c:pt>
                <c:pt idx="1">
                  <c:v>12355000</c:v>
                </c:pt>
                <c:pt idx="2">
                  <c:v>9400000</c:v>
                </c:pt>
                <c:pt idx="3">
                  <c:v>12805000</c:v>
                </c:pt>
                <c:pt idx="4">
                  <c:v>13750000</c:v>
                </c:pt>
              </c:numCache>
            </c:numRef>
          </c:val>
          <c:extLst>
            <c:ext xmlns:c16="http://schemas.microsoft.com/office/drawing/2014/chart" uri="{C3380CC4-5D6E-409C-BE32-E72D297353CC}">
              <c16:uniqueId val="{0000000F-9C80-4F60-82B1-58BFAFE3D05D}"/>
            </c:ext>
          </c:extLst>
        </c:ser>
        <c:dLbls>
          <c:showLegendKey val="0"/>
          <c:showVal val="0"/>
          <c:showCatName val="0"/>
          <c:showSerName val="0"/>
          <c:showPercent val="0"/>
          <c:showBubbleSize val="0"/>
        </c:dLbls>
        <c:gapWidth val="150"/>
        <c:axId val="530676792"/>
        <c:axId val="530676464"/>
      </c:barChart>
      <c:catAx>
        <c:axId val="530676792"/>
        <c:scaling>
          <c:orientation val="maxMin"/>
        </c:scaling>
        <c:delete val="0"/>
        <c:axPos val="l"/>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crossAx val="530676464"/>
        <c:crosses val="autoZero"/>
        <c:auto val="0"/>
        <c:lblAlgn val="ctr"/>
        <c:lblOffset val="100"/>
        <c:noMultiLvlLbl val="0"/>
      </c:catAx>
      <c:valAx>
        <c:axId val="530676464"/>
        <c:scaling>
          <c:orientation val="minMax"/>
        </c:scaling>
        <c:delete val="0"/>
        <c:axPos val="t"/>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AU" sz="1100"/>
                  <a:t>R24</a:t>
                </a:r>
                <a:r>
                  <a:rPr lang="en-AU" sz="1100" baseline="0"/>
                  <a:t> Investment Cost ($)</a:t>
                </a:r>
                <a:endParaRPr lang="en-AU" sz="1100"/>
              </a:p>
            </c:rich>
          </c:tx>
          <c:layout>
            <c:manualLayout>
              <c:xMode val="edge"/>
              <c:yMode val="edge"/>
              <c:x val="0.4785203108391109"/>
              <c:y val="0.94188010498687669"/>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quot;$&quot;#,##0.0" sourceLinked="0"/>
        <c:majorTickMark val="none"/>
        <c:minorTickMark val="none"/>
        <c:tickLblPos val="high"/>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530676792"/>
        <c:crosses val="autoZero"/>
        <c:crossBetween val="between"/>
        <c:dispUnits>
          <c:builtInUnit val="millions"/>
          <c:dispUnitsLbl>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dispUnitsLbl>
        </c:dispUnits>
      </c:valAx>
      <c:spPr>
        <a:noFill/>
        <a:ln w="25400">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1'!$E$16</c:f>
              <c:strCache>
                <c:ptCount val="1"/>
                <c:pt idx="0">
                  <c:v>Capex</c:v>
                </c:pt>
              </c:strCache>
            </c:strRef>
          </c:tx>
          <c:invertIfNegative val="0"/>
          <c:cat>
            <c:numRef>
              <c:f>'Option 1'!$H$15:$L$15</c:f>
              <c:numCache>
                <c:formatCode>General</c:formatCode>
                <c:ptCount val="5"/>
                <c:pt idx="0">
                  <c:v>2025</c:v>
                </c:pt>
                <c:pt idx="1">
                  <c:v>2026</c:v>
                </c:pt>
                <c:pt idx="2">
                  <c:v>2027</c:v>
                </c:pt>
                <c:pt idx="3">
                  <c:v>2028</c:v>
                </c:pt>
                <c:pt idx="4">
                  <c:v>2029</c:v>
                </c:pt>
              </c:numCache>
            </c:numRef>
          </c:cat>
          <c:val>
            <c:numRef>
              <c:f>'Option 1'!$H$16:$L$16</c:f>
              <c:numCache>
                <c:formatCode>_("$"* #,##0_);_("$"* \(#,##0\);_("$"* " - "??_);_(@_)</c:formatCode>
                <c:ptCount val="5"/>
                <c:pt idx="0">
                  <c:v>2070000</c:v>
                </c:pt>
                <c:pt idx="1">
                  <c:v>2070000</c:v>
                </c:pt>
                <c:pt idx="2">
                  <c:v>2070000</c:v>
                </c:pt>
                <c:pt idx="3">
                  <c:v>2070000</c:v>
                </c:pt>
                <c:pt idx="4">
                  <c:v>2070000</c:v>
                </c:pt>
              </c:numCache>
            </c:numRef>
          </c:val>
          <c:extLst>
            <c:ext xmlns:c16="http://schemas.microsoft.com/office/drawing/2014/chart" uri="{C3380CC4-5D6E-409C-BE32-E72D297353CC}">
              <c16:uniqueId val="{00000000-C8B5-4805-8057-A8E0B9CE5FCB}"/>
            </c:ext>
          </c:extLst>
        </c:ser>
        <c:ser>
          <c:idx val="1"/>
          <c:order val="1"/>
          <c:tx>
            <c:strRef>
              <c:f>'Option 1'!$E$17</c:f>
              <c:strCache>
                <c:ptCount val="1"/>
                <c:pt idx="0">
                  <c:v>Opex</c:v>
                </c:pt>
              </c:strCache>
            </c:strRef>
          </c:tx>
          <c:invertIfNegative val="0"/>
          <c:val>
            <c:numRef>
              <c:f>'Option 1'!$H$17:$L$17</c:f>
              <c:numCache>
                <c:formatCode>_("$"* #,##0_);_("$"* \(#,##0\);_("$"* " - "??_);_(@_)</c:formatCode>
                <c:ptCount val="5"/>
                <c:pt idx="0">
                  <c:v>50000</c:v>
                </c:pt>
                <c:pt idx="1">
                  <c:v>50000</c:v>
                </c:pt>
                <c:pt idx="2">
                  <c:v>50000</c:v>
                </c:pt>
                <c:pt idx="3">
                  <c:v>50000</c:v>
                </c:pt>
                <c:pt idx="4">
                  <c:v>50000</c:v>
                </c:pt>
              </c:numCache>
            </c:numRef>
          </c:val>
          <c:extLst>
            <c:ext xmlns:c16="http://schemas.microsoft.com/office/drawing/2014/chart" uri="{C3380CC4-5D6E-409C-BE32-E72D297353CC}">
              <c16:uniqueId val="{00000001-C8B5-4805-8057-A8E0B9CE5FCB}"/>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layout/>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1'!$O$19</c:f>
              <c:strCache>
                <c:ptCount val="1"/>
                <c:pt idx="0">
                  <c:v>Value in %</c:v>
                </c:pt>
              </c:strCache>
            </c:strRef>
          </c:tx>
          <c:cat>
            <c:strRef>
              <c:f>'Run Extract'!$G$62:$G$69</c:f>
              <c:strCache>
                <c:ptCount val="8"/>
                <c:pt idx="0">
                  <c:v>Terminal Value</c:v>
                </c:pt>
                <c:pt idx="1">
                  <c:v>Total Investment Cost</c:v>
                </c:pt>
                <c:pt idx="2">
                  <c:v>UARM - Environment and Community - Fire Risk</c:v>
                </c:pt>
                <c:pt idx="3">
                  <c:v>UARM - Environment and Community - Other Risk</c:v>
                </c:pt>
                <c:pt idx="4">
                  <c:v>UARM - Financial Risk</c:v>
                </c:pt>
                <c:pt idx="5">
                  <c:v>UARM - Network Performance Risk</c:v>
                </c:pt>
                <c:pt idx="6">
                  <c:v>UARM - Safety &amp; People - Public</c:v>
                </c:pt>
                <c:pt idx="7">
                  <c:v>UARM - Safety &amp; People - Worker</c:v>
                </c:pt>
              </c:strCache>
            </c:strRef>
          </c:cat>
          <c:val>
            <c:numRef>
              <c:f>'Run Extract'!$H$62:$H$69</c:f>
              <c:numCache>
                <c:formatCode>0.00%</c:formatCode>
                <c:ptCount val="8"/>
                <c:pt idx="0">
                  <c:v>2.8799999999999999E-2</c:v>
                </c:pt>
                <c:pt idx="1">
                  <c:v>6.2300000000000001E-2</c:v>
                </c:pt>
                <c:pt idx="2">
                  <c:v>0.01</c:v>
                </c:pt>
                <c:pt idx="3">
                  <c:v>2.3300000000000001E-2</c:v>
                </c:pt>
                <c:pt idx="4">
                  <c:v>0</c:v>
                </c:pt>
                <c:pt idx="5">
                  <c:v>0.85450000000000004</c:v>
                </c:pt>
                <c:pt idx="6">
                  <c:v>1.5800000000000002E-2</c:v>
                </c:pt>
                <c:pt idx="7">
                  <c:v>5.3E-3</c:v>
                </c:pt>
              </c:numCache>
            </c:numRef>
          </c:val>
          <c:extLst>
            <c:ext xmlns:c16="http://schemas.microsoft.com/office/drawing/2014/chart" uri="{C3380CC4-5D6E-409C-BE32-E72D297353CC}">
              <c16:uniqueId val="{00000010-834A-4CEE-B552-C9FFFD79C6BB}"/>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6.6487150457319307E-3"/>
          <c:w val="0.35871065982756334"/>
          <c:h val="0.99335128495426805"/>
        </c:manualLayout>
      </c:layout>
      <c:overlay val="0"/>
      <c:txPr>
        <a:bodyPr/>
        <a:lstStyle/>
        <a:p>
          <a:pPr>
            <a:defRPr sz="1000"/>
          </a:pPr>
          <a:endParaRPr lang="en-US"/>
        </a:p>
      </c:txPr>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1'!$I$66</c:f>
              <c:strCache>
                <c:ptCount val="1"/>
                <c:pt idx="0">
                  <c:v>Baseline</c:v>
                </c:pt>
              </c:strCache>
            </c:strRef>
          </c:tx>
          <c:spPr>
            <a:ln w="31750" cap="rnd">
              <a:solidFill>
                <a:schemeClr val="accent1"/>
              </a:solidFill>
              <a:round/>
            </a:ln>
            <a:effectLst/>
          </c:spPr>
          <c:marker>
            <c:symbol val="none"/>
          </c:marker>
          <c:cat>
            <c:numRef>
              <c:f>'Option 1'!$J$47:$N$47</c:f>
              <c:numCache>
                <c:formatCode>General</c:formatCode>
                <c:ptCount val="5"/>
                <c:pt idx="0">
                  <c:v>2025</c:v>
                </c:pt>
                <c:pt idx="1">
                  <c:v>2026</c:v>
                </c:pt>
                <c:pt idx="2">
                  <c:v>2027</c:v>
                </c:pt>
                <c:pt idx="3">
                  <c:v>2028</c:v>
                </c:pt>
                <c:pt idx="4">
                  <c:v>2029</c:v>
                </c:pt>
              </c:numCache>
            </c:numRef>
          </c:cat>
          <c:val>
            <c:numRef>
              <c:f>'Option 1'!$J$66:$N$66</c:f>
              <c:numCache>
                <c:formatCode>#,##0</c:formatCode>
                <c:ptCount val="5"/>
                <c:pt idx="0">
                  <c:v>306747358.70000005</c:v>
                </c:pt>
                <c:pt idx="1">
                  <c:v>336624095.51999998</c:v>
                </c:pt>
                <c:pt idx="2">
                  <c:v>368142076.46999997</c:v>
                </c:pt>
                <c:pt idx="3">
                  <c:v>401203771.03000003</c:v>
                </c:pt>
                <c:pt idx="4">
                  <c:v>435677662.14000005</c:v>
                </c:pt>
              </c:numCache>
            </c:numRef>
          </c:val>
          <c:smooth val="0"/>
          <c:extLst>
            <c:ext xmlns:c16="http://schemas.microsoft.com/office/drawing/2014/chart" uri="{C3380CC4-5D6E-409C-BE32-E72D297353CC}">
              <c16:uniqueId val="{00000000-698A-435C-84B8-CB7D561C3691}"/>
            </c:ext>
          </c:extLst>
        </c:ser>
        <c:ser>
          <c:idx val="1"/>
          <c:order val="1"/>
          <c:tx>
            <c:strRef>
              <c:f>'Option 1'!$I$67</c:f>
              <c:strCache>
                <c:ptCount val="1"/>
                <c:pt idx="0">
                  <c:v>Outcome</c:v>
                </c:pt>
              </c:strCache>
            </c:strRef>
          </c:tx>
          <c:spPr>
            <a:ln w="31750" cap="rnd">
              <a:solidFill>
                <a:schemeClr val="accent2"/>
              </a:solidFill>
              <a:round/>
            </a:ln>
            <a:effectLst/>
          </c:spPr>
          <c:marker>
            <c:symbol val="none"/>
          </c:marker>
          <c:cat>
            <c:numRef>
              <c:f>'Option 1'!$J$47:$N$47</c:f>
              <c:numCache>
                <c:formatCode>General</c:formatCode>
                <c:ptCount val="5"/>
                <c:pt idx="0">
                  <c:v>2025</c:v>
                </c:pt>
                <c:pt idx="1">
                  <c:v>2026</c:v>
                </c:pt>
                <c:pt idx="2">
                  <c:v>2027</c:v>
                </c:pt>
                <c:pt idx="3">
                  <c:v>2028</c:v>
                </c:pt>
                <c:pt idx="4">
                  <c:v>2029</c:v>
                </c:pt>
              </c:numCache>
            </c:numRef>
          </c:cat>
          <c:val>
            <c:numRef>
              <c:f>'Option 1'!$J$67:$N$67</c:f>
              <c:numCache>
                <c:formatCode>#,##0</c:formatCode>
                <c:ptCount val="5"/>
                <c:pt idx="0">
                  <c:v>304399633.64000005</c:v>
                </c:pt>
                <c:pt idx="1">
                  <c:v>331818788.56</c:v>
                </c:pt>
                <c:pt idx="2">
                  <c:v>360604880.23000002</c:v>
                </c:pt>
                <c:pt idx="3">
                  <c:v>390605972.16999996</c:v>
                </c:pt>
                <c:pt idx="4">
                  <c:v>421858662.30999994</c:v>
                </c:pt>
              </c:numCache>
            </c:numRef>
          </c:val>
          <c:smooth val="0"/>
          <c:extLst>
            <c:ext xmlns:c16="http://schemas.microsoft.com/office/drawing/2014/chart" uri="{C3380CC4-5D6E-409C-BE32-E72D297353CC}">
              <c16:uniqueId val="{00000001-698A-435C-84B8-CB7D561C3691}"/>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a:t>
                </a:r>
                <a:r>
                  <a:rPr lang="en-AU" baseline="0"/>
                  <a:t> Risk ($)</a:t>
                </a:r>
                <a:endParaRPr lang="en-AU"/>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2'!$E$16</c:f>
              <c:strCache>
                <c:ptCount val="1"/>
                <c:pt idx="0">
                  <c:v>Capex</c:v>
                </c:pt>
              </c:strCache>
            </c:strRef>
          </c:tx>
          <c:invertIfNegative val="0"/>
          <c:cat>
            <c:numRef>
              <c:f>'Option 2'!$H$15:$L$15</c:f>
              <c:numCache>
                <c:formatCode>General</c:formatCode>
                <c:ptCount val="5"/>
                <c:pt idx="0">
                  <c:v>2025</c:v>
                </c:pt>
                <c:pt idx="1">
                  <c:v>2026</c:v>
                </c:pt>
                <c:pt idx="2">
                  <c:v>2027</c:v>
                </c:pt>
                <c:pt idx="3">
                  <c:v>2028</c:v>
                </c:pt>
                <c:pt idx="4">
                  <c:v>2029</c:v>
                </c:pt>
              </c:numCache>
            </c:numRef>
          </c:cat>
          <c:val>
            <c:numRef>
              <c:f>'Option 2'!$H$16:$L$16</c:f>
              <c:numCache>
                <c:formatCode>_("$"* #,##0_);_("$"* \(#,##0\);_("$"* " - "??_);_(@_)</c:formatCode>
                <c:ptCount val="5"/>
                <c:pt idx="0">
                  <c:v>2376000</c:v>
                </c:pt>
                <c:pt idx="1">
                  <c:v>2376000</c:v>
                </c:pt>
                <c:pt idx="2">
                  <c:v>2376000</c:v>
                </c:pt>
                <c:pt idx="3">
                  <c:v>2376000</c:v>
                </c:pt>
                <c:pt idx="4">
                  <c:v>2376000</c:v>
                </c:pt>
              </c:numCache>
            </c:numRef>
          </c:val>
          <c:extLst>
            <c:ext xmlns:c16="http://schemas.microsoft.com/office/drawing/2014/chart" uri="{C3380CC4-5D6E-409C-BE32-E72D297353CC}">
              <c16:uniqueId val="{00000000-6377-4DAB-B06E-36C21D3B26B1}"/>
            </c:ext>
          </c:extLst>
        </c:ser>
        <c:ser>
          <c:idx val="1"/>
          <c:order val="1"/>
          <c:tx>
            <c:strRef>
              <c:f>'Option 2'!$E$17</c:f>
              <c:strCache>
                <c:ptCount val="1"/>
                <c:pt idx="0">
                  <c:v>Opex</c:v>
                </c:pt>
              </c:strCache>
            </c:strRef>
          </c:tx>
          <c:invertIfNegative val="0"/>
          <c:val>
            <c:numRef>
              <c:f>'Option 2'!$H$17:$L$17</c:f>
              <c:numCache>
                <c:formatCode>_("$"* #,##0_);_("$"* \(#,##0\);_("$"* " - "??_);_(@_)</c:formatCode>
                <c:ptCount val="5"/>
                <c:pt idx="0">
                  <c:v>95000</c:v>
                </c:pt>
                <c:pt idx="1">
                  <c:v>95000</c:v>
                </c:pt>
                <c:pt idx="2">
                  <c:v>95000</c:v>
                </c:pt>
                <c:pt idx="3">
                  <c:v>95000</c:v>
                </c:pt>
                <c:pt idx="4">
                  <c:v>95000</c:v>
                </c:pt>
              </c:numCache>
            </c:numRef>
          </c:val>
          <c:extLst>
            <c:ext xmlns:c16="http://schemas.microsoft.com/office/drawing/2014/chart" uri="{C3380CC4-5D6E-409C-BE32-E72D297353CC}">
              <c16:uniqueId val="{00000001-6377-4DAB-B06E-36C21D3B26B1}"/>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layout/>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3">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dataLabel>
  <cs:dataLabelCallout>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10.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2.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6.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7.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8.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9.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drawings/_rels/drawing10.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15.xml"/><Relationship Id="rId1" Type="http://schemas.openxmlformats.org/officeDocument/2006/relationships/image" Target="../media/image4.png"/><Relationship Id="rId5" Type="http://schemas.openxmlformats.org/officeDocument/2006/relationships/chart" Target="../charts/chart17.xml"/><Relationship Id="rId4" Type="http://schemas.openxmlformats.org/officeDocument/2006/relationships/chart" Target="../charts/chart16.xml"/></Relationships>
</file>

<file path=xl/drawings/_rels/drawing1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18.xml"/><Relationship Id="rId1" Type="http://schemas.openxmlformats.org/officeDocument/2006/relationships/image" Target="../media/image4.png"/><Relationship Id="rId5" Type="http://schemas.openxmlformats.org/officeDocument/2006/relationships/chart" Target="../charts/chart20.xml"/><Relationship Id="rId4" Type="http://schemas.openxmlformats.org/officeDocument/2006/relationships/chart" Target="../charts/chart19.xml"/></Relationships>
</file>

<file path=xl/drawings/_rels/drawing12.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21.xml"/><Relationship Id="rId1" Type="http://schemas.openxmlformats.org/officeDocument/2006/relationships/image" Target="../media/image4.png"/><Relationship Id="rId5" Type="http://schemas.openxmlformats.org/officeDocument/2006/relationships/chart" Target="../charts/chart23.xml"/><Relationship Id="rId4" Type="http://schemas.openxmlformats.org/officeDocument/2006/relationships/chart" Target="../charts/chart22.xml"/></Relationships>
</file>

<file path=xl/drawings/_rels/drawing2.xml.rels><?xml version="1.0" encoding="UTF-8" standalone="yes"?>
<Relationships xmlns="http://schemas.openxmlformats.org/package/2006/relationships"><Relationship Id="rId3" Type="http://schemas.openxmlformats.org/officeDocument/2006/relationships/chart" Target="../charts/chart2.xml"/><Relationship Id="rId2" Type="http://schemas.openxmlformats.org/officeDocument/2006/relationships/image" Target="../media/image3.emf"/><Relationship Id="rId1" Type="http://schemas.openxmlformats.org/officeDocument/2006/relationships/chart" Target="../charts/chart1.xml"/><Relationship Id="rId4" Type="http://schemas.openxmlformats.org/officeDocument/2006/relationships/chart" Target="../charts/chart3.xml"/></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1" Type="http://schemas.openxmlformats.org/officeDocument/2006/relationships/image" Target="../media/image3.emf"/></Relationships>
</file>

<file path=xl/drawings/_rels/drawing5.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image" Target="../media/image3.emf"/><Relationship Id="rId1" Type="http://schemas.openxmlformats.org/officeDocument/2006/relationships/image" Target="../media/image4.png"/><Relationship Id="rId5" Type="http://schemas.openxmlformats.org/officeDocument/2006/relationships/image" Target="../media/image5.png"/><Relationship Id="rId4"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image" Target="../media/image3.emf"/></Relationships>
</file>

<file path=xl/drawings/_rels/drawing7.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6.xml"/><Relationship Id="rId1" Type="http://schemas.openxmlformats.org/officeDocument/2006/relationships/image" Target="../media/image4.png"/><Relationship Id="rId5" Type="http://schemas.openxmlformats.org/officeDocument/2006/relationships/chart" Target="../charts/chart8.xml"/><Relationship Id="rId4" Type="http://schemas.openxmlformats.org/officeDocument/2006/relationships/chart" Target="../charts/chart7.xml"/></Relationships>
</file>

<file path=xl/drawings/_rels/drawing8.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9.xml"/><Relationship Id="rId1" Type="http://schemas.openxmlformats.org/officeDocument/2006/relationships/image" Target="../media/image4.png"/><Relationship Id="rId5" Type="http://schemas.openxmlformats.org/officeDocument/2006/relationships/chart" Target="../charts/chart11.xml"/><Relationship Id="rId4" Type="http://schemas.openxmlformats.org/officeDocument/2006/relationships/chart" Target="../charts/chart10.xml"/></Relationships>
</file>

<file path=xl/drawings/_rels/drawing9.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12.xml"/><Relationship Id="rId1" Type="http://schemas.openxmlformats.org/officeDocument/2006/relationships/image" Target="../media/image4.png"/><Relationship Id="rId5" Type="http://schemas.openxmlformats.org/officeDocument/2006/relationships/chart" Target="../charts/chart14.xml"/><Relationship Id="rId4" Type="http://schemas.openxmlformats.org/officeDocument/2006/relationships/chart" Target="../charts/chart13.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12700</xdr:colOff>
          <xdr:row>1</xdr:row>
          <xdr:rowOff>0</xdr:rowOff>
        </xdr:from>
        <xdr:to>
          <xdr:col>3</xdr:col>
          <xdr:colOff>0</xdr:colOff>
          <xdr:row>3</xdr:row>
          <xdr:rowOff>184150</xdr:rowOff>
        </xdr:to>
        <xdr:sp macro="" textlink="">
          <xdr:nvSpPr>
            <xdr:cNvPr id="2050" name="CommandButton1"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xdr:row>
          <xdr:rowOff>0</xdr:rowOff>
        </xdr:from>
        <xdr:to>
          <xdr:col>6</xdr:col>
          <xdr:colOff>0</xdr:colOff>
          <xdr:row>3</xdr:row>
          <xdr:rowOff>184150</xdr:rowOff>
        </xdr:to>
        <xdr:sp macro="" textlink="">
          <xdr:nvSpPr>
            <xdr:cNvPr id="2051" name="CommandButton2" hidden="1">
              <a:extLst>
                <a:ext uri="{63B3BB69-23CF-44E3-9099-C40C66FF867C}">
                  <a14:compatExt spid="_x0000_s2051"/>
                </a:ext>
                <a:ext uri="{FF2B5EF4-FFF2-40B4-BE49-F238E27FC236}">
                  <a16:creationId xmlns:a16="http://schemas.microsoft.com/office/drawing/2014/main" id="{00000000-0008-0000-0000-000003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10.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a:extLst>
            <a:ext uri="{FF2B5EF4-FFF2-40B4-BE49-F238E27FC236}">
              <a16:creationId xmlns:a16="http://schemas.microsoft.com/office/drawing/2014/main" id="{00000000-0008-0000-09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4Chart">
          <a:extLst>
            <a:ext uri="{FF2B5EF4-FFF2-40B4-BE49-F238E27FC236}">
              <a16:creationId xmlns:a16="http://schemas.microsoft.com/office/drawing/2014/main" id="{00000000-0008-0000-09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0</xdr:rowOff>
    </xdr:from>
    <xdr:to>
      <xdr:col>15</xdr:col>
      <xdr:colOff>0</xdr:colOff>
      <xdr:row>80</xdr:row>
      <xdr:rowOff>0</xdr:rowOff>
    </xdr:to>
    <xdr:graphicFrame macro="">
      <xdr:nvGraphicFramePr>
        <xdr:cNvPr id="6" name="Chart 5">
          <a:extLst>
            <a:ext uri="{FF2B5EF4-FFF2-40B4-BE49-F238E27FC236}">
              <a16:creationId xmlns:a16="http://schemas.microsoft.com/office/drawing/2014/main" id="{00000000-0008-0000-09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a:extLst>
            <a:ext uri="{FF2B5EF4-FFF2-40B4-BE49-F238E27FC236}">
              <a16:creationId xmlns:a16="http://schemas.microsoft.com/office/drawing/2014/main" id="{00000000-0008-0000-0A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5Chart">
          <a:extLst>
            <a:ext uri="{FF2B5EF4-FFF2-40B4-BE49-F238E27FC236}">
              <a16:creationId xmlns:a16="http://schemas.microsoft.com/office/drawing/2014/main" id="{00000000-0008-0000-0A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0</xdr:rowOff>
    </xdr:from>
    <xdr:to>
      <xdr:col>15</xdr:col>
      <xdr:colOff>0</xdr:colOff>
      <xdr:row>80</xdr:row>
      <xdr:rowOff>0</xdr:rowOff>
    </xdr:to>
    <xdr:graphicFrame macro="">
      <xdr:nvGraphicFramePr>
        <xdr:cNvPr id="6" name="Chart 5">
          <a:extLst>
            <a:ext uri="{FF2B5EF4-FFF2-40B4-BE49-F238E27FC236}">
              <a16:creationId xmlns:a16="http://schemas.microsoft.com/office/drawing/2014/main" id="{00000000-0008-0000-0A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00000000-0008-0000-0B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a:extLst>
            <a:ext uri="{FF2B5EF4-FFF2-40B4-BE49-F238E27FC236}">
              <a16:creationId xmlns:a16="http://schemas.microsoft.com/office/drawing/2014/main" id="{00000000-0008-0000-0B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6Chart">
          <a:extLst>
            <a:ext uri="{FF2B5EF4-FFF2-40B4-BE49-F238E27FC236}">
              <a16:creationId xmlns:a16="http://schemas.microsoft.com/office/drawing/2014/main" id="{00000000-0008-0000-0B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1</xdr:rowOff>
    </xdr:from>
    <xdr:to>
      <xdr:col>15</xdr:col>
      <xdr:colOff>0</xdr:colOff>
      <xdr:row>80</xdr:row>
      <xdr:rowOff>1</xdr:rowOff>
    </xdr:to>
    <xdr:graphicFrame macro="">
      <xdr:nvGraphicFramePr>
        <xdr:cNvPr id="6" name="Chart 5">
          <a:extLst>
            <a:ext uri="{FF2B5EF4-FFF2-40B4-BE49-F238E27FC236}">
              <a16:creationId xmlns:a16="http://schemas.microsoft.com/office/drawing/2014/main" id="{00000000-0008-0000-0B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47625</xdr:colOff>
      <xdr:row>28</xdr:row>
      <xdr:rowOff>9525</xdr:rowOff>
    </xdr:from>
    <xdr:to>
      <xdr:col>7</xdr:col>
      <xdr:colOff>542925</xdr:colOff>
      <xdr:row>45</xdr:row>
      <xdr:rowOff>28575</xdr:rowOff>
    </xdr:to>
    <xdr:graphicFrame macro="">
      <xdr:nvGraphicFramePr>
        <xdr:cNvPr id="6" name="Chart YearSpend">
          <a:extLst>
            <a:ext uri="{FF2B5EF4-FFF2-40B4-BE49-F238E27FC236}">
              <a16:creationId xmlns:a16="http://schemas.microsoft.com/office/drawing/2014/main"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140772</xdr:colOff>
      <xdr:row>1</xdr:row>
      <xdr:rowOff>123825</xdr:rowOff>
    </xdr:from>
    <xdr:to>
      <xdr:col>5</xdr:col>
      <xdr:colOff>742950</xdr:colOff>
      <xdr:row>5</xdr:row>
      <xdr:rowOff>28575</xdr:rowOff>
    </xdr:to>
    <xdr:pic>
      <xdr:nvPicPr>
        <xdr:cNvPr id="8" name="Logo">
          <a:extLst>
            <a:ext uri="{FF2B5EF4-FFF2-40B4-BE49-F238E27FC236}">
              <a16:creationId xmlns:a16="http://schemas.microsoft.com/office/drawing/2014/main" id="{00000000-0008-0000-01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112447" y="171450"/>
          <a:ext cx="1221303" cy="600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638175</xdr:colOff>
      <xdr:row>28</xdr:row>
      <xdr:rowOff>9526</xdr:rowOff>
    </xdr:from>
    <xdr:to>
      <xdr:col>13</xdr:col>
      <xdr:colOff>981075</xdr:colOff>
      <xdr:row>45</xdr:row>
      <xdr:rowOff>28575</xdr:rowOff>
    </xdr:to>
    <xdr:graphicFrame macro="">
      <xdr:nvGraphicFramePr>
        <xdr:cNvPr id="4" name="RecChart">
          <a:extLst>
            <a:ext uri="{FF2B5EF4-FFF2-40B4-BE49-F238E27FC236}">
              <a16:creationId xmlns:a16="http://schemas.microsoft.com/office/drawing/2014/main" id="{00000000-0008-0000-0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38101</xdr:colOff>
      <xdr:row>45</xdr:row>
      <xdr:rowOff>95250</xdr:rowOff>
    </xdr:from>
    <xdr:to>
      <xdr:col>13</xdr:col>
      <xdr:colOff>962025</xdr:colOff>
      <xdr:row>60</xdr:row>
      <xdr:rowOff>142875</xdr:rowOff>
    </xdr:to>
    <xdr:graphicFrame macro="">
      <xdr:nvGraphicFramePr>
        <xdr:cNvPr id="5" name="Chart 4">
          <a:extLst>
            <a:ext uri="{FF2B5EF4-FFF2-40B4-BE49-F238E27FC236}">
              <a16:creationId xmlns:a16="http://schemas.microsoft.com/office/drawing/2014/main"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4</xdr:col>
      <xdr:colOff>140772</xdr:colOff>
      <xdr:row>1</xdr:row>
      <xdr:rowOff>123825</xdr:rowOff>
    </xdr:from>
    <xdr:to>
      <xdr:col>5</xdr:col>
      <xdr:colOff>742950</xdr:colOff>
      <xdr:row>5</xdr:row>
      <xdr:rowOff>28575</xdr:rowOff>
    </xdr:to>
    <xdr:pic>
      <xdr:nvPicPr>
        <xdr:cNvPr id="3" name="Logo">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12447" y="171450"/>
          <a:ext cx="1221303" cy="647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4</xdr:col>
      <xdr:colOff>140772</xdr:colOff>
      <xdr:row>1</xdr:row>
      <xdr:rowOff>123825</xdr:rowOff>
    </xdr:from>
    <xdr:to>
      <xdr:col>5</xdr:col>
      <xdr:colOff>742950</xdr:colOff>
      <xdr:row>5</xdr:row>
      <xdr:rowOff>28575</xdr:rowOff>
    </xdr:to>
    <xdr:pic>
      <xdr:nvPicPr>
        <xdr:cNvPr id="2" name="Logo">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731572" y="171450"/>
          <a:ext cx="1564203" cy="647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678625</xdr:colOff>
      <xdr:row>7</xdr:row>
      <xdr:rowOff>3810</xdr:rowOff>
    </xdr:to>
    <xdr:pic>
      <xdr:nvPicPr>
        <xdr:cNvPr id="2" name="Picture 1" descr="custom_logo.png">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4</xdr:col>
      <xdr:colOff>455098</xdr:colOff>
      <xdr:row>1</xdr:row>
      <xdr:rowOff>133350</xdr:rowOff>
    </xdr:from>
    <xdr:to>
      <xdr:col>6</xdr:col>
      <xdr:colOff>38100</xdr:colOff>
      <xdr:row>5</xdr:row>
      <xdr:rowOff>171450</xdr:rowOff>
    </xdr:to>
    <xdr:pic>
      <xdr:nvPicPr>
        <xdr:cNvPr id="4" name="Logo">
          <a:extLst>
            <a:ext uri="{FF2B5EF4-FFF2-40B4-BE49-F238E27FC236}">
              <a16:creationId xmlns:a16="http://schemas.microsoft.com/office/drawing/2014/main" id="{00000000-0008-0000-0400-000004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074473" y="161925"/>
          <a:ext cx="1678502"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26697</xdr:colOff>
      <xdr:row>60</xdr:row>
      <xdr:rowOff>0</xdr:rowOff>
    </xdr:from>
    <xdr:to>
      <xdr:col>15</xdr:col>
      <xdr:colOff>0</xdr:colOff>
      <xdr:row>85</xdr:row>
      <xdr:rowOff>0</xdr:rowOff>
    </xdr:to>
    <xdr:graphicFrame macro="">
      <xdr:nvGraphicFramePr>
        <xdr:cNvPr id="5" name="Chart 4">
          <a:extLst>
            <a:ext uri="{FF2B5EF4-FFF2-40B4-BE49-F238E27FC236}">
              <a16:creationId xmlns:a16="http://schemas.microsoft.com/office/drawing/2014/main" id="{00000000-0008-0000-04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22161</xdr:colOff>
      <xdr:row>85</xdr:row>
      <xdr:rowOff>0</xdr:rowOff>
    </xdr:from>
    <xdr:to>
      <xdr:col>15</xdr:col>
      <xdr:colOff>0</xdr:colOff>
      <xdr:row>110</xdr:row>
      <xdr:rowOff>0</xdr:rowOff>
    </xdr:to>
    <xdr:graphicFrame macro="">
      <xdr:nvGraphicFramePr>
        <xdr:cNvPr id="8" name="Chart 7">
          <a:extLst>
            <a:ext uri="{FF2B5EF4-FFF2-40B4-BE49-F238E27FC236}">
              <a16:creationId xmlns:a16="http://schemas.microsoft.com/office/drawing/2014/main" id="{00000000-0008-0000-04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1</xdr:col>
      <xdr:colOff>0</xdr:colOff>
      <xdr:row>25</xdr:row>
      <xdr:rowOff>1</xdr:rowOff>
    </xdr:from>
    <xdr:to>
      <xdr:col>13</xdr:col>
      <xdr:colOff>699832</xdr:colOff>
      <xdr:row>51</xdr:row>
      <xdr:rowOff>1</xdr:rowOff>
    </xdr:to>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5"/>
        <a:stretch>
          <a:fillRect/>
        </a:stretch>
      </xdr:blipFill>
      <xdr:spPr>
        <a:xfrm>
          <a:off x="40821" y="2993572"/>
          <a:ext cx="12238690" cy="49530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4</xdr:col>
      <xdr:colOff>140772</xdr:colOff>
      <xdr:row>1</xdr:row>
      <xdr:rowOff>123825</xdr:rowOff>
    </xdr:from>
    <xdr:to>
      <xdr:col>5</xdr:col>
      <xdr:colOff>742950</xdr:colOff>
      <xdr:row>5</xdr:row>
      <xdr:rowOff>28575</xdr:rowOff>
    </xdr:to>
    <xdr:pic>
      <xdr:nvPicPr>
        <xdr:cNvPr id="2" name="Logo">
          <a:extLst>
            <a:ext uri="{FF2B5EF4-FFF2-40B4-BE49-F238E27FC236}">
              <a16:creationId xmlns:a16="http://schemas.microsoft.com/office/drawing/2014/main" id="{00000000-0008-0000-05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731572" y="171450"/>
          <a:ext cx="1564203" cy="647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cstate="print"/>
        <a:stretch>
          <a:fillRect/>
        </a:stretch>
      </xdr:blipFill>
      <xdr:spPr>
        <a:xfrm>
          <a:off x="9582150" y="128587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00000000-0008-0000-06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6" name="Logo">
          <a:extLst>
            <a:ext uri="{FF2B5EF4-FFF2-40B4-BE49-F238E27FC236}">
              <a16:creationId xmlns:a16="http://schemas.microsoft.com/office/drawing/2014/main" id="{00000000-0008-0000-0600-000006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7" name="Option1Chart">
          <a:extLst>
            <a:ext uri="{FF2B5EF4-FFF2-40B4-BE49-F238E27FC236}">
              <a16:creationId xmlns:a16="http://schemas.microsoft.com/office/drawing/2014/main" id="{00000000-0008-0000-06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1</xdr:rowOff>
    </xdr:from>
    <xdr:to>
      <xdr:col>15</xdr:col>
      <xdr:colOff>0</xdr:colOff>
      <xdr:row>80</xdr:row>
      <xdr:rowOff>1</xdr:rowOff>
    </xdr:to>
    <xdr:graphicFrame macro="">
      <xdr:nvGraphicFramePr>
        <xdr:cNvPr id="8" name="Chart 7">
          <a:extLst>
            <a:ext uri="{FF2B5EF4-FFF2-40B4-BE49-F238E27FC236}">
              <a16:creationId xmlns:a16="http://schemas.microsoft.com/office/drawing/2014/main" id="{00000000-0008-0000-06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a:extLst>
            <a:ext uri="{FF2B5EF4-FFF2-40B4-BE49-F238E27FC236}">
              <a16:creationId xmlns:a16="http://schemas.microsoft.com/office/drawing/2014/main" id="{00000000-0008-0000-07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2Chart">
          <a:extLst>
            <a:ext uri="{FF2B5EF4-FFF2-40B4-BE49-F238E27FC236}">
              <a16:creationId xmlns:a16="http://schemas.microsoft.com/office/drawing/2014/main" id="{00000000-0008-0000-07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0</xdr:rowOff>
    </xdr:from>
    <xdr:to>
      <xdr:col>15</xdr:col>
      <xdr:colOff>0</xdr:colOff>
      <xdr:row>80</xdr:row>
      <xdr:rowOff>0</xdr:rowOff>
    </xdr:to>
    <xdr:graphicFrame macro="">
      <xdr:nvGraphicFramePr>
        <xdr:cNvPr id="6" name="Chart 5">
          <a:extLst>
            <a:ext uri="{FF2B5EF4-FFF2-40B4-BE49-F238E27FC236}">
              <a16:creationId xmlns:a16="http://schemas.microsoft.com/office/drawing/2014/main" id="{00000000-0008-0000-07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a:extLst>
            <a:ext uri="{FF2B5EF4-FFF2-40B4-BE49-F238E27FC236}">
              <a16:creationId xmlns:a16="http://schemas.microsoft.com/office/drawing/2014/main" id="{00000000-0008-0000-08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3Chart">
          <a:extLst>
            <a:ext uri="{FF2B5EF4-FFF2-40B4-BE49-F238E27FC236}">
              <a16:creationId xmlns:a16="http://schemas.microsoft.com/office/drawing/2014/main" id="{00000000-0008-0000-08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1</xdr:rowOff>
    </xdr:from>
    <xdr:to>
      <xdr:col>15</xdr:col>
      <xdr:colOff>0</xdr:colOff>
      <xdr:row>80</xdr:row>
      <xdr:rowOff>1</xdr:rowOff>
    </xdr:to>
    <xdr:graphicFrame macro="">
      <xdr:nvGraphicFramePr>
        <xdr:cNvPr id="6" name="Chart 5">
          <a:extLst>
            <a:ext uri="{FF2B5EF4-FFF2-40B4-BE49-F238E27FC236}">
              <a16:creationId xmlns:a16="http://schemas.microsoft.com/office/drawing/2014/main" id="{00000000-0008-0000-08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NAD.tasnetworks.com.au\user$\user_folders\browningr\My%20Documents\Trusted\InvestmentSummary_R24_D_OH_REPOL_Basic%20Fleet%20Pole%20Replacement_2022-09-26h11m42s03.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NAD.tasnetworks.com.au\user$\user_folders\browningr\My%20Documents\Trusted\InvestmentSummary_R24_D_ND_PRHVR_Augment_HV_Fdr_TRIP.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Summary2"/>
      <sheetName val="Alternative Template"/>
      <sheetName val="Alternative Template Q"/>
      <sheetName val="AlternativeTemplate2"/>
      <sheetName val="AlternativeTemplate2 Q"/>
      <sheetName val="S3 CCA TN  … emned pole"/>
      <sheetName val="Titan pole … apitalised"/>
      <sheetName val="Titan pole … tion based"/>
      <sheetName val="S4 CCA TN  … tion based"/>
      <sheetName val="TopDown Bu … RC (Titan)"/>
      <sheetName val="Help"/>
      <sheetName val="Refresh"/>
      <sheetName val="AccountTypes"/>
      <sheetName val="AlternativeComments"/>
      <sheetName val="AlternativeConfigurableFields"/>
      <sheetName val="AlternativeSummary"/>
      <sheetName val="AssetConditionMetaData"/>
      <sheetName val="AlternativeValues"/>
      <sheetName val="AlternativevalueSummary"/>
      <sheetName val="Attachments"/>
      <sheetName val="DataTabDefinitions"/>
      <sheetName val="FinancialMetrics"/>
      <sheetName val="HeaderParameters"/>
      <sheetName val="InvestmentComments"/>
      <sheetName val="InvestmentConfigurableFields"/>
      <sheetName val="MilestoneConfigurableFields"/>
      <sheetName val="Milestones"/>
      <sheetName val="MonthlyForecasts"/>
      <sheetName val="MonthlySysFinancials"/>
      <sheetName val="Portfolios"/>
      <sheetName val="ReforecastApprovalHistory"/>
      <sheetName val="RiskComments"/>
      <sheetName val="RiskLevelMetaData"/>
      <sheetName val="TemplateSpecificResource"/>
      <sheetName val="TextResource"/>
      <sheetName val="ValueFunctionScores"/>
      <sheetName val="WorkflowHistory"/>
      <sheetName val="YearlyAccomplishments"/>
      <sheetName val="YearlyAccomplishmentActuals"/>
      <sheetName val="YearlyForecasts"/>
      <sheetName val="YearlySpendLines"/>
      <sheetName val="YearlySysFinancials"/>
      <sheetName val="Logo"/>
      <sheetName val="DefaultDiscountRates"/>
    </sheetNames>
    <sheetDataSet>
      <sheetData sheetId="0"/>
      <sheetData sheetId="1"/>
      <sheetData sheetId="2" refreshError="1"/>
      <sheetData sheetId="3" refreshError="1"/>
      <sheetData sheetId="4">
        <row r="18">
          <cell r="A18" t="str">
            <v/>
          </cell>
        </row>
        <row r="22">
          <cell r="A22" t="str">
            <v/>
          </cell>
        </row>
      </sheetData>
      <sheetData sheetId="5" refreshError="1"/>
      <sheetData sheetId="6">
        <row r="25">
          <cell r="H25">
            <v>2025</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Summary2"/>
      <sheetName val="Alternative Template"/>
      <sheetName val="Alternative Template Q"/>
      <sheetName val="AlternativeTemplate2"/>
      <sheetName val="AlternativeTemplate2 Q"/>
      <sheetName val="Option 1  … ull Scope)"/>
      <sheetName val="Option 2  … isk Focus)"/>
      <sheetName val="Option 3  … PPC Focus)"/>
      <sheetName val="Option 4  … mmunities)"/>
      <sheetName val="Option 5  … mmunities)"/>
      <sheetName val="Help"/>
      <sheetName val="Refresh"/>
      <sheetName val="AccountTypes"/>
      <sheetName val="AlternativeComments"/>
      <sheetName val="AlternativeConfigurableFields"/>
      <sheetName val="AlternativeSummary"/>
      <sheetName val="AssetConditionMetaData"/>
      <sheetName val="AlternativeValues"/>
      <sheetName val="AlternativevalueSummary"/>
      <sheetName val="Attachments"/>
      <sheetName val="DataTabDefinitions"/>
      <sheetName val="FinancialMetrics"/>
      <sheetName val="HeaderParameters"/>
      <sheetName val="InvestmentComments"/>
      <sheetName val="InvestmentConfigurableFields"/>
      <sheetName val="MilestoneConfigurableFields"/>
      <sheetName val="Milestones"/>
      <sheetName val="MonthlyForecasts"/>
      <sheetName val="MonthlySysFinancials"/>
      <sheetName val="Portfolios"/>
      <sheetName val="ReforecastApprovalHistory"/>
      <sheetName val="RiskComments"/>
      <sheetName val="RiskLevelMetaData"/>
      <sheetName val="TemplateSpecificResource"/>
      <sheetName val="TextResource"/>
      <sheetName val="ValueFunctionScores"/>
      <sheetName val="WorkflowHistory"/>
      <sheetName val="YearlyAccomplishments"/>
      <sheetName val="YearlyAccomplishmentActuals"/>
      <sheetName val="YearlyForecasts"/>
      <sheetName val="YearlySpendLines"/>
      <sheetName val="YearlySysFinancials"/>
      <sheetName val="Logo"/>
      <sheetName val="DefaultDiscountRates"/>
    </sheetNames>
    <sheetDataSet>
      <sheetData sheetId="0" refreshError="1"/>
      <sheetData sheetId="1"/>
      <sheetData sheetId="2">
        <row r="9">
          <cell r="A9" t="str">
            <v>autofit</v>
          </cell>
          <cell r="B9" t="str">
            <v/>
          </cell>
        </row>
        <row r="14">
          <cell r="A14" t="str">
            <v/>
          </cell>
        </row>
        <row r="17">
          <cell r="A17" t="str">
            <v/>
          </cell>
        </row>
        <row r="31">
          <cell r="A31" t="str">
            <v/>
          </cell>
        </row>
        <row r="35">
          <cell r="A35" t="str">
            <v/>
          </cell>
        </row>
        <row r="57">
          <cell r="A57" t="str">
            <v/>
          </cell>
        </row>
        <row r="61">
          <cell r="A61" t="str">
            <v/>
          </cell>
        </row>
      </sheetData>
      <sheetData sheetId="3" refreshError="1"/>
      <sheetData sheetId="4">
        <row r="18">
          <cell r="A18" t="str">
            <v/>
          </cell>
        </row>
        <row r="22">
          <cell r="A22" t="str">
            <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_rels/pivotCacheDefinition3.xml.rels><?xml version="1.0" encoding="UTF-8" standalone="yes"?>
<Relationships xmlns="http://schemas.openxmlformats.org/package/2006/relationships"><Relationship Id="rId1" Type="http://schemas.openxmlformats.org/officeDocument/2006/relationships/pivotCacheRecords" Target="pivotCacheRecords3.xml"/></Relationships>
</file>

<file path=xl/pivotCache/_rels/pivotCacheDefinition4.xml.rels><?xml version="1.0" encoding="UTF-8" standalone="yes"?>
<Relationships xmlns="http://schemas.openxmlformats.org/package/2006/relationships"><Relationship Id="rId1" Type="http://schemas.openxmlformats.org/officeDocument/2006/relationships/pivotCacheRecords" Target="pivotCacheRecords4.xml"/></Relationships>
</file>

<file path=xl/pivotCache/_rels/pivotCacheDefinition5.xml.rels><?xml version="1.0" encoding="UTF-8" standalone="yes"?>
<Relationships xmlns="http://schemas.openxmlformats.org/package/2006/relationships"><Relationship Id="rId1" Type="http://schemas.openxmlformats.org/officeDocument/2006/relationships/pivotCacheRecords" Target="pivotCacheRecords5.xml"/></Relationships>
</file>

<file path=xl/pivotCache/_rels/pivotCacheDefinition6.xml.rels><?xml version="1.0" encoding="UTF-8" standalone="yes"?>
<Relationships xmlns="http://schemas.openxmlformats.org/package/2006/relationships"><Relationship Id="rId1" Type="http://schemas.openxmlformats.org/officeDocument/2006/relationships/pivotCacheRecords" Target="pivotCacheRecords6.xml"/></Relationships>
</file>

<file path=xl/pivotCache/_rels/pivotCacheDefinition7.xml.rels><?xml version="1.0" encoding="UTF-8" standalone="yes"?>
<Relationships xmlns="http://schemas.openxmlformats.org/package/2006/relationships"><Relationship Id="rId1" Type="http://schemas.openxmlformats.org/officeDocument/2006/relationships/pivotCacheRecords" Target="pivotCacheRecords7.xml"/></Relationships>
</file>

<file path=xl/pivotCache/pivotCacheDefinition1.xml><?xml version="1.0" encoding="utf-8"?>
<pivotCacheDefinition xmlns="http://schemas.openxmlformats.org/spreadsheetml/2006/main" xmlns:r="http://schemas.openxmlformats.org/officeDocument/2006/relationships" r:id="rId1" refreshedBy="Rhys Browning" refreshedDate="44861.44071354167" createdVersion="6" refreshedVersion="6" minRefreshableVersion="3" recordCount="14">
  <cacheSource type="worksheet">
    <worksheetSource ref="B160:E174" sheet="Run Extract"/>
  </cacheSource>
  <cacheFields count="4">
    <cacheField name="Value Function Measure" numFmtId="37">
      <sharedItems count="4">
        <s v=""/>
        <s v="Total Investment Cost" u="1"/>
        <s v="Network Performance Risk" u="1"/>
        <s v="Terminal Value" u="1"/>
      </sharedItems>
    </cacheField>
    <cacheField name="Value" numFmtId="170">
      <sharedItems/>
    </cacheField>
    <cacheField name="Value in %" numFmtId="172">
      <sharedItems/>
    </cacheField>
    <cacheField name="Greater 0" numFmtId="170">
      <sharedItems containsSemiMixedTypes="0" containsString="0" containsNumber="1" containsInteger="1" minValue="0" maxValue="1" count="2">
        <n v="0"/>
        <n v="1" u="1"/>
      </sharedItems>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r:id="rId1" refreshedBy="Mohammad Jafari Bahramabadi" refreshedDate="44865.680417476855" createdVersion="6" refreshedVersion="6" minRefreshableVersion="3" recordCount="14">
  <cacheSource type="worksheet">
    <worksheetSource ref="B60:E74" sheet="Run Extract"/>
  </cacheSource>
  <cacheFields count="4">
    <cacheField name="Value Function Measure" numFmtId="37">
      <sharedItems count="18">
        <s v="UARM - Environment and Community - Fire Risk"/>
        <s v="UARM - Safety &amp; People - Worker"/>
        <s v="UARM - Network Performance Risk"/>
        <s v="UARM - Environment and Community - Other Risk"/>
        <s v="UARM - Financial Risk"/>
        <s v="UARM - Safety &amp; People - Public"/>
        <s v="Terminal Value"/>
        <s v="Total Investment Cost"/>
        <s v=""/>
        <s v="Cost Avoidance - CAPEX" u="1"/>
        <s v="Cost Avoidance - OPEX" u="1"/>
        <s v="Environment &amp; Community - Fire Risk" u="1"/>
        <s v="Financial benefit - OPEX" u="1"/>
        <s v="Value Function Measure" u="1"/>
        <s v="Direct Financial Risk" u="1"/>
        <s v="Network Performance Risk" u="1"/>
        <s v="Safety &amp; People - Public" u="1"/>
        <s v="Safety &amp; People - Worker" u="1"/>
      </sharedItems>
    </cacheField>
    <cacheField name="Value" numFmtId="170">
      <sharedItems containsMixedTypes="1" containsNumber="1" minValue="-31933.207547620801" maxValue="438286.39329673798"/>
    </cacheField>
    <cacheField name="Value in %" numFmtId="172">
      <sharedItems containsMixedTypes="1" containsNumber="1" minValue="0" maxValue="0.85450000000000004"/>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Definition3.xml><?xml version="1.0" encoding="utf-8"?>
<pivotCacheDefinition xmlns="http://schemas.openxmlformats.org/spreadsheetml/2006/main" xmlns:r="http://schemas.openxmlformats.org/officeDocument/2006/relationships" r:id="rId1" refreshedBy="Mohammad Jafari Bahramabadi" refreshedDate="44865.680436226852" createdVersion="6" refreshedVersion="6" minRefreshableVersion="3" recordCount="14">
  <cacheSource type="worksheet">
    <worksheetSource ref="B80:E94" sheet="Run Extract"/>
  </cacheSource>
  <cacheFields count="4">
    <cacheField name="Value Function Measure" numFmtId="37">
      <sharedItems count="18">
        <s v="UARM - Environment and Community - Fire Risk"/>
        <s v="UARM - Safety &amp; People - Worker"/>
        <s v="UARM - Network Performance Risk"/>
        <s v="UARM - Environment and Community - Other Risk"/>
        <s v="UARM - Financial Risk"/>
        <s v="UARM - Safety &amp; People - Public"/>
        <s v="Terminal Value"/>
        <s v="Total Investment Cost"/>
        <s v=""/>
        <s v="Cost Avoidance - CAPEX" u="1"/>
        <s v="Cost Avoidance - OPEX" u="1"/>
        <s v="Environment &amp; Community - Fire Risk" u="1"/>
        <s v="Financial benefit - OPEX" u="1"/>
        <s v="Direct Financial Risk" u="1"/>
        <s v="Network Performance Risk" u="1"/>
        <s v="Financial Benefit - CAPEX" u="1"/>
        <s v="Safety &amp; People - Public" u="1"/>
        <s v="Safety &amp; People - Worker" u="1"/>
      </sharedItems>
    </cacheField>
    <cacheField name="Value" numFmtId="170">
      <sharedItems containsMixedTypes="1" containsNumber="1" minValue="-37225.081822363798" maxValue="438225.67222822999"/>
    </cacheField>
    <cacheField name="Value in %" numFmtId="172">
      <sharedItems containsMixedTypes="1" containsNumber="1" minValue="0" maxValue="0.84219999999999995"/>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Definition4.xml><?xml version="1.0" encoding="utf-8"?>
<pivotCacheDefinition xmlns="http://schemas.openxmlformats.org/spreadsheetml/2006/main" xmlns:r="http://schemas.openxmlformats.org/officeDocument/2006/relationships" r:id="rId1" refreshedBy="Mohammad Jafari Bahramabadi" refreshedDate="44865.68045324074" createdVersion="6" refreshedVersion="6" minRefreshableVersion="3" recordCount="14">
  <cacheSource type="worksheet">
    <worksheetSource ref="B100:E114" sheet="Run Extract"/>
  </cacheSource>
  <cacheFields count="4">
    <cacheField name="Value Function Measure" numFmtId="37">
      <sharedItems count="17">
        <s v="UARM - Environment and Community - Fire Risk"/>
        <s v="UARM - Safety &amp; People - Worker"/>
        <s v="UARM - Network Performance Risk"/>
        <s v="UARM - Environment and Community - Other Risk"/>
        <s v="UARM - Financial Risk"/>
        <s v="UARM - Safety &amp; People - Public"/>
        <s v="Terminal Value"/>
        <s v="Total Investment Cost"/>
        <s v=""/>
        <s v="Cost Avoidance - CAPEX" u="1"/>
        <s v="Cost Avoidance - OPEX" u="1"/>
        <s v="Environment &amp; Community - Fire Risk" u="1"/>
        <s v="Direct Financial Risk" u="1"/>
        <s v="Network Performance Risk" u="1"/>
        <s v="Financial Benefit - CAPEX" u="1"/>
        <s v="Safety &amp; People - Public" u="1"/>
        <s v="Safety &amp; People - Worker" u="1"/>
      </sharedItems>
    </cacheField>
    <cacheField name="Value" numFmtId="170">
      <sharedItems containsMixedTypes="1" containsNumber="1" minValue="-28318.127448285501" maxValue="411428.974580999"/>
    </cacheField>
    <cacheField name="Value in %" numFmtId="172">
      <sharedItems containsMixedTypes="1" containsNumber="1" minValue="0" maxValue="0.85950000000000004"/>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Definition5.xml><?xml version="1.0" encoding="utf-8"?>
<pivotCacheDefinition xmlns="http://schemas.openxmlformats.org/spreadsheetml/2006/main" xmlns:r="http://schemas.openxmlformats.org/officeDocument/2006/relationships" r:id="rId1" refreshedBy="Mohammad Jafari Bahramabadi" refreshedDate="44865.680470023151" createdVersion="6" refreshedVersion="6" minRefreshableVersion="3" recordCount="14">
  <cacheSource type="worksheet">
    <worksheetSource ref="B120:E134" sheet="Run Extract"/>
  </cacheSource>
  <cacheFields count="4">
    <cacheField name="Value Function Measure" numFmtId="37">
      <sharedItems count="18">
        <s v="UARM - Environment and Community - Fire Risk"/>
        <s v="UARM - Safety &amp; People - Worker"/>
        <s v="UARM - Network Performance Risk"/>
        <s v="UARM - Environment and Community - Other Risk"/>
        <s v="UARM - Financial Risk"/>
        <s v="UARM - Safety &amp; People - Public"/>
        <s v="Terminal Value"/>
        <s v="Total Investment Cost"/>
        <s v=""/>
        <s v="Cost Avoidance - CAPEX" u="1"/>
        <s v="Cost Avoidance - OPEX" u="1"/>
        <s v="Environment &amp; Community - Fire Risk" u="1"/>
        <s v="Financial benefit - OPEX" u="1"/>
        <s v="Direct Financial Risk" u="1"/>
        <s v="Network Performance Risk" u="1"/>
        <s v="Financial Benefit - CAPEX" u="1"/>
        <s v="Safety &amp; People - Public" u="1"/>
        <s v="Safety &amp; People - Worker" u="1"/>
      </sharedItems>
    </cacheField>
    <cacheField name="Value" numFmtId="170">
      <sharedItems containsMixedTypes="1" containsNumber="1" minValue="-38580.736859614597" maxValue="434690.10208327899"/>
    </cacheField>
    <cacheField name="Value in %" numFmtId="172">
      <sharedItems containsMixedTypes="1" containsNumber="1" minValue="0" maxValue="0.83830000000000005"/>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Definition6.xml><?xml version="1.0" encoding="utf-8"?>
<pivotCacheDefinition xmlns="http://schemas.openxmlformats.org/spreadsheetml/2006/main" xmlns:r="http://schemas.openxmlformats.org/officeDocument/2006/relationships" r:id="rId1" refreshedBy="Mohammad Jafari Bahramabadi" refreshedDate="44865.680488310187" createdVersion="6" refreshedVersion="6" minRefreshableVersion="3" recordCount="14">
  <cacheSource type="worksheet">
    <worksheetSource ref="B140:E154" sheet="Run Extract"/>
  </cacheSource>
  <cacheFields count="4">
    <cacheField name="Value Function Measure" numFmtId="37">
      <sharedItems count="18">
        <s v="UARM - Environment and Community - Fire Risk"/>
        <s v="UARM - Safety &amp; People - Worker"/>
        <s v="UARM - Network Performance Risk"/>
        <s v="UARM - Environment and Community - Other Risk"/>
        <s v="UARM - Financial Risk"/>
        <s v="UARM - Safety &amp; People - Public"/>
        <s v="Terminal Value"/>
        <s v="Total Investment Cost"/>
        <s v=""/>
        <s v="Cost Avoidance - CAPEX" u="1"/>
        <s v="Cost Avoidance - OPEX" u="1"/>
        <s v="Environment &amp; Community - Fire Risk" u="1"/>
        <s v="Financial benefit - OPEX" u="1"/>
        <s v="Direct Financial Risk" u="1"/>
        <s v="Network Performance Risk" u="1"/>
        <s v="Financial Benefit - CAPEX" u="1"/>
        <s v="Safety &amp; People - Public" u="1"/>
        <s v="Safety &amp; People - Worker" u="1"/>
      </sharedItems>
    </cacheField>
    <cacheField name="Value" numFmtId="170">
      <sharedItems containsMixedTypes="1" containsNumber="1" minValue="-41422.792808376202" maxValue="438286.39329673798"/>
    </cacheField>
    <cacheField name="Value in %" numFmtId="172">
      <sharedItems containsMixedTypes="1" containsNumber="1" minValue="0" maxValue="0.83179999999999998"/>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Definition7.xml><?xml version="1.0" encoding="utf-8"?>
<pivotCacheDefinition xmlns="http://schemas.openxmlformats.org/spreadsheetml/2006/main" xmlns:r="http://schemas.openxmlformats.org/officeDocument/2006/relationships" r:id="rId1" refreshedBy="Mohammad Jafari Bahramabadi" refreshedDate="44865.680506365738" createdVersion="6" refreshedVersion="6" minRefreshableVersion="3" recordCount="14">
  <cacheSource type="worksheet">
    <worksheetSource ref="B41:E55" sheet="Run Extract"/>
  </cacheSource>
  <cacheFields count="4">
    <cacheField name="Value Function Measure" numFmtId="37">
      <sharedItems containsBlank="1" count="15">
        <s v="UARM - Environment and Community - Fire Risk"/>
        <s v="UARM - Safety &amp; People - Worker"/>
        <s v="UARM - Network Performance Risk"/>
        <s v="UARM - Environment and Community - Other Risk"/>
        <s v="UARM - Financial Risk"/>
        <s v="UARM - Safety &amp; People - Public"/>
        <s v="Terminal Value"/>
        <s v="Total Investment Cost"/>
        <s v=""/>
        <m u="1"/>
        <s v="Environment &amp; Community - Fire Risk" u="1"/>
        <s v="Direct Financial Risk" u="1"/>
        <s v="Network Performance Risk" u="1"/>
        <s v="Safety &amp; People - Public" u="1"/>
        <s v="Safety &amp; People - Worker" u="1"/>
      </sharedItems>
    </cacheField>
    <cacheField name="Value" numFmtId="170">
      <sharedItems containsMixedTypes="1" containsNumber="1" minValue="-28318.127448285501" maxValue="411428.974580999"/>
    </cacheField>
    <cacheField name="Value in %" numFmtId="172">
      <sharedItems containsMixedTypes="1" containsNumber="1" minValue="0" maxValue="0.85950000000000004"/>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4">
  <r>
    <x v="0"/>
    <s v=""/>
    <s v=""/>
    <x v="0"/>
  </r>
  <r>
    <x v="0"/>
    <s v=""/>
    <s v=""/>
    <x v="0"/>
  </r>
  <r>
    <x v="0"/>
    <s v=""/>
    <s v=""/>
    <x v="0"/>
  </r>
  <r>
    <x v="0"/>
    <s v=""/>
    <s v=""/>
    <x v="0"/>
  </r>
  <r>
    <x v="0"/>
    <s v=""/>
    <s v=""/>
    <x v="0"/>
  </r>
  <r>
    <x v="0"/>
    <s v=""/>
    <s v=""/>
    <x v="0"/>
  </r>
  <r>
    <x v="0"/>
    <s v=""/>
    <s v=""/>
    <x v="0"/>
  </r>
  <r>
    <x v="0"/>
    <s v=""/>
    <s v=""/>
    <x v="0"/>
  </r>
  <r>
    <x v="0"/>
    <s v=""/>
    <s v=""/>
    <x v="0"/>
  </r>
  <r>
    <x v="0"/>
    <s v=""/>
    <s v=""/>
    <x v="0"/>
  </r>
  <r>
    <x v="0"/>
    <s v=""/>
    <s v=""/>
    <x v="0"/>
  </r>
  <r>
    <x v="0"/>
    <s v=""/>
    <s v=""/>
    <x v="0"/>
  </r>
  <r>
    <x v="0"/>
    <s v=""/>
    <s v=""/>
    <x v="0"/>
  </r>
  <r>
    <x v="0"/>
    <s v=""/>
    <s v=""/>
    <x v="0"/>
  </r>
</pivotCacheRecords>
</file>

<file path=xl/pivotCache/pivotCacheRecords2.xml><?xml version="1.0" encoding="utf-8"?>
<pivotCacheRecords xmlns="http://schemas.openxmlformats.org/spreadsheetml/2006/main" xmlns:r="http://schemas.openxmlformats.org/officeDocument/2006/relationships" count="14">
  <r>
    <x v="0"/>
    <n v="5118.24784447203"/>
    <n v="0.01"/>
    <x v="0"/>
  </r>
  <r>
    <x v="1"/>
    <n v="2703.80522183126"/>
    <n v="5.3E-3"/>
    <x v="0"/>
  </r>
  <r>
    <x v="2"/>
    <n v="438286.39329673798"/>
    <n v="0.85450000000000004"/>
    <x v="0"/>
  </r>
  <r>
    <x v="3"/>
    <n v="11953.0444800889"/>
    <n v="2.3300000000000001E-2"/>
    <x v="0"/>
  </r>
  <r>
    <x v="4"/>
    <n v="11.953041226213401"/>
    <n v="0"/>
    <x v="0"/>
  </r>
  <r>
    <x v="5"/>
    <n v="8128.0702093397003"/>
    <n v="1.5800000000000002E-2"/>
    <x v="0"/>
  </r>
  <r>
    <x v="6"/>
    <n v="14780.9284650677"/>
    <n v="2.8799999999999999E-2"/>
    <x v="0"/>
  </r>
  <r>
    <x v="7"/>
    <n v="-31933.207547620801"/>
    <n v="6.2300000000000001E-2"/>
    <x v="0"/>
  </r>
  <r>
    <x v="8"/>
    <s v=""/>
    <s v=""/>
    <x v="1"/>
  </r>
  <r>
    <x v="8"/>
    <s v=""/>
    <s v=""/>
    <x v="1"/>
  </r>
  <r>
    <x v="8"/>
    <s v=""/>
    <s v=""/>
    <x v="1"/>
  </r>
  <r>
    <x v="8"/>
    <s v=""/>
    <s v=""/>
    <x v="1"/>
  </r>
  <r>
    <x v="8"/>
    <s v=""/>
    <s v=""/>
    <x v="1"/>
  </r>
  <r>
    <x v="8"/>
    <s v=""/>
    <s v=""/>
    <x v="1"/>
  </r>
</pivotCacheRecords>
</file>

<file path=xl/pivotCache/pivotCacheRecords3.xml><?xml version="1.0" encoding="utf-8"?>
<pivotCacheRecords xmlns="http://schemas.openxmlformats.org/spreadsheetml/2006/main" xmlns:r="http://schemas.openxmlformats.org/officeDocument/2006/relationships" count="14">
  <r>
    <x v="0"/>
    <n v="5117.5387401997205"/>
    <n v="9.7999999999999997E-3"/>
    <x v="0"/>
  </r>
  <r>
    <x v="1"/>
    <n v="2703.4306470741399"/>
    <n v="5.1999999999999998E-3"/>
    <x v="0"/>
  </r>
  <r>
    <x v="2"/>
    <n v="438225.67222822999"/>
    <n v="0.84219999999999995"/>
    <x v="0"/>
  </r>
  <r>
    <x v="3"/>
    <n v="11951.3884678785"/>
    <n v="2.3E-2"/>
    <x v="0"/>
  </r>
  <r>
    <x v="4"/>
    <n v="11.9513822369256"/>
    <n v="0"/>
    <x v="0"/>
  </r>
  <r>
    <x v="5"/>
    <n v="8126.9441444270296"/>
    <n v="1.5599999999999999E-2"/>
    <x v="0"/>
  </r>
  <r>
    <x v="6"/>
    <n v="16965.935281642898"/>
    <n v="3.2599999999999997E-2"/>
    <x v="0"/>
  </r>
  <r>
    <x v="7"/>
    <n v="-37225.081822363798"/>
    <n v="7.1499999999999994E-2"/>
    <x v="0"/>
  </r>
  <r>
    <x v="8"/>
    <s v=""/>
    <s v=""/>
    <x v="1"/>
  </r>
  <r>
    <x v="8"/>
    <s v=""/>
    <s v=""/>
    <x v="1"/>
  </r>
  <r>
    <x v="8"/>
    <s v=""/>
    <s v=""/>
    <x v="1"/>
  </r>
  <r>
    <x v="8"/>
    <s v=""/>
    <s v=""/>
    <x v="1"/>
  </r>
  <r>
    <x v="8"/>
    <s v=""/>
    <s v=""/>
    <x v="1"/>
  </r>
  <r>
    <x v="8"/>
    <s v=""/>
    <s v=""/>
    <x v="1"/>
  </r>
</pivotCacheRecords>
</file>

<file path=xl/pivotCache/pivotCacheRecords4.xml><?xml version="1.0" encoding="utf-8"?>
<pivotCacheRecords xmlns="http://schemas.openxmlformats.org/spreadsheetml/2006/main" xmlns:r="http://schemas.openxmlformats.org/officeDocument/2006/relationships" count="14">
  <r>
    <x v="0"/>
    <n v="4804.6106271264598"/>
    <n v="0.01"/>
    <x v="0"/>
  </r>
  <r>
    <x v="1"/>
    <n v="2538.1208072109798"/>
    <n v="5.3E-3"/>
    <x v="0"/>
  </r>
  <r>
    <x v="2"/>
    <n v="411428.974580999"/>
    <n v="0.85950000000000004"/>
    <x v="0"/>
  </r>
  <r>
    <x v="3"/>
    <n v="11220.5829331202"/>
    <n v="2.3400000000000001E-2"/>
    <x v="0"/>
  </r>
  <r>
    <x v="4"/>
    <n v="11.2205434744785"/>
    <n v="0"/>
    <x v="0"/>
  </r>
  <r>
    <x v="5"/>
    <n v="7629.9963911231398"/>
    <n v="1.5900000000000001E-2"/>
    <x v="0"/>
  </r>
  <r>
    <x v="6"/>
    <n v="12745.8730966888"/>
    <n v="2.6599999999999999E-2"/>
    <x v="0"/>
  </r>
  <r>
    <x v="7"/>
    <n v="-28318.127448285501"/>
    <n v="5.9200000000000003E-2"/>
    <x v="0"/>
  </r>
  <r>
    <x v="8"/>
    <s v=""/>
    <s v=""/>
    <x v="1"/>
  </r>
  <r>
    <x v="8"/>
    <s v=""/>
    <s v=""/>
    <x v="1"/>
  </r>
  <r>
    <x v="8"/>
    <s v=""/>
    <s v=""/>
    <x v="1"/>
  </r>
  <r>
    <x v="8"/>
    <s v=""/>
    <s v=""/>
    <x v="1"/>
  </r>
  <r>
    <x v="8"/>
    <s v=""/>
    <s v=""/>
    <x v="1"/>
  </r>
  <r>
    <x v="8"/>
    <s v=""/>
    <s v=""/>
    <x v="1"/>
  </r>
</pivotCacheRecords>
</file>

<file path=xl/pivotCache/pivotCacheRecords5.xml><?xml version="1.0" encoding="utf-8"?>
<pivotCacheRecords xmlns="http://schemas.openxmlformats.org/spreadsheetml/2006/main" xmlns:r="http://schemas.openxmlformats.org/officeDocument/2006/relationships" count="14">
  <r>
    <x v="0"/>
    <n v="5076.2508581235197"/>
    <n v="9.7999999999999997E-3"/>
    <x v="0"/>
  </r>
  <r>
    <x v="1"/>
    <n v="2681.61958371021"/>
    <n v="5.1999999999999998E-3"/>
    <x v="0"/>
  </r>
  <r>
    <x v="2"/>
    <n v="434690.10208327899"/>
    <n v="0.83830000000000005"/>
    <x v="0"/>
  </r>
  <r>
    <x v="3"/>
    <n v="11854.965609250199"/>
    <n v="2.29E-2"/>
    <x v="0"/>
  </r>
  <r>
    <x v="4"/>
    <n v="11.854958164854599"/>
    <n v="0"/>
    <x v="0"/>
  </r>
  <r>
    <x v="5"/>
    <n v="8061.3766043713103"/>
    <n v="1.55E-2"/>
    <x v="0"/>
  </r>
  <r>
    <x v="6"/>
    <n v="17608.5843453415"/>
    <n v="3.4000000000000002E-2"/>
    <x v="0"/>
  </r>
  <r>
    <x v="7"/>
    <n v="-38580.736859614597"/>
    <n v="7.4399999999999994E-2"/>
    <x v="0"/>
  </r>
  <r>
    <x v="8"/>
    <s v=""/>
    <s v=""/>
    <x v="1"/>
  </r>
  <r>
    <x v="8"/>
    <s v=""/>
    <s v=""/>
    <x v="1"/>
  </r>
  <r>
    <x v="8"/>
    <s v=""/>
    <s v=""/>
    <x v="1"/>
  </r>
  <r>
    <x v="8"/>
    <s v=""/>
    <s v=""/>
    <x v="1"/>
  </r>
  <r>
    <x v="8"/>
    <s v=""/>
    <s v=""/>
    <x v="1"/>
  </r>
  <r>
    <x v="8"/>
    <s v=""/>
    <s v=""/>
    <x v="1"/>
  </r>
</pivotCacheRecords>
</file>

<file path=xl/pivotCache/pivotCacheRecords6.xml><?xml version="1.0" encoding="utf-8"?>
<pivotCacheRecords xmlns="http://schemas.openxmlformats.org/spreadsheetml/2006/main" xmlns:r="http://schemas.openxmlformats.org/officeDocument/2006/relationships" count="14">
  <r>
    <x v="0"/>
    <n v="5118.24784447203"/>
    <n v="9.7000000000000003E-3"/>
    <x v="0"/>
  </r>
  <r>
    <x v="1"/>
    <n v="2703.80522183126"/>
    <n v="5.1000000000000004E-3"/>
    <x v="0"/>
  </r>
  <r>
    <x v="2"/>
    <n v="438286.39329673798"/>
    <n v="0.83179999999999998"/>
    <x v="0"/>
  </r>
  <r>
    <x v="3"/>
    <n v="11953.0444800889"/>
    <n v="2.2700000000000001E-2"/>
    <x v="0"/>
  </r>
  <r>
    <x v="4"/>
    <n v="11.953041226213401"/>
    <n v="0"/>
    <x v="0"/>
  </r>
  <r>
    <x v="5"/>
    <n v="8128.0702093397003"/>
    <n v="1.54E-2"/>
    <x v="0"/>
  </r>
  <r>
    <x v="6"/>
    <n v="19279.471910957898"/>
    <n v="3.6600000000000001E-2"/>
    <x v="0"/>
  </r>
  <r>
    <x v="7"/>
    <n v="-41422.792808376202"/>
    <n v="7.8600000000000003E-2"/>
    <x v="0"/>
  </r>
  <r>
    <x v="8"/>
    <s v=""/>
    <s v=""/>
    <x v="1"/>
  </r>
  <r>
    <x v="8"/>
    <s v=""/>
    <s v=""/>
    <x v="1"/>
  </r>
  <r>
    <x v="8"/>
    <s v=""/>
    <s v=""/>
    <x v="1"/>
  </r>
  <r>
    <x v="8"/>
    <s v=""/>
    <s v=""/>
    <x v="1"/>
  </r>
  <r>
    <x v="8"/>
    <s v=""/>
    <s v=""/>
    <x v="1"/>
  </r>
  <r>
    <x v="8"/>
    <s v=""/>
    <s v=""/>
    <x v="1"/>
  </r>
</pivotCacheRecords>
</file>

<file path=xl/pivotCache/pivotCacheRecords7.xml><?xml version="1.0" encoding="utf-8"?>
<pivotCacheRecords xmlns="http://schemas.openxmlformats.org/spreadsheetml/2006/main" xmlns:r="http://schemas.openxmlformats.org/officeDocument/2006/relationships" count="14">
  <r>
    <x v="0"/>
    <n v="4804.6106271264598"/>
    <n v="0.01"/>
    <x v="0"/>
  </r>
  <r>
    <x v="1"/>
    <n v="2538.1208072109798"/>
    <n v="5.3E-3"/>
    <x v="0"/>
  </r>
  <r>
    <x v="2"/>
    <n v="411428.974580999"/>
    <n v="0.85950000000000004"/>
    <x v="0"/>
  </r>
  <r>
    <x v="3"/>
    <n v="11220.5829331202"/>
    <n v="2.3400000000000001E-2"/>
    <x v="0"/>
  </r>
  <r>
    <x v="4"/>
    <n v="11.2205434744785"/>
    <n v="0"/>
    <x v="0"/>
  </r>
  <r>
    <x v="5"/>
    <n v="7629.9963911231398"/>
    <n v="1.5900000000000001E-2"/>
    <x v="0"/>
  </r>
  <r>
    <x v="6"/>
    <n v="12745.8730966888"/>
    <n v="2.6599999999999999E-2"/>
    <x v="0"/>
  </r>
  <r>
    <x v="7"/>
    <n v="-28318.127448285501"/>
    <n v="5.9200000000000003E-2"/>
    <x v="0"/>
  </r>
  <r>
    <x v="8"/>
    <s v=""/>
    <s v=""/>
    <x v="1"/>
  </r>
  <r>
    <x v="8"/>
    <s v=""/>
    <s v=""/>
    <x v="1"/>
  </r>
  <r>
    <x v="8"/>
    <s v=""/>
    <s v=""/>
    <x v="1"/>
  </r>
  <r>
    <x v="8"/>
    <s v=""/>
    <s v=""/>
    <x v="1"/>
  </r>
  <r>
    <x v="8"/>
    <s v=""/>
    <s v=""/>
    <x v="1"/>
  </r>
  <r>
    <x v="8"/>
    <s v=""/>
    <s v=""/>
    <x v="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7.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5.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4.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6.xml"/></Relationships>
</file>

<file path=xl/pivotTables/_rels/pivotTable7.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name="PivotTableRec" cacheId="13"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41:H49" firstHeaderRow="1" firstDataRow="1" firstDataCol="1" rowPageCount="1" colPageCount="1"/>
  <pivotFields count="4">
    <pivotField axis="axisRow" showAll="0" sortType="ascending">
      <items count="16">
        <item x="8"/>
        <item m="1" x="11"/>
        <item m="1" x="10"/>
        <item m="1" x="12"/>
        <item m="1" x="13"/>
        <item m="1" x="14"/>
        <item x="6"/>
        <item x="7"/>
        <item x="0"/>
        <item x="3"/>
        <item x="4"/>
        <item x="2"/>
        <item x="5"/>
        <item x="1"/>
        <item m="1" x="9"/>
        <item t="default"/>
      </items>
    </pivotField>
    <pivotField showAll="0"/>
    <pivotField dataField="1" showAll="0"/>
    <pivotField axis="axisPage" numFmtId="170" showAll="0" defaultSubtotal="0">
      <items count="2">
        <item h="1" x="1"/>
        <item x="0"/>
      </items>
    </pivotField>
  </pivotFields>
  <rowFields count="1">
    <field x="0"/>
  </rowFields>
  <rowItems count="8">
    <i>
      <x v="6"/>
    </i>
    <i>
      <x v="7"/>
    </i>
    <i>
      <x v="8"/>
    </i>
    <i>
      <x v="9"/>
    </i>
    <i>
      <x v="10"/>
    </i>
    <i>
      <x v="11"/>
    </i>
    <i>
      <x v="12"/>
    </i>
    <i>
      <x v="13"/>
    </i>
  </rowItems>
  <colItems count="1">
    <i/>
  </colItems>
  <pageFields count="1">
    <pageField fld="3" hier="-1"/>
  </pageFields>
  <dataFields count="1">
    <dataField name="Sum of Value in %" fld="2" baseField="0" baseItem="0" numFmtId="9"/>
  </dataFields>
  <formats count="1">
    <format dxfId="88">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name="PivotTable4" cacheId="11"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121:H129" firstHeaderRow="1" firstDataRow="1" firstDataCol="1" rowPageCount="1" colPageCount="1"/>
  <pivotFields count="4">
    <pivotField axis="axisRow" showAll="0" sortType="ascending">
      <items count="19">
        <item x="8"/>
        <item m="1" x="9"/>
        <item m="1" x="10"/>
        <item m="1" x="13"/>
        <item m="1" x="11"/>
        <item m="1" x="15"/>
        <item m="1" x="12"/>
        <item m="1" x="14"/>
        <item m="1" x="16"/>
        <item m="1" x="17"/>
        <item x="6"/>
        <item x="7"/>
        <item x="0"/>
        <item x="3"/>
        <item x="4"/>
        <item x="2"/>
        <item x="5"/>
        <item x="1"/>
        <item t="default"/>
      </items>
    </pivotField>
    <pivotField showAll="0"/>
    <pivotField dataField="1" showAll="0"/>
    <pivotField axis="axisPage" numFmtId="170" multipleItemSelectionAllowed="1" showAll="0">
      <items count="3">
        <item h="1" x="1"/>
        <item x="0"/>
        <item t="default"/>
      </items>
    </pivotField>
  </pivotFields>
  <rowFields count="1">
    <field x="0"/>
  </rowFields>
  <rowItems count="8">
    <i>
      <x v="10"/>
    </i>
    <i>
      <x v="11"/>
    </i>
    <i>
      <x v="12"/>
    </i>
    <i>
      <x v="13"/>
    </i>
    <i>
      <x v="14"/>
    </i>
    <i>
      <x v="15"/>
    </i>
    <i>
      <x v="16"/>
    </i>
    <i>
      <x v="17"/>
    </i>
  </rowItems>
  <colItems count="1">
    <i/>
  </colItems>
  <pageFields count="1">
    <pageField fld="3" hier="-1"/>
  </pageFields>
  <dataFields count="1">
    <dataField name="Sum of Value in %" fld="2" baseField="0" baseItem="0" numFmtId="10"/>
  </dataFields>
  <formats count="3">
    <format dxfId="91">
      <pivotArea outline="0" collapsedLevelsAreSubtotals="1" fieldPosition="0"/>
    </format>
    <format dxfId="90">
      <pivotArea outline="0" collapsedLevelsAreSubtotals="1" fieldPosition="0"/>
    </format>
    <format dxfId="89">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name="PivotTable3" cacheId="10"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101:H109" firstHeaderRow="1" firstDataRow="1" firstDataCol="1" rowPageCount="1" colPageCount="1"/>
  <pivotFields count="4">
    <pivotField axis="axisRow" showAll="0" sortType="ascending">
      <items count="18">
        <item x="8"/>
        <item m="1" x="9"/>
        <item m="1" x="10"/>
        <item m="1" x="12"/>
        <item m="1" x="11"/>
        <item m="1" x="14"/>
        <item m="1" x="13"/>
        <item m="1" x="15"/>
        <item m="1" x="16"/>
        <item x="6"/>
        <item x="7"/>
        <item x="0"/>
        <item x="3"/>
        <item x="4"/>
        <item x="2"/>
        <item x="5"/>
        <item x="1"/>
        <item t="default"/>
      </items>
    </pivotField>
    <pivotField showAll="0"/>
    <pivotField dataField="1" showAll="0"/>
    <pivotField axis="axisPage" numFmtId="170" multipleItemSelectionAllowed="1" showAll="0">
      <items count="3">
        <item h="1" x="1"/>
        <item x="0"/>
        <item t="default"/>
      </items>
    </pivotField>
  </pivotFields>
  <rowFields count="1">
    <field x="0"/>
  </rowFields>
  <rowItems count="8">
    <i>
      <x v="9"/>
    </i>
    <i>
      <x v="10"/>
    </i>
    <i>
      <x v="11"/>
    </i>
    <i>
      <x v="12"/>
    </i>
    <i>
      <x v="13"/>
    </i>
    <i>
      <x v="14"/>
    </i>
    <i>
      <x v="15"/>
    </i>
    <i>
      <x v="16"/>
    </i>
  </rowItems>
  <colItems count="1">
    <i/>
  </colItems>
  <pageFields count="1">
    <pageField fld="3" hier="-1"/>
  </pageFields>
  <dataFields count="1">
    <dataField name="Sum of Value in %" fld="2" baseField="0" baseItem="0" numFmtId="10"/>
  </dataFields>
  <formats count="3">
    <format dxfId="94">
      <pivotArea outline="0" collapsedLevelsAreSubtotals="1" fieldPosition="0"/>
    </format>
    <format dxfId="93">
      <pivotArea outline="0" collapsedLevelsAreSubtotals="1" fieldPosition="0"/>
    </format>
    <format dxfId="92">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name="PivotTable2" cacheId="9"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81:H89" firstHeaderRow="1" firstDataRow="1" firstDataCol="1" rowPageCount="1" colPageCount="1"/>
  <pivotFields count="4">
    <pivotField axis="axisRow" showAll="0" sortType="ascending">
      <items count="19">
        <item x="8"/>
        <item m="1" x="9"/>
        <item m="1" x="10"/>
        <item m="1" x="13"/>
        <item m="1" x="11"/>
        <item m="1" x="15"/>
        <item m="1" x="12"/>
        <item m="1" x="14"/>
        <item m="1" x="16"/>
        <item m="1" x="17"/>
        <item x="6"/>
        <item x="7"/>
        <item x="0"/>
        <item x="3"/>
        <item x="4"/>
        <item x="2"/>
        <item x="5"/>
        <item x="1"/>
        <item t="default"/>
      </items>
    </pivotField>
    <pivotField showAll="0"/>
    <pivotField dataField="1" showAll="0"/>
    <pivotField axis="axisPage" numFmtId="170" multipleItemSelectionAllowed="1" showAll="0">
      <items count="3">
        <item h="1" x="1"/>
        <item x="0"/>
        <item t="default"/>
      </items>
    </pivotField>
  </pivotFields>
  <rowFields count="1">
    <field x="0"/>
  </rowFields>
  <rowItems count="8">
    <i>
      <x v="10"/>
    </i>
    <i>
      <x v="11"/>
    </i>
    <i>
      <x v="12"/>
    </i>
    <i>
      <x v="13"/>
    </i>
    <i>
      <x v="14"/>
    </i>
    <i>
      <x v="15"/>
    </i>
    <i>
      <x v="16"/>
    </i>
    <i>
      <x v="17"/>
    </i>
  </rowItems>
  <colItems count="1">
    <i/>
  </colItems>
  <pageFields count="1">
    <pageField fld="3" hier="-1"/>
  </pageFields>
  <dataFields count="1">
    <dataField name="Sum of Value in %" fld="2" baseField="0" baseItem="0" numFmtId="10"/>
  </dataFields>
  <formats count="3">
    <format dxfId="97">
      <pivotArea outline="0" collapsedLevelsAreSubtotals="1" fieldPosition="0"/>
    </format>
    <format dxfId="96">
      <pivotArea outline="0" collapsedLevelsAreSubtotals="1" fieldPosition="0"/>
    </format>
    <format dxfId="95">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5.xml><?xml version="1.0" encoding="utf-8"?>
<pivotTableDefinition xmlns="http://schemas.openxmlformats.org/spreadsheetml/2006/main" name="PivotTable6" cacheId="7"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161:H162" firstHeaderRow="1" firstDataRow="1" firstDataCol="1" rowPageCount="1" colPageCount="1"/>
  <pivotFields count="4">
    <pivotField axis="axisRow" showAll="0" sortType="ascending">
      <items count="5">
        <item x="0"/>
        <item m="1" x="2"/>
        <item m="1" x="3"/>
        <item m="1" x="1"/>
        <item t="default"/>
      </items>
    </pivotField>
    <pivotField showAll="0"/>
    <pivotField dataField="1" showAll="0"/>
    <pivotField axis="axisPage" numFmtId="170" multipleItemSelectionAllowed="1" showAll="0">
      <items count="3">
        <item x="0"/>
        <item m="1" x="1"/>
        <item t="default"/>
      </items>
    </pivotField>
  </pivotFields>
  <rowFields count="1">
    <field x="0"/>
  </rowFields>
  <rowItems count="1">
    <i>
      <x/>
    </i>
  </rowItems>
  <colItems count="1">
    <i/>
  </colItems>
  <pageFields count="1">
    <pageField fld="3" hier="-1"/>
  </pageFields>
  <dataFields count="1">
    <dataField name="Sum of Value in %" fld="2" baseField="0" baseItem="0" numFmtId="10"/>
  </dataFields>
  <formats count="3">
    <format dxfId="100">
      <pivotArea outline="0" collapsedLevelsAreSubtotals="1" fieldPosition="0"/>
    </format>
    <format dxfId="99">
      <pivotArea outline="0" collapsedLevelsAreSubtotals="1" fieldPosition="0"/>
    </format>
    <format dxfId="98">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6.xml><?xml version="1.0" encoding="utf-8"?>
<pivotTableDefinition xmlns="http://schemas.openxmlformats.org/spreadsheetml/2006/main" name="PivotTable5" cacheId="12"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141:H149" firstHeaderRow="1" firstDataRow="1" firstDataCol="1" rowPageCount="1" colPageCount="1"/>
  <pivotFields count="4">
    <pivotField axis="axisRow" showAll="0" sortType="ascending">
      <items count="19">
        <item x="8"/>
        <item m="1" x="9"/>
        <item m="1" x="10"/>
        <item m="1" x="13"/>
        <item m="1" x="11"/>
        <item m="1" x="15"/>
        <item m="1" x="12"/>
        <item m="1" x="14"/>
        <item m="1" x="16"/>
        <item m="1" x="17"/>
        <item x="6"/>
        <item x="7"/>
        <item x="0"/>
        <item x="3"/>
        <item x="4"/>
        <item x="2"/>
        <item x="5"/>
        <item x="1"/>
        <item t="default"/>
      </items>
    </pivotField>
    <pivotField showAll="0"/>
    <pivotField dataField="1" showAll="0"/>
    <pivotField axis="axisPage" numFmtId="170" multipleItemSelectionAllowed="1" showAll="0">
      <items count="3">
        <item h="1" x="1"/>
        <item x="0"/>
        <item t="default"/>
      </items>
    </pivotField>
  </pivotFields>
  <rowFields count="1">
    <field x="0"/>
  </rowFields>
  <rowItems count="8">
    <i>
      <x v="10"/>
    </i>
    <i>
      <x v="11"/>
    </i>
    <i>
      <x v="12"/>
    </i>
    <i>
      <x v="13"/>
    </i>
    <i>
      <x v="14"/>
    </i>
    <i>
      <x v="15"/>
    </i>
    <i>
      <x v="16"/>
    </i>
    <i>
      <x v="17"/>
    </i>
  </rowItems>
  <colItems count="1">
    <i/>
  </colItems>
  <pageFields count="1">
    <pageField fld="3" hier="-1"/>
  </pageFields>
  <dataFields count="1">
    <dataField name="Sum of Value in %" fld="2" baseField="0" baseItem="0" numFmtId="10"/>
  </dataFields>
  <formats count="3">
    <format dxfId="103">
      <pivotArea outline="0" collapsedLevelsAreSubtotals="1" fieldPosition="0"/>
    </format>
    <format dxfId="102">
      <pivotArea outline="0" collapsedLevelsAreSubtotals="1" fieldPosition="0"/>
    </format>
    <format dxfId="101">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7.xml><?xml version="1.0" encoding="utf-8"?>
<pivotTableDefinition xmlns="http://schemas.openxmlformats.org/spreadsheetml/2006/main" name="PivotTable1" cacheId="8"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61:H69" firstHeaderRow="1" firstDataRow="1" firstDataCol="1" rowPageCount="1" colPageCount="1"/>
  <pivotFields count="4">
    <pivotField axis="axisRow" showAll="0" sortType="ascending">
      <items count="19">
        <item x="8"/>
        <item m="1" x="9"/>
        <item m="1" x="10"/>
        <item m="1" x="14"/>
        <item m="1" x="11"/>
        <item m="1" x="12"/>
        <item m="1" x="15"/>
        <item m="1" x="16"/>
        <item m="1" x="17"/>
        <item x="6"/>
        <item x="7"/>
        <item x="0"/>
        <item x="3"/>
        <item x="4"/>
        <item x="2"/>
        <item x="5"/>
        <item x="1"/>
        <item m="1" x="13"/>
        <item t="default"/>
      </items>
    </pivotField>
    <pivotField showAll="0"/>
    <pivotField dataField="1" showAll="0"/>
    <pivotField axis="axisPage" numFmtId="170" multipleItemSelectionAllowed="1" showAll="0">
      <items count="3">
        <item h="1" x="1"/>
        <item x="0"/>
        <item t="default"/>
      </items>
    </pivotField>
  </pivotFields>
  <rowFields count="1">
    <field x="0"/>
  </rowFields>
  <rowItems count="8">
    <i>
      <x v="9"/>
    </i>
    <i>
      <x v="10"/>
    </i>
    <i>
      <x v="11"/>
    </i>
    <i>
      <x v="12"/>
    </i>
    <i>
      <x v="13"/>
    </i>
    <i>
      <x v="14"/>
    </i>
    <i>
      <x v="15"/>
    </i>
    <i>
      <x v="16"/>
    </i>
  </rowItems>
  <colItems count="1">
    <i/>
  </colItems>
  <pageFields count="1">
    <pageField fld="3" hier="-1"/>
  </pageFields>
  <dataFields count="1">
    <dataField name="Sum of Value in %" fld="2" baseField="0" baseItem="0" numFmtId="10"/>
  </dataFields>
  <formats count="3">
    <format dxfId="106">
      <pivotArea outline="0" collapsedLevelsAreSubtotals="1" fieldPosition="0"/>
    </format>
    <format dxfId="105">
      <pivotArea outline="0" collapsedLevelsAreSubtotals="1" fieldPosition="0"/>
    </format>
    <format dxfId="104">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assetzone.tnad.tasnetworks.com.au/user$/user_folders/BahramabadiM/My%20Documents/Trusted/InvestmentTemplate.xlsm" TargetMode="External"/><Relationship Id="rId13" Type="http://schemas.openxmlformats.org/officeDocument/2006/relationships/image" Target="../media/image1.emf"/><Relationship Id="rId3" Type="http://schemas.openxmlformats.org/officeDocument/2006/relationships/pivotTable" Target="../pivotTables/pivotTable3.xml"/><Relationship Id="rId7" Type="http://schemas.openxmlformats.org/officeDocument/2006/relationships/pivotTable" Target="../pivotTables/pivotTable7.xml"/><Relationship Id="rId12" Type="http://schemas.openxmlformats.org/officeDocument/2006/relationships/control" Target="../activeX/activeX1.xml"/><Relationship Id="rId2" Type="http://schemas.openxmlformats.org/officeDocument/2006/relationships/pivotTable" Target="../pivotTables/pivotTable2.xml"/><Relationship Id="rId1" Type="http://schemas.openxmlformats.org/officeDocument/2006/relationships/pivotTable" Target="../pivotTables/pivotTable1.xml"/><Relationship Id="rId6" Type="http://schemas.openxmlformats.org/officeDocument/2006/relationships/pivotTable" Target="../pivotTables/pivotTable6.xml"/><Relationship Id="rId11" Type="http://schemas.openxmlformats.org/officeDocument/2006/relationships/vmlDrawing" Target="../drawings/vmlDrawing1.vml"/><Relationship Id="rId5" Type="http://schemas.openxmlformats.org/officeDocument/2006/relationships/pivotTable" Target="../pivotTables/pivotTable5.xml"/><Relationship Id="rId15" Type="http://schemas.openxmlformats.org/officeDocument/2006/relationships/image" Target="../media/image2.emf"/><Relationship Id="rId10" Type="http://schemas.openxmlformats.org/officeDocument/2006/relationships/drawing" Target="../drawings/drawing1.xml"/><Relationship Id="rId4" Type="http://schemas.openxmlformats.org/officeDocument/2006/relationships/pivotTable" Target="../pivotTables/pivotTable4.xml"/><Relationship Id="rId9" Type="http://schemas.openxmlformats.org/officeDocument/2006/relationships/printerSettings" Target="../printerSettings/printerSettings1.bin"/><Relationship Id="rId14" Type="http://schemas.openxmlformats.org/officeDocument/2006/relationships/control" Target="../activeX/activeX2.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rgb="FFFFC000"/>
  </sheetPr>
  <dimension ref="A1:AE300"/>
  <sheetViews>
    <sheetView zoomScale="70" zoomScaleNormal="70" workbookViewId="0">
      <selection activeCell="M42" sqref="M42"/>
    </sheetView>
  </sheetViews>
  <sheetFormatPr defaultRowHeight="14" x14ac:dyDescent="0.3"/>
  <cols>
    <col min="2" max="2" width="26.83203125" bestFit="1" customWidth="1"/>
    <col min="3" max="5" width="13.75" bestFit="1" customWidth="1"/>
    <col min="6" max="6" width="13.33203125" customWidth="1"/>
    <col min="7" max="7" width="42.58203125" customWidth="1"/>
    <col min="8" max="8" width="19.58203125" customWidth="1"/>
    <col min="10" max="10" width="11.08203125" bestFit="1" customWidth="1"/>
    <col min="12" max="12" width="19.08203125" bestFit="1" customWidth="1"/>
    <col min="13" max="13" width="10.25" bestFit="1" customWidth="1"/>
    <col min="16" max="16" width="19.08203125" bestFit="1" customWidth="1"/>
    <col min="17" max="17" width="10.25" bestFit="1" customWidth="1"/>
    <col min="19" max="19" width="14.08203125" customWidth="1"/>
    <col min="20" max="20" width="16.08203125" customWidth="1"/>
    <col min="21" max="21" width="23.08203125" bestFit="1" customWidth="1"/>
    <col min="22" max="22" width="3.08203125" style="190" customWidth="1"/>
    <col min="23" max="23" width="16" style="190" customWidth="1"/>
    <col min="24" max="24" width="23.08203125" style="190" bestFit="1" customWidth="1"/>
    <col min="25" max="25" width="16.08203125" style="190" customWidth="1"/>
    <col min="26" max="26" width="23" style="190" customWidth="1"/>
    <col min="27" max="27" width="19.58203125" style="190" customWidth="1"/>
    <col min="28" max="28" width="16" style="190" customWidth="1"/>
    <col min="29" max="29" width="19.75" style="190" customWidth="1"/>
    <col min="30" max="30" width="16.75" style="190" hidden="1" customWidth="1"/>
    <col min="31" max="31" width="3.08203125" style="190" customWidth="1"/>
  </cols>
  <sheetData>
    <row r="1" spans="1:31" x14ac:dyDescent="0.3">
      <c r="A1" s="241"/>
      <c r="B1" s="241"/>
      <c r="C1" s="241"/>
      <c r="D1" s="241"/>
      <c r="E1" s="241"/>
      <c r="F1" s="241"/>
      <c r="G1" s="241"/>
      <c r="H1" s="241"/>
      <c r="I1" s="241"/>
      <c r="J1" s="241"/>
      <c r="K1" s="241"/>
      <c r="L1" s="241"/>
      <c r="M1" s="241"/>
      <c r="N1" s="241"/>
      <c r="O1" s="241"/>
      <c r="P1" s="241"/>
      <c r="Q1" s="241"/>
      <c r="R1" s="241"/>
      <c r="S1" s="241"/>
      <c r="T1" s="241"/>
      <c r="U1" s="241"/>
      <c r="V1" s="189"/>
      <c r="W1" s="210"/>
      <c r="X1"/>
      <c r="Y1">
        <v>1</v>
      </c>
      <c r="Z1">
        <v>2</v>
      </c>
      <c r="AA1">
        <v>3</v>
      </c>
      <c r="AB1">
        <v>4</v>
      </c>
      <c r="AC1">
        <v>5</v>
      </c>
      <c r="AD1">
        <v>6</v>
      </c>
      <c r="AE1" s="189"/>
    </row>
    <row r="2" spans="1:31" x14ac:dyDescent="0.3">
      <c r="A2" s="241"/>
      <c r="B2" s="241"/>
      <c r="C2" s="241"/>
      <c r="D2" s="241"/>
      <c r="E2" s="241"/>
      <c r="F2" s="241"/>
      <c r="G2" s="241"/>
      <c r="H2" s="241"/>
      <c r="I2" s="241"/>
      <c r="J2" s="241"/>
      <c r="K2" s="241"/>
      <c r="L2" s="241"/>
      <c r="M2" s="241"/>
      <c r="N2" s="241"/>
      <c r="O2" s="241"/>
      <c r="P2" s="241"/>
      <c r="Q2" s="241"/>
      <c r="R2" s="241"/>
      <c r="S2" s="241"/>
      <c r="T2" s="241"/>
      <c r="U2" s="241"/>
      <c r="V2" s="189"/>
      <c r="W2"/>
      <c r="X2"/>
      <c r="Y2" t="str">
        <f>CONCATENATE("Option ",Y1)</f>
        <v>Option 1</v>
      </c>
      <c r="Z2" t="str">
        <f t="shared" ref="Z2:AD2" si="0">CONCATENATE("Option ",Z1)</f>
        <v>Option 2</v>
      </c>
      <c r="AA2" t="str">
        <f t="shared" si="0"/>
        <v>Option 3</v>
      </c>
      <c r="AB2" t="str">
        <f t="shared" si="0"/>
        <v>Option 4</v>
      </c>
      <c r="AC2" t="str">
        <f t="shared" si="0"/>
        <v>Option 5</v>
      </c>
      <c r="AD2" t="str">
        <f t="shared" si="0"/>
        <v>Option 6</v>
      </c>
      <c r="AE2" s="189"/>
    </row>
    <row r="3" spans="1:31" ht="15" customHeight="1" x14ac:dyDescent="0.3">
      <c r="A3" s="241"/>
      <c r="B3" s="241"/>
      <c r="C3" s="241"/>
      <c r="D3" s="241"/>
      <c r="E3" s="241"/>
      <c r="F3" s="241"/>
      <c r="G3" s="241"/>
      <c r="H3" s="241"/>
      <c r="I3" s="241"/>
      <c r="J3" s="241"/>
      <c r="K3" s="241"/>
      <c r="L3" s="241"/>
      <c r="M3" s="241"/>
      <c r="N3" s="241"/>
      <c r="O3" s="241"/>
      <c r="P3" s="241"/>
      <c r="Q3" s="241"/>
      <c r="R3" s="241"/>
      <c r="S3" s="241"/>
      <c r="T3" s="241"/>
      <c r="U3" s="241"/>
      <c r="V3" s="189"/>
      <c r="W3" t="s">
        <v>179</v>
      </c>
      <c r="X3" t="s">
        <v>146</v>
      </c>
      <c r="Y3" s="150" t="str">
        <f>IF('Option 1'!$E$9=0,"",'Option 1'!$E$9)</f>
        <v>Emergency stake pole upon failure and follow up planned replacement with Titan</v>
      </c>
      <c r="Z3" s="150" t="str">
        <f>IF('Option 2'!$E$9=0,"",'Option 2'!$E$9)</f>
        <v>Replace Pole upon failure with class S3 (Wood) - fault</v>
      </c>
      <c r="AA3" s="150" t="str">
        <f>IF('Option 3'!$E$9=0,"",'Option 3'!$E$9)</f>
        <v>Replace Pole upon failure with class S3 (Wood) and constrained by REPEX model - fault</v>
      </c>
      <c r="AB3" s="150" t="str">
        <f>IF('Option 4'!$E$9=0,"",'Option 4'!$E$9)</f>
        <v>Replace Pole upon failure with class S4 (Wood) - fault</v>
      </c>
      <c r="AC3" s="150" t="str">
        <f>IF('Option 5'!$E$9=0,"",'Option 5'!$E$9)</f>
        <v>Replace Pole upon failure with FRC (Titan) - fault</v>
      </c>
      <c r="AD3" s="186" t="str">
        <f>IF('Option 6'!$E$9=0,"",'Option 6'!$E$9)</f>
        <v/>
      </c>
      <c r="AE3" s="189"/>
    </row>
    <row r="4" spans="1:31" ht="14.5" x14ac:dyDescent="0.35">
      <c r="A4" s="241"/>
      <c r="B4" s="241"/>
      <c r="C4" s="241"/>
      <c r="D4" s="241"/>
      <c r="E4" s="241"/>
      <c r="F4" s="241"/>
      <c r="G4" s="241"/>
      <c r="H4" s="241"/>
      <c r="I4" s="241"/>
      <c r="J4" s="241"/>
      <c r="K4" s="241"/>
      <c r="L4" s="241"/>
      <c r="M4" s="241"/>
      <c r="N4" s="241"/>
      <c r="O4" s="241"/>
      <c r="P4" s="241"/>
      <c r="Q4" s="241"/>
      <c r="R4" s="241"/>
      <c r="S4" s="241"/>
      <c r="T4" s="241"/>
      <c r="U4" s="241"/>
      <c r="V4" s="189"/>
      <c r="W4" s="199"/>
      <c r="X4" t="s">
        <v>313</v>
      </c>
      <c r="Y4" s="188">
        <f ca="1">IF(OR($X4="",Y$3=""),"",IFERROR(IF($X4="Total Investment Cost",VLOOKUP($X4,INDIRECT("'" &amp; Y$2 &amp; "'" &amp; "!" &amp; "$K$20:$N$43"),4,FALSE)*-1000,VLOOKUP($X4,INDIRECT("'" &amp; Y$2 &amp; "'" &amp; "!" &amp; "$K$20:$N$43"),4,FALSE)*1000),""))</f>
        <v>5118247.8444720302</v>
      </c>
      <c r="Z4" s="188">
        <f t="shared" ref="Z4:AD4" ca="1" si="1">IF(OR($X4="",Z$3=""),"",IFERROR(IF($X4="Total Investment Cost",VLOOKUP($X4,INDIRECT("'" &amp; Z$2 &amp; "'" &amp; "!" &amp; "$K$20:$N$43"),4,FALSE)*-1000,VLOOKUP($X4,INDIRECT("'" &amp; Z$2 &amp; "'" &amp; "!" &amp; "$K$20:$N$43"),4,FALSE)*1000),""))</f>
        <v>5117538.7401997205</v>
      </c>
      <c r="AA4" s="188">
        <f t="shared" ca="1" si="1"/>
        <v>4804610.62712646</v>
      </c>
      <c r="AB4" s="188">
        <f t="shared" ca="1" si="1"/>
        <v>5076250.8581235195</v>
      </c>
      <c r="AC4" s="188">
        <f t="shared" ca="1" si="1"/>
        <v>5118247.8444720302</v>
      </c>
      <c r="AD4" s="188" t="str">
        <f t="shared" ca="1" si="1"/>
        <v/>
      </c>
      <c r="AE4" s="189"/>
    </row>
    <row r="5" spans="1:31" x14ac:dyDescent="0.3">
      <c r="A5" s="241"/>
      <c r="B5" s="241"/>
      <c r="C5" s="241"/>
      <c r="D5" s="241"/>
      <c r="E5" s="241"/>
      <c r="F5" s="241"/>
      <c r="G5" s="241"/>
      <c r="H5" s="241"/>
      <c r="I5" s="241"/>
      <c r="J5" s="241"/>
      <c r="K5" s="241"/>
      <c r="L5" s="241"/>
      <c r="M5" s="241"/>
      <c r="N5" s="241"/>
      <c r="O5" s="241"/>
      <c r="P5" s="241"/>
      <c r="Q5" s="241"/>
      <c r="R5" s="241"/>
      <c r="S5" s="241"/>
      <c r="T5" s="241"/>
      <c r="U5" s="241"/>
      <c r="V5" s="189"/>
      <c r="W5" s="187"/>
      <c r="X5" t="s">
        <v>314</v>
      </c>
      <c r="Y5" s="188">
        <f t="shared" ref="Y5:AD26" ca="1" si="2">IF(OR($X5="",Y$3=""),"",IFERROR(IF($X5="Total Investment Cost",VLOOKUP($X5,INDIRECT("'" &amp; Y$2 &amp; "'" &amp; "!" &amp; "$K$20:$N$43"),4,FALSE)*-1000,VLOOKUP($X5,INDIRECT("'" &amp; Y$2 &amp; "'" &amp; "!" &amp; "$K$20:$N$43"),4,FALSE)*1000),""))</f>
        <v>2703805.2218312602</v>
      </c>
      <c r="Z5" s="188">
        <f t="shared" ca="1" si="2"/>
        <v>2703430.6470741397</v>
      </c>
      <c r="AA5" s="188">
        <f t="shared" ca="1" si="2"/>
        <v>2538120.80721098</v>
      </c>
      <c r="AB5" s="188">
        <f t="shared" ca="1" si="2"/>
        <v>2681619.5837102099</v>
      </c>
      <c r="AC5" s="188">
        <f t="shared" ca="1" si="2"/>
        <v>2703805.2218312602</v>
      </c>
      <c r="AD5" s="188" t="str">
        <f t="shared" ca="1" si="2"/>
        <v/>
      </c>
      <c r="AE5" s="189"/>
    </row>
    <row r="6" spans="1:31" x14ac:dyDescent="0.3">
      <c r="A6" s="191" t="s">
        <v>180</v>
      </c>
      <c r="B6" s="189"/>
      <c r="C6" s="189"/>
      <c r="D6" s="189"/>
      <c r="E6" s="189"/>
      <c r="F6" s="189"/>
      <c r="G6" s="189"/>
      <c r="H6" s="189"/>
      <c r="I6" s="189"/>
      <c r="J6" s="189"/>
      <c r="K6" s="189"/>
      <c r="L6" s="189"/>
      <c r="M6" s="189"/>
      <c r="N6" s="189"/>
      <c r="O6" s="189"/>
      <c r="P6" s="189"/>
      <c r="Q6" s="189"/>
      <c r="R6" s="189"/>
      <c r="S6" s="189"/>
      <c r="T6" s="189"/>
      <c r="U6" s="189"/>
      <c r="V6" s="189"/>
      <c r="W6" s="187"/>
      <c r="X6" t="s">
        <v>315</v>
      </c>
      <c r="Y6" s="188">
        <f t="shared" ca="1" si="2"/>
        <v>438286393.29673797</v>
      </c>
      <c r="Z6" s="188">
        <f t="shared" ca="1" si="2"/>
        <v>438225672.22823</v>
      </c>
      <c r="AA6" s="188">
        <f t="shared" ca="1" si="2"/>
        <v>411428974.58099902</v>
      </c>
      <c r="AB6" s="188">
        <f t="shared" ca="1" si="2"/>
        <v>434690102.08327901</v>
      </c>
      <c r="AC6" s="188">
        <f t="shared" ca="1" si="2"/>
        <v>438286393.29673797</v>
      </c>
      <c r="AD6" s="188" t="str">
        <f t="shared" ca="1" si="2"/>
        <v/>
      </c>
      <c r="AE6" s="189"/>
    </row>
    <row r="7" spans="1:31" x14ac:dyDescent="0.3">
      <c r="A7" s="239" t="s">
        <v>203</v>
      </c>
      <c r="B7" s="240"/>
      <c r="C7" s="240"/>
      <c r="D7" s="240"/>
      <c r="E7" s="240"/>
      <c r="F7" s="240"/>
      <c r="G7" s="240"/>
      <c r="H7" s="240"/>
      <c r="I7" s="240"/>
      <c r="J7" s="240"/>
      <c r="K7" s="240"/>
      <c r="L7" s="240"/>
      <c r="M7" s="240"/>
      <c r="N7" s="240"/>
      <c r="O7" s="240"/>
      <c r="P7" s="240"/>
      <c r="Q7" s="240"/>
      <c r="R7" s="240"/>
      <c r="S7" s="240"/>
      <c r="T7" s="240"/>
      <c r="U7" s="240"/>
      <c r="V7" s="189"/>
      <c r="W7" s="187"/>
      <c r="X7" t="s">
        <v>316</v>
      </c>
      <c r="Y7" s="188">
        <f t="shared" ca="1" si="2"/>
        <v>11953044.480088901</v>
      </c>
      <c r="Z7" s="188">
        <f t="shared" ca="1" si="2"/>
        <v>11951388.4678785</v>
      </c>
      <c r="AA7" s="188">
        <f t="shared" ca="1" si="2"/>
        <v>11220582.9331202</v>
      </c>
      <c r="AB7" s="188">
        <f t="shared" ca="1" si="2"/>
        <v>11854965.609250199</v>
      </c>
      <c r="AC7" s="188">
        <f t="shared" ca="1" si="2"/>
        <v>11953044.480088901</v>
      </c>
      <c r="AD7" s="188" t="str">
        <f t="shared" ca="1" si="2"/>
        <v/>
      </c>
      <c r="AE7" s="189"/>
    </row>
    <row r="8" spans="1:31" x14ac:dyDescent="0.3">
      <c r="A8" s="240"/>
      <c r="B8" s="240"/>
      <c r="C8" s="240"/>
      <c r="D8" s="240"/>
      <c r="E8" s="240"/>
      <c r="F8" s="240"/>
      <c r="G8" s="240"/>
      <c r="H8" s="240"/>
      <c r="I8" s="240"/>
      <c r="J8" s="240"/>
      <c r="K8" s="240"/>
      <c r="L8" s="240"/>
      <c r="M8" s="240"/>
      <c r="N8" s="240"/>
      <c r="O8" s="240"/>
      <c r="P8" s="240"/>
      <c r="Q8" s="240"/>
      <c r="R8" s="240"/>
      <c r="S8" s="240"/>
      <c r="T8" s="240"/>
      <c r="U8" s="240"/>
      <c r="V8" s="189"/>
      <c r="W8" s="187"/>
      <c r="X8" t="s">
        <v>317</v>
      </c>
      <c r="Y8" s="188">
        <f t="shared" ca="1" si="2"/>
        <v>11953.041226213401</v>
      </c>
      <c r="Z8" s="188">
        <f t="shared" ca="1" si="2"/>
        <v>11951.382236925599</v>
      </c>
      <c r="AA8" s="188">
        <f t="shared" ca="1" si="2"/>
        <v>11220.5434744785</v>
      </c>
      <c r="AB8" s="188">
        <f t="shared" ca="1" si="2"/>
        <v>11854.958164854599</v>
      </c>
      <c r="AC8" s="188">
        <f t="shared" ca="1" si="2"/>
        <v>11953.041226213401</v>
      </c>
      <c r="AD8" s="188" t="str">
        <f t="shared" ca="1" si="2"/>
        <v/>
      </c>
      <c r="AE8" s="189"/>
    </row>
    <row r="9" spans="1:31" x14ac:dyDescent="0.3">
      <c r="A9" s="240"/>
      <c r="B9" s="240"/>
      <c r="C9" s="240"/>
      <c r="D9" s="240"/>
      <c r="E9" s="240"/>
      <c r="F9" s="240"/>
      <c r="G9" s="240"/>
      <c r="H9" s="240"/>
      <c r="I9" s="240"/>
      <c r="J9" s="240"/>
      <c r="K9" s="240"/>
      <c r="L9" s="240"/>
      <c r="M9" s="240"/>
      <c r="N9" s="240"/>
      <c r="O9" s="240"/>
      <c r="P9" s="240"/>
      <c r="Q9" s="240"/>
      <c r="R9" s="240"/>
      <c r="S9" s="240"/>
      <c r="T9" s="240"/>
      <c r="U9" s="240"/>
      <c r="V9" s="189"/>
      <c r="W9" s="187"/>
      <c r="X9" t="s">
        <v>318</v>
      </c>
      <c r="Y9" s="188">
        <f t="shared" ca="1" si="2"/>
        <v>8128070.2093397006</v>
      </c>
      <c r="Z9" s="188">
        <f t="shared" ca="1" si="2"/>
        <v>8126944.1444270294</v>
      </c>
      <c r="AA9" s="188">
        <f t="shared" ca="1" si="2"/>
        <v>7629996.3911231402</v>
      </c>
      <c r="AB9" s="188">
        <f t="shared" ca="1" si="2"/>
        <v>8061376.6043713102</v>
      </c>
      <c r="AC9" s="188">
        <f t="shared" ca="1" si="2"/>
        <v>8128070.2093397006</v>
      </c>
      <c r="AD9" s="188" t="str">
        <f t="shared" ca="1" si="2"/>
        <v/>
      </c>
      <c r="AE9" s="189"/>
    </row>
    <row r="10" spans="1:31" x14ac:dyDescent="0.3">
      <c r="A10" s="240"/>
      <c r="B10" s="240"/>
      <c r="C10" s="240"/>
      <c r="D10" s="240"/>
      <c r="E10" s="240"/>
      <c r="F10" s="240"/>
      <c r="G10" s="240"/>
      <c r="H10" s="240"/>
      <c r="I10" s="240"/>
      <c r="J10" s="240"/>
      <c r="K10" s="240"/>
      <c r="L10" s="240"/>
      <c r="M10" s="240"/>
      <c r="N10" s="240"/>
      <c r="O10" s="240"/>
      <c r="P10" s="240"/>
      <c r="Q10" s="240"/>
      <c r="R10" s="240"/>
      <c r="S10" s="240"/>
      <c r="T10" s="240"/>
      <c r="U10" s="240"/>
      <c r="V10" s="189"/>
      <c r="W10" s="187"/>
      <c r="X10" t="s">
        <v>319</v>
      </c>
      <c r="Y10" s="188">
        <f t="shared" ca="1" si="2"/>
        <v>14780928.4650677</v>
      </c>
      <c r="Z10" s="188">
        <f t="shared" ca="1" si="2"/>
        <v>16965935.281642899</v>
      </c>
      <c r="AA10" s="188">
        <f t="shared" ca="1" si="2"/>
        <v>12745873.0966888</v>
      </c>
      <c r="AB10" s="188">
        <f t="shared" ca="1" si="2"/>
        <v>17608584.3453415</v>
      </c>
      <c r="AC10" s="188">
        <f t="shared" ca="1" si="2"/>
        <v>19279471.910957899</v>
      </c>
      <c r="AD10" s="188" t="str">
        <f t="shared" ca="1" si="2"/>
        <v/>
      </c>
      <c r="AE10" s="189"/>
    </row>
    <row r="11" spans="1:31" ht="15" customHeight="1" x14ac:dyDescent="0.3">
      <c r="A11" s="240"/>
      <c r="B11" s="240"/>
      <c r="C11" s="240"/>
      <c r="D11" s="240"/>
      <c r="E11" s="240"/>
      <c r="F11" s="240"/>
      <c r="G11" s="240"/>
      <c r="H11" s="240"/>
      <c r="I11" s="240"/>
      <c r="J11" s="240"/>
      <c r="K11" s="240"/>
      <c r="L11" s="240"/>
      <c r="M11" s="240"/>
      <c r="N11" s="240"/>
      <c r="O11" s="240"/>
      <c r="P11" s="240"/>
      <c r="Q11" s="240"/>
      <c r="R11" s="240"/>
      <c r="S11" s="240"/>
      <c r="T11" s="240"/>
      <c r="U11" s="240"/>
      <c r="V11" s="189"/>
      <c r="W11" s="187"/>
      <c r="X11" t="s">
        <v>320</v>
      </c>
      <c r="Y11" s="188">
        <f t="shared" ca="1" si="2"/>
        <v>31933207.547620799</v>
      </c>
      <c r="Z11" s="188">
        <f t="shared" ca="1" si="2"/>
        <v>37225081.822363801</v>
      </c>
      <c r="AA11" s="188">
        <f t="shared" ca="1" si="2"/>
        <v>28318127.448285501</v>
      </c>
      <c r="AB11" s="188">
        <f t="shared" ca="1" si="2"/>
        <v>38580736.859614596</v>
      </c>
      <c r="AC11" s="188">
        <f t="shared" ca="1" si="2"/>
        <v>41422792.8083762</v>
      </c>
      <c r="AD11" s="188" t="str">
        <f t="shared" ca="1" si="2"/>
        <v/>
      </c>
      <c r="AE11" s="189"/>
    </row>
    <row r="12" spans="1:31" ht="15" hidden="1" customHeight="1" x14ac:dyDescent="0.3">
      <c r="A12" s="240"/>
      <c r="B12" s="240"/>
      <c r="C12" s="240"/>
      <c r="D12" s="240"/>
      <c r="E12" s="240"/>
      <c r="F12" s="240"/>
      <c r="G12" s="240"/>
      <c r="H12" s="240"/>
      <c r="I12" s="240"/>
      <c r="J12" s="240"/>
      <c r="K12" s="240"/>
      <c r="L12" s="240"/>
      <c r="M12" s="240"/>
      <c r="N12" s="240"/>
      <c r="O12" s="240"/>
      <c r="P12" s="240"/>
      <c r="Q12" s="240"/>
      <c r="R12" s="240"/>
      <c r="S12" s="240"/>
      <c r="T12" s="240"/>
      <c r="U12" s="240"/>
      <c r="V12" s="189"/>
      <c r="W12" s="187"/>
      <c r="X12"/>
      <c r="Y12" s="188" t="str">
        <f t="shared" ca="1" si="2"/>
        <v/>
      </c>
      <c r="Z12" s="188" t="str">
        <f t="shared" ca="1" si="2"/>
        <v/>
      </c>
      <c r="AA12" s="188" t="str">
        <f t="shared" ca="1" si="2"/>
        <v/>
      </c>
      <c r="AB12" s="188" t="str">
        <f t="shared" ca="1" si="2"/>
        <v/>
      </c>
      <c r="AC12" s="188" t="str">
        <f t="shared" ca="1" si="2"/>
        <v/>
      </c>
      <c r="AD12" s="188" t="str">
        <f t="shared" ca="1" si="2"/>
        <v/>
      </c>
      <c r="AE12" s="189"/>
    </row>
    <row r="13" spans="1:31" ht="15" hidden="1" customHeight="1" x14ac:dyDescent="0.3">
      <c r="A13" s="240"/>
      <c r="B13" s="240"/>
      <c r="C13" s="240"/>
      <c r="D13" s="240"/>
      <c r="E13" s="240"/>
      <c r="F13" s="240"/>
      <c r="G13" s="240"/>
      <c r="H13" s="240"/>
      <c r="I13" s="240"/>
      <c r="J13" s="240"/>
      <c r="K13" s="240"/>
      <c r="L13" s="240"/>
      <c r="M13" s="240"/>
      <c r="N13" s="240"/>
      <c r="O13" s="240"/>
      <c r="P13" s="240"/>
      <c r="Q13" s="240"/>
      <c r="R13" s="240"/>
      <c r="S13" s="240"/>
      <c r="T13" s="240"/>
      <c r="U13" s="240"/>
      <c r="V13" s="189"/>
      <c r="W13" s="187"/>
      <c r="X13"/>
      <c r="Y13" s="188" t="str">
        <f t="shared" ca="1" si="2"/>
        <v/>
      </c>
      <c r="Z13" s="188" t="str">
        <f t="shared" ca="1" si="2"/>
        <v/>
      </c>
      <c r="AA13" s="188" t="str">
        <f t="shared" ca="1" si="2"/>
        <v/>
      </c>
      <c r="AB13" s="188" t="str">
        <f t="shared" ca="1" si="2"/>
        <v/>
      </c>
      <c r="AC13" s="188" t="str">
        <f t="shared" ca="1" si="2"/>
        <v/>
      </c>
      <c r="AD13" s="188" t="str">
        <f t="shared" ca="1" si="2"/>
        <v/>
      </c>
      <c r="AE13" s="189"/>
    </row>
    <row r="14" spans="1:31" ht="15" hidden="1" customHeight="1" x14ac:dyDescent="0.3">
      <c r="A14" s="240"/>
      <c r="B14" s="240"/>
      <c r="C14" s="240"/>
      <c r="D14" s="240"/>
      <c r="E14" s="240"/>
      <c r="F14" s="240"/>
      <c r="G14" s="240"/>
      <c r="H14" s="240"/>
      <c r="I14" s="240"/>
      <c r="J14" s="240"/>
      <c r="K14" s="240"/>
      <c r="L14" s="240"/>
      <c r="M14" s="240"/>
      <c r="N14" s="240"/>
      <c r="O14" s="240"/>
      <c r="P14" s="240"/>
      <c r="Q14" s="240"/>
      <c r="R14" s="240"/>
      <c r="S14" s="240"/>
      <c r="T14" s="240"/>
      <c r="U14" s="240"/>
      <c r="V14" s="189"/>
      <c r="W14" s="187"/>
      <c r="X14"/>
      <c r="Y14" s="188" t="str">
        <f t="shared" ca="1" si="2"/>
        <v/>
      </c>
      <c r="Z14" s="188" t="str">
        <f t="shared" ca="1" si="2"/>
        <v/>
      </c>
      <c r="AA14" s="188" t="str">
        <f t="shared" ca="1" si="2"/>
        <v/>
      </c>
      <c r="AB14" s="188" t="str">
        <f t="shared" ca="1" si="2"/>
        <v/>
      </c>
      <c r="AC14" s="188" t="str">
        <f t="shared" ca="1" si="2"/>
        <v/>
      </c>
      <c r="AD14" s="188" t="str">
        <f t="shared" ca="1" si="2"/>
        <v/>
      </c>
      <c r="AE14" s="189"/>
    </row>
    <row r="15" spans="1:31" ht="15" hidden="1" customHeight="1" x14ac:dyDescent="0.3">
      <c r="A15" s="240"/>
      <c r="B15" s="240"/>
      <c r="C15" s="240"/>
      <c r="D15" s="240"/>
      <c r="E15" s="240"/>
      <c r="F15" s="240"/>
      <c r="G15" s="240"/>
      <c r="H15" s="240"/>
      <c r="I15" s="240"/>
      <c r="J15" s="240"/>
      <c r="K15" s="240"/>
      <c r="L15" s="240"/>
      <c r="M15" s="240"/>
      <c r="N15" s="240"/>
      <c r="O15" s="240"/>
      <c r="P15" s="240"/>
      <c r="Q15" s="240"/>
      <c r="R15" s="240"/>
      <c r="S15" s="240"/>
      <c r="T15" s="240"/>
      <c r="U15" s="240"/>
      <c r="V15" s="189"/>
      <c r="W15" s="187"/>
      <c r="X15"/>
      <c r="Y15" s="188" t="str">
        <f t="shared" ca="1" si="2"/>
        <v/>
      </c>
      <c r="Z15" s="188" t="str">
        <f t="shared" ca="1" si="2"/>
        <v/>
      </c>
      <c r="AA15" s="188" t="str">
        <f t="shared" ca="1" si="2"/>
        <v/>
      </c>
      <c r="AB15" s="188" t="str">
        <f t="shared" ca="1" si="2"/>
        <v/>
      </c>
      <c r="AC15" s="188" t="str">
        <f t="shared" ca="1" si="2"/>
        <v/>
      </c>
      <c r="AD15" s="188" t="str">
        <f t="shared" ca="1" si="2"/>
        <v/>
      </c>
      <c r="AE15" s="189"/>
    </row>
    <row r="16" spans="1:31" ht="15" hidden="1" customHeight="1" x14ac:dyDescent="0.3">
      <c r="A16" s="240"/>
      <c r="B16" s="240"/>
      <c r="C16" s="240"/>
      <c r="D16" s="240"/>
      <c r="E16" s="240"/>
      <c r="F16" s="240"/>
      <c r="G16" s="240"/>
      <c r="H16" s="240"/>
      <c r="I16" s="240"/>
      <c r="J16" s="240"/>
      <c r="K16" s="240"/>
      <c r="L16" s="240"/>
      <c r="M16" s="240"/>
      <c r="N16" s="240"/>
      <c r="O16" s="240"/>
      <c r="P16" s="240"/>
      <c r="Q16" s="240"/>
      <c r="R16" s="240"/>
      <c r="S16" s="240"/>
      <c r="T16" s="240"/>
      <c r="U16" s="240"/>
      <c r="V16" s="189"/>
      <c r="W16" s="187"/>
      <c r="X16"/>
      <c r="Y16" s="188" t="str">
        <f t="shared" ca="1" si="2"/>
        <v/>
      </c>
      <c r="Z16" s="188" t="str">
        <f t="shared" ca="1" si="2"/>
        <v/>
      </c>
      <c r="AA16" s="188" t="str">
        <f t="shared" ca="1" si="2"/>
        <v/>
      </c>
      <c r="AB16" s="188" t="str">
        <f t="shared" ca="1" si="2"/>
        <v/>
      </c>
      <c r="AC16" s="188" t="str">
        <f t="shared" ca="1" si="2"/>
        <v/>
      </c>
      <c r="AD16" s="188" t="str">
        <f t="shared" ca="1" si="2"/>
        <v/>
      </c>
      <c r="AE16" s="189"/>
    </row>
    <row r="17" spans="1:31" ht="15" hidden="1" customHeight="1" x14ac:dyDescent="0.3">
      <c r="A17" s="240"/>
      <c r="B17" s="240"/>
      <c r="C17" s="240"/>
      <c r="D17" s="240"/>
      <c r="E17" s="240"/>
      <c r="F17" s="240"/>
      <c r="G17" s="240"/>
      <c r="H17" s="240"/>
      <c r="I17" s="240"/>
      <c r="J17" s="240"/>
      <c r="K17" s="240"/>
      <c r="L17" s="240"/>
      <c r="M17" s="240"/>
      <c r="N17" s="240"/>
      <c r="O17" s="240"/>
      <c r="P17" s="240"/>
      <c r="Q17" s="240"/>
      <c r="R17" s="240"/>
      <c r="S17" s="240"/>
      <c r="T17" s="240"/>
      <c r="U17" s="240"/>
      <c r="V17" s="189"/>
      <c r="W17" s="187"/>
      <c r="X17"/>
      <c r="Y17" s="188" t="str">
        <f t="shared" ca="1" si="2"/>
        <v/>
      </c>
      <c r="Z17" s="188" t="str">
        <f t="shared" ca="1" si="2"/>
        <v/>
      </c>
      <c r="AA17" s="188" t="str">
        <f t="shared" ca="1" si="2"/>
        <v/>
      </c>
      <c r="AB17" s="188" t="str">
        <f t="shared" ca="1" si="2"/>
        <v/>
      </c>
      <c r="AC17" s="188" t="str">
        <f t="shared" ca="1" si="2"/>
        <v/>
      </c>
      <c r="AD17" s="188" t="str">
        <f t="shared" ca="1" si="2"/>
        <v/>
      </c>
      <c r="AE17" s="189"/>
    </row>
    <row r="18" spans="1:31" ht="15" hidden="1" customHeight="1" x14ac:dyDescent="0.3">
      <c r="A18" s="240"/>
      <c r="B18" s="240"/>
      <c r="C18" s="240"/>
      <c r="D18" s="240"/>
      <c r="E18" s="240"/>
      <c r="F18" s="240"/>
      <c r="G18" s="240"/>
      <c r="H18" s="240"/>
      <c r="I18" s="240"/>
      <c r="J18" s="240"/>
      <c r="K18" s="240"/>
      <c r="L18" s="240"/>
      <c r="M18" s="240"/>
      <c r="N18" s="240"/>
      <c r="O18" s="240"/>
      <c r="P18" s="240"/>
      <c r="Q18" s="240"/>
      <c r="R18" s="240"/>
      <c r="S18" s="240"/>
      <c r="T18" s="240"/>
      <c r="U18" s="240"/>
      <c r="V18" s="189"/>
      <c r="W18" s="187"/>
      <c r="X18"/>
      <c r="Y18" s="188" t="str">
        <f t="shared" ca="1" si="2"/>
        <v/>
      </c>
      <c r="Z18" s="188" t="str">
        <f t="shared" ca="1" si="2"/>
        <v/>
      </c>
      <c r="AA18" s="188" t="str">
        <f t="shared" ca="1" si="2"/>
        <v/>
      </c>
      <c r="AB18" s="188" t="str">
        <f t="shared" ca="1" si="2"/>
        <v/>
      </c>
      <c r="AC18" s="188" t="str">
        <f t="shared" ca="1" si="2"/>
        <v/>
      </c>
      <c r="AD18" s="188" t="str">
        <f t="shared" ca="1" si="2"/>
        <v/>
      </c>
      <c r="AE18" s="189"/>
    </row>
    <row r="19" spans="1:31" ht="15" hidden="1" customHeight="1" x14ac:dyDescent="0.3">
      <c r="A19" s="240"/>
      <c r="B19" s="240"/>
      <c r="C19" s="240"/>
      <c r="D19" s="240"/>
      <c r="E19" s="240"/>
      <c r="F19" s="240"/>
      <c r="G19" s="240"/>
      <c r="H19" s="240"/>
      <c r="I19" s="240"/>
      <c r="J19" s="240"/>
      <c r="K19" s="240"/>
      <c r="L19" s="240"/>
      <c r="M19" s="240"/>
      <c r="N19" s="240"/>
      <c r="O19" s="240"/>
      <c r="P19" s="240"/>
      <c r="Q19" s="240"/>
      <c r="R19" s="240"/>
      <c r="S19" s="240"/>
      <c r="T19" s="240"/>
      <c r="U19" s="240"/>
      <c r="V19" s="189"/>
      <c r="W19" s="187"/>
      <c r="X19"/>
      <c r="Y19" s="188" t="str">
        <f t="shared" ca="1" si="2"/>
        <v/>
      </c>
      <c r="Z19" s="188" t="str">
        <f t="shared" ca="1" si="2"/>
        <v/>
      </c>
      <c r="AA19" s="188" t="str">
        <f t="shared" ca="1" si="2"/>
        <v/>
      </c>
      <c r="AB19" s="188" t="str">
        <f t="shared" ca="1" si="2"/>
        <v/>
      </c>
      <c r="AC19" s="188" t="str">
        <f t="shared" ca="1" si="2"/>
        <v/>
      </c>
      <c r="AD19" s="188" t="str">
        <f t="shared" ca="1" si="2"/>
        <v/>
      </c>
      <c r="AE19" s="189"/>
    </row>
    <row r="20" spans="1:31" ht="15" hidden="1" customHeight="1" x14ac:dyDescent="0.3">
      <c r="A20" s="240"/>
      <c r="B20" s="240"/>
      <c r="C20" s="240"/>
      <c r="D20" s="240"/>
      <c r="E20" s="240"/>
      <c r="F20" s="240"/>
      <c r="G20" s="240"/>
      <c r="H20" s="240"/>
      <c r="I20" s="240"/>
      <c r="J20" s="240"/>
      <c r="K20" s="240"/>
      <c r="L20" s="240"/>
      <c r="M20" s="240"/>
      <c r="N20" s="240"/>
      <c r="O20" s="240"/>
      <c r="P20" s="240"/>
      <c r="Q20" s="240"/>
      <c r="R20" s="240"/>
      <c r="S20" s="240"/>
      <c r="T20" s="240"/>
      <c r="U20" s="240"/>
      <c r="V20" s="189"/>
      <c r="W20" s="187"/>
      <c r="X20"/>
      <c r="Y20" s="188" t="str">
        <f t="shared" ca="1" si="2"/>
        <v/>
      </c>
      <c r="Z20" s="188" t="str">
        <f t="shared" ca="1" si="2"/>
        <v/>
      </c>
      <c r="AA20" s="188" t="str">
        <f t="shared" ca="1" si="2"/>
        <v/>
      </c>
      <c r="AB20" s="188" t="str">
        <f t="shared" ca="1" si="2"/>
        <v/>
      </c>
      <c r="AC20" s="188" t="str">
        <f t="shared" ca="1" si="2"/>
        <v/>
      </c>
      <c r="AD20" s="188" t="str">
        <f t="shared" ca="1" si="2"/>
        <v/>
      </c>
      <c r="AE20" s="189"/>
    </row>
    <row r="21" spans="1:31" ht="15" hidden="1" customHeight="1" x14ac:dyDescent="0.3">
      <c r="A21" s="240"/>
      <c r="B21" s="240"/>
      <c r="C21" s="240"/>
      <c r="D21" s="240"/>
      <c r="E21" s="240"/>
      <c r="F21" s="240"/>
      <c r="G21" s="240"/>
      <c r="H21" s="240"/>
      <c r="I21" s="240"/>
      <c r="J21" s="240"/>
      <c r="K21" s="240"/>
      <c r="L21" s="240"/>
      <c r="M21" s="240"/>
      <c r="N21" s="240"/>
      <c r="O21" s="240"/>
      <c r="P21" s="240"/>
      <c r="Q21" s="240"/>
      <c r="R21" s="240"/>
      <c r="S21" s="240"/>
      <c r="T21" s="240"/>
      <c r="U21" s="240"/>
      <c r="V21" s="189"/>
      <c r="W21" s="187"/>
      <c r="X21"/>
      <c r="Y21" s="188" t="str">
        <f t="shared" ca="1" si="2"/>
        <v/>
      </c>
      <c r="Z21" s="188" t="str">
        <f t="shared" ca="1" si="2"/>
        <v/>
      </c>
      <c r="AA21" s="188" t="str">
        <f t="shared" ca="1" si="2"/>
        <v/>
      </c>
      <c r="AB21" s="188" t="str">
        <f t="shared" ca="1" si="2"/>
        <v/>
      </c>
      <c r="AC21" s="188" t="str">
        <f t="shared" ca="1" si="2"/>
        <v/>
      </c>
      <c r="AD21" s="188" t="str">
        <f t="shared" ca="1" si="2"/>
        <v/>
      </c>
      <c r="AE21" s="189"/>
    </row>
    <row r="22" spans="1:31" ht="15" hidden="1" customHeight="1" x14ac:dyDescent="0.3">
      <c r="A22" s="240"/>
      <c r="B22" s="240"/>
      <c r="C22" s="240"/>
      <c r="D22" s="240"/>
      <c r="E22" s="240"/>
      <c r="F22" s="240"/>
      <c r="G22" s="240"/>
      <c r="H22" s="240"/>
      <c r="I22" s="240"/>
      <c r="J22" s="240"/>
      <c r="K22" s="240"/>
      <c r="L22" s="240"/>
      <c r="M22" s="240"/>
      <c r="N22" s="240"/>
      <c r="O22" s="240"/>
      <c r="P22" s="240"/>
      <c r="Q22" s="240"/>
      <c r="R22" s="240"/>
      <c r="S22" s="240"/>
      <c r="T22" s="240"/>
      <c r="U22" s="240"/>
      <c r="V22" s="189"/>
      <c r="W22" s="187"/>
      <c r="X22"/>
      <c r="Y22" s="188" t="str">
        <f t="shared" ca="1" si="2"/>
        <v/>
      </c>
      <c r="Z22" s="188" t="str">
        <f t="shared" ca="1" si="2"/>
        <v/>
      </c>
      <c r="AA22" s="188" t="str">
        <f t="shared" ca="1" si="2"/>
        <v/>
      </c>
      <c r="AB22" s="188" t="str">
        <f t="shared" ca="1" si="2"/>
        <v/>
      </c>
      <c r="AC22" s="188" t="str">
        <f t="shared" ca="1" si="2"/>
        <v/>
      </c>
      <c r="AD22" s="188" t="str">
        <f t="shared" ca="1" si="2"/>
        <v/>
      </c>
      <c r="AE22" s="189"/>
    </row>
    <row r="23" spans="1:31" ht="15" hidden="1" customHeight="1" x14ac:dyDescent="0.3">
      <c r="A23" s="240"/>
      <c r="B23" s="240"/>
      <c r="C23" s="240"/>
      <c r="D23" s="240"/>
      <c r="E23" s="240"/>
      <c r="F23" s="240"/>
      <c r="G23" s="240"/>
      <c r="H23" s="240"/>
      <c r="I23" s="240"/>
      <c r="J23" s="240"/>
      <c r="K23" s="240"/>
      <c r="L23" s="240"/>
      <c r="M23" s="240"/>
      <c r="N23" s="240"/>
      <c r="O23" s="240"/>
      <c r="P23" s="240"/>
      <c r="Q23" s="240"/>
      <c r="R23" s="240"/>
      <c r="S23" s="240"/>
      <c r="T23" s="240"/>
      <c r="U23" s="240"/>
      <c r="V23" s="189"/>
      <c r="W23" s="187"/>
      <c r="X23"/>
      <c r="Y23" s="188" t="str">
        <f t="shared" ca="1" si="2"/>
        <v/>
      </c>
      <c r="Z23" s="188" t="str">
        <f t="shared" ca="1" si="2"/>
        <v/>
      </c>
      <c r="AA23" s="188" t="str">
        <f t="shared" ca="1" si="2"/>
        <v/>
      </c>
      <c r="AB23" s="188" t="str">
        <f t="shared" ca="1" si="2"/>
        <v/>
      </c>
      <c r="AC23" s="188" t="str">
        <f t="shared" ca="1" si="2"/>
        <v/>
      </c>
      <c r="AD23" s="188" t="str">
        <f t="shared" ca="1" si="2"/>
        <v/>
      </c>
      <c r="AE23" s="189"/>
    </row>
    <row r="24" spans="1:31" ht="15" hidden="1" customHeight="1" x14ac:dyDescent="0.3">
      <c r="A24" s="240"/>
      <c r="B24" s="240"/>
      <c r="C24" s="240"/>
      <c r="D24" s="240"/>
      <c r="E24" s="240"/>
      <c r="F24" s="240"/>
      <c r="G24" s="240"/>
      <c r="H24" s="240"/>
      <c r="I24" s="240"/>
      <c r="J24" s="240"/>
      <c r="K24" s="240"/>
      <c r="L24" s="240"/>
      <c r="M24" s="240"/>
      <c r="N24" s="240"/>
      <c r="O24" s="240"/>
      <c r="P24" s="240"/>
      <c r="Q24" s="240"/>
      <c r="R24" s="240"/>
      <c r="S24" s="240"/>
      <c r="T24" s="240"/>
      <c r="U24" s="240"/>
      <c r="V24" s="189"/>
      <c r="W24" s="187"/>
      <c r="X24"/>
      <c r="Y24" s="188" t="str">
        <f t="shared" ca="1" si="2"/>
        <v/>
      </c>
      <c r="Z24" s="188" t="str">
        <f t="shared" ca="1" si="2"/>
        <v/>
      </c>
      <c r="AA24" s="188" t="str">
        <f t="shared" ca="1" si="2"/>
        <v/>
      </c>
      <c r="AB24" s="188" t="str">
        <f t="shared" ca="1" si="2"/>
        <v/>
      </c>
      <c r="AC24" s="188" t="str">
        <f t="shared" ca="1" si="2"/>
        <v/>
      </c>
      <c r="AD24" s="188" t="str">
        <f t="shared" ca="1" si="2"/>
        <v/>
      </c>
      <c r="AE24" s="189"/>
    </row>
    <row r="25" spans="1:31" ht="15" hidden="1" customHeight="1" x14ac:dyDescent="0.3">
      <c r="A25" s="240"/>
      <c r="B25" s="240"/>
      <c r="C25" s="240"/>
      <c r="D25" s="240"/>
      <c r="E25" s="240"/>
      <c r="F25" s="240"/>
      <c r="G25" s="240"/>
      <c r="H25" s="240"/>
      <c r="I25" s="240"/>
      <c r="J25" s="240"/>
      <c r="K25" s="240"/>
      <c r="L25" s="240"/>
      <c r="M25" s="240"/>
      <c r="N25" s="240"/>
      <c r="O25" s="240"/>
      <c r="P25" s="240"/>
      <c r="Q25" s="240"/>
      <c r="R25" s="240"/>
      <c r="S25" s="240"/>
      <c r="T25" s="240"/>
      <c r="U25" s="240"/>
      <c r="V25" s="189"/>
      <c r="W25" s="187"/>
      <c r="X25"/>
      <c r="Y25" s="188" t="str">
        <f t="shared" ca="1" si="2"/>
        <v/>
      </c>
      <c r="Z25" s="188" t="str">
        <f t="shared" ca="1" si="2"/>
        <v/>
      </c>
      <c r="AA25" s="188" t="str">
        <f t="shared" ca="1" si="2"/>
        <v/>
      </c>
      <c r="AB25" s="188" t="str">
        <f t="shared" ca="1" si="2"/>
        <v/>
      </c>
      <c r="AC25" s="188" t="str">
        <f t="shared" ca="1" si="2"/>
        <v/>
      </c>
      <c r="AD25" s="188" t="str">
        <f t="shared" ca="1" si="2"/>
        <v/>
      </c>
      <c r="AE25" s="189"/>
    </row>
    <row r="26" spans="1:31" ht="15" hidden="1" customHeight="1" x14ac:dyDescent="0.3">
      <c r="A26" s="240"/>
      <c r="B26" s="240"/>
      <c r="C26" s="240"/>
      <c r="D26" s="240"/>
      <c r="E26" s="240"/>
      <c r="F26" s="240"/>
      <c r="G26" s="240"/>
      <c r="H26" s="240"/>
      <c r="I26" s="240"/>
      <c r="J26" s="240"/>
      <c r="K26" s="240"/>
      <c r="L26" s="240"/>
      <c r="M26" s="240"/>
      <c r="N26" s="240"/>
      <c r="O26" s="240"/>
      <c r="P26" s="240"/>
      <c r="Q26" s="240"/>
      <c r="R26" s="240"/>
      <c r="S26" s="240"/>
      <c r="T26" s="240"/>
      <c r="U26" s="240"/>
      <c r="V26" s="189"/>
      <c r="W26" s="187"/>
      <c r="X26"/>
      <c r="Y26" s="188" t="str">
        <f t="shared" ca="1" si="2"/>
        <v/>
      </c>
      <c r="Z26" s="188" t="str">
        <f t="shared" ca="1" si="2"/>
        <v/>
      </c>
      <c r="AA26" s="188" t="str">
        <f t="shared" ca="1" si="2"/>
        <v/>
      </c>
      <c r="AB26" s="188" t="str">
        <f t="shared" ca="1" si="2"/>
        <v/>
      </c>
      <c r="AC26" s="188" t="str">
        <f t="shared" ca="1" si="2"/>
        <v/>
      </c>
      <c r="AD26" s="188" t="str">
        <f t="shared" ca="1" si="2"/>
        <v/>
      </c>
      <c r="AE26" s="189"/>
    </row>
    <row r="27" spans="1:31" s="48" customFormat="1" ht="15" customHeight="1" x14ac:dyDescent="0.3">
      <c r="A27" s="192" t="s">
        <v>181</v>
      </c>
      <c r="V27" s="189"/>
      <c r="AE27" s="189"/>
    </row>
    <row r="28" spans="1:31" ht="15" customHeight="1" x14ac:dyDescent="0.3">
      <c r="V28" s="189"/>
      <c r="AE28" s="189"/>
    </row>
    <row r="29" spans="1:31" ht="15" customHeight="1" x14ac:dyDescent="0.3">
      <c r="B29" s="147" t="s">
        <v>119</v>
      </c>
      <c r="C29" s="148">
        <v>2025</v>
      </c>
      <c r="D29" s="148">
        <v>2026</v>
      </c>
      <c r="E29" s="148">
        <v>2027</v>
      </c>
      <c r="F29" s="148">
        <v>2028</v>
      </c>
      <c r="G29" s="149">
        <v>2029</v>
      </c>
      <c r="V29" s="189"/>
      <c r="AE29" s="189"/>
    </row>
    <row r="30" spans="1:31" ht="15" customHeight="1" x14ac:dyDescent="0.3">
      <c r="B30" s="143" t="s">
        <v>48</v>
      </c>
      <c r="C30" s="47">
        <f>'Option 1'!J66</f>
        <v>306747358.70000005</v>
      </c>
      <c r="D30" s="47">
        <f>'Option 1'!K66</f>
        <v>336624095.51999998</v>
      </c>
      <c r="E30" s="47">
        <f>'Option 1'!L66</f>
        <v>368142076.46999997</v>
      </c>
      <c r="F30" s="47">
        <f>'Option 1'!M66</f>
        <v>401203771.03000003</v>
      </c>
      <c r="G30" s="142">
        <f>'Option 1'!N66</f>
        <v>435677662.14000005</v>
      </c>
      <c r="V30" s="189"/>
      <c r="AE30" s="189"/>
    </row>
    <row r="31" spans="1:31" ht="15" customHeight="1" x14ac:dyDescent="0.3">
      <c r="B31" s="143" t="str">
        <f>IF('Option 1'!$E$9=0,"",'Option 1'!$E$9)</f>
        <v>Emergency stake pole upon failure and follow up planned replacement with Titan</v>
      </c>
      <c r="C31" s="47">
        <f>IF('Option 1'!J$67=0,"",'Option 1'!J$67)</f>
        <v>304399633.64000005</v>
      </c>
      <c r="D31" s="47">
        <f>IF('Option 1'!K$67=0,"",'Option 1'!K$67)</f>
        <v>331818788.56</v>
      </c>
      <c r="E31" s="47">
        <f>IF('Option 1'!L$67=0,"",'Option 1'!L$67)</f>
        <v>360604880.23000002</v>
      </c>
      <c r="F31" s="47">
        <f>IF('Option 1'!M$67=0,"",'Option 1'!M$67)</f>
        <v>390605972.16999996</v>
      </c>
      <c r="G31" s="142">
        <f>IF('Option 1'!N$67=0,"",'Option 1'!N$67)</f>
        <v>421858662.30999994</v>
      </c>
      <c r="V31" s="189"/>
      <c r="AE31" s="189"/>
    </row>
    <row r="32" spans="1:31" ht="15" customHeight="1" x14ac:dyDescent="0.3">
      <c r="B32" s="143" t="str">
        <f>IF('Option 2'!$E$9=0,"",'Option 2'!$E$9)</f>
        <v>Replace Pole upon failure with class S3 (Wood) - fault</v>
      </c>
      <c r="C32" s="47">
        <f>IF('Option 2'!J$67=0,"",'Option 2'!J$67)</f>
        <v>304399633.64000005</v>
      </c>
      <c r="D32" s="47">
        <f>IF('Option 2'!K$67=0,"",'Option 2'!K$67)</f>
        <v>331818788.56</v>
      </c>
      <c r="E32" s="47">
        <f>IF('Option 2'!L$67=0,"",'Option 2'!L$67)</f>
        <v>360604880.25</v>
      </c>
      <c r="F32" s="47">
        <f>IF('Option 2'!M$67=0,"",'Option 2'!M$67)</f>
        <v>390605972.33999997</v>
      </c>
      <c r="G32" s="142">
        <f>IF('Option 2'!N$67=0,"",'Option 2'!N$67)</f>
        <v>421858663.36999995</v>
      </c>
      <c r="V32" s="189"/>
      <c r="AE32" s="189"/>
    </row>
    <row r="33" spans="1:31" ht="15" customHeight="1" x14ac:dyDescent="0.3">
      <c r="B33" s="143" t="str">
        <f>IF('Option 3'!$E$9=0,"",'Option 3'!$E$9)</f>
        <v>Replace Pole upon failure with class S3 (Wood) and constrained by REPEX model - fault</v>
      </c>
      <c r="C33" s="47">
        <f>IF('Option 3'!J$67=0,"",'Option 3'!J$67)</f>
        <v>304527005.74000001</v>
      </c>
      <c r="D33" s="47">
        <f>IF('Option 3'!K$67=0,"",'Option 3'!K$67)</f>
        <v>332067986.58999997</v>
      </c>
      <c r="E33" s="47">
        <f>IF('Option 3'!L$67=0,"",'Option 3'!L$67)</f>
        <v>361006254.07000005</v>
      </c>
      <c r="F33" s="47">
        <f>IF('Option 3'!M$67=0,"",'Option 3'!M$67)</f>
        <v>391178038.64999998</v>
      </c>
      <c r="G33" s="142">
        <f>IF('Option 3'!N$67=0,"",'Option 3'!N$67)</f>
        <v>422554021.53000003</v>
      </c>
      <c r="V33" s="189"/>
      <c r="AE33" s="189"/>
    </row>
    <row r="34" spans="1:31" ht="15" customHeight="1" x14ac:dyDescent="0.3">
      <c r="B34" s="143" t="str">
        <f>IF('Option 4'!$E$9=0,"",'Option 4'!$E$9)</f>
        <v>Replace Pole upon failure with class S4 (Wood) - fault</v>
      </c>
      <c r="C34" s="47">
        <f>IF('Option 4'!J$67=0,"",'Option 4'!J$67)</f>
        <v>304399633.64000005</v>
      </c>
      <c r="D34" s="47">
        <f>IF('Option 4'!K$67=0,"",'Option 4'!K$67)</f>
        <v>331818788.56999999</v>
      </c>
      <c r="E34" s="47">
        <f>IF('Option 4'!L$67=0,"",'Option 4'!L$67)</f>
        <v>360604881.06999999</v>
      </c>
      <c r="F34" s="47">
        <f>IF('Option 4'!M$67=0,"",'Option 4'!M$67)</f>
        <v>390605982.42000008</v>
      </c>
      <c r="G34" s="142">
        <f>IF('Option 4'!N$67=0,"",'Option 4'!N$67)</f>
        <v>421858725.84999996</v>
      </c>
      <c r="V34" s="189"/>
      <c r="AE34" s="189"/>
    </row>
    <row r="35" spans="1:31" ht="15" customHeight="1" x14ac:dyDescent="0.3">
      <c r="B35" s="143" t="str">
        <f>IF('Option 5'!$E$9=0,"",'Option 5'!$E$9)</f>
        <v>Replace Pole upon failure with FRC (Titan) - fault</v>
      </c>
      <c r="C35" s="47">
        <f>IF('Option 5'!J$67=0,"",'Option 5'!J$67)</f>
        <v>304399633.64000005</v>
      </c>
      <c r="D35" s="47">
        <f>IF('Option 5'!K$67=0,"",'Option 5'!K$67)</f>
        <v>331818788.56</v>
      </c>
      <c r="E35" s="47">
        <f>IF('Option 5'!L$67=0,"",'Option 5'!L$67)</f>
        <v>360604880.23000002</v>
      </c>
      <c r="F35" s="47">
        <f>IF('Option 5'!M$67=0,"",'Option 5'!M$67)</f>
        <v>390605972.16999996</v>
      </c>
      <c r="G35" s="142">
        <f>IF('Option 5'!N$67=0,"",'Option 5'!N$67)</f>
        <v>421858662.30999994</v>
      </c>
      <c r="V35" s="189"/>
      <c r="AE35" s="189"/>
    </row>
    <row r="36" spans="1:31" ht="15" hidden="1" customHeight="1" x14ac:dyDescent="0.3">
      <c r="B36" s="144" t="str">
        <f>IF('Option 6'!$E$9=0,"",'Option 6'!$E$9)</f>
        <v/>
      </c>
      <c r="C36" s="145" t="str">
        <f>IF('Option 6'!J$67=0,"",'Option 6'!J$67)</f>
        <v/>
      </c>
      <c r="D36" s="145" t="str">
        <f>IF('Option 6'!K$67=0,"",'Option 6'!K$67)</f>
        <v/>
      </c>
      <c r="E36" s="145" t="str">
        <f>IF('Option 6'!L$67=0,"",'Option 6'!L$67)</f>
        <v/>
      </c>
      <c r="F36" s="145" t="str">
        <f>IF('Option 6'!M$67=0,"",'Option 6'!M$67)</f>
        <v/>
      </c>
      <c r="G36" s="146" t="str">
        <f>IF('Option 6'!N$67=0,"",'Option 6'!N$67)</f>
        <v/>
      </c>
      <c r="V36" s="189"/>
      <c r="AE36" s="189"/>
    </row>
    <row r="37" spans="1:31" ht="15" customHeight="1" x14ac:dyDescent="0.3">
      <c r="V37" s="189"/>
      <c r="AE37" s="189"/>
    </row>
    <row r="38" spans="1:31" s="48" customFormat="1" x14ac:dyDescent="0.3">
      <c r="A38" s="192" t="s">
        <v>182</v>
      </c>
      <c r="L38" s="192" t="s">
        <v>184</v>
      </c>
      <c r="V38" s="189"/>
      <c r="AE38" s="189"/>
    </row>
    <row r="39" spans="1:31" x14ac:dyDescent="0.3">
      <c r="B39" s="6" t="str">
        <f>IFERROR(CONCATENATE("Option ",MATCH("Recommended",Summary!$E$22:$E$27,0)),"Option 1")</f>
        <v>Option 3</v>
      </c>
      <c r="G39" s="21" t="s">
        <v>54</v>
      </c>
      <c r="H39" t="s">
        <v>331</v>
      </c>
      <c r="V39" s="189"/>
      <c r="AE39" s="189"/>
    </row>
    <row r="40" spans="1:31" x14ac:dyDescent="0.3">
      <c r="B40" s="2" t="s">
        <v>40</v>
      </c>
      <c r="C40" s="2"/>
      <c r="D40" s="2"/>
      <c r="E40" s="2"/>
      <c r="L40" s="6" t="s">
        <v>237</v>
      </c>
      <c r="M40" s="7" t="s">
        <v>259</v>
      </c>
      <c r="V40" s="189"/>
      <c r="AE40" s="189"/>
    </row>
    <row r="41" spans="1:31" ht="14.25" customHeight="1" x14ac:dyDescent="0.3">
      <c r="B41" s="20" t="s">
        <v>35</v>
      </c>
      <c r="C41" s="18" t="s">
        <v>37</v>
      </c>
      <c r="D41" s="18" t="s">
        <v>38</v>
      </c>
      <c r="E41" s="18" t="s">
        <v>54</v>
      </c>
      <c r="G41" s="21" t="s">
        <v>52</v>
      </c>
      <c r="H41" t="s">
        <v>53</v>
      </c>
      <c r="L41" s="6" t="s">
        <v>28</v>
      </c>
      <c r="M41" s="7" t="s">
        <v>260</v>
      </c>
      <c r="V41" s="189"/>
      <c r="AE41" s="189"/>
    </row>
    <row r="42" spans="1:31" ht="14.5" x14ac:dyDescent="0.35">
      <c r="A42" t="str">
        <f>$B39</f>
        <v>Option 3</v>
      </c>
      <c r="B42" s="19" t="str">
        <f ca="1">IF(INDIRECT("'" &amp; $A42 &amp; "'" &amp; "!"&amp;F42)=0,"",INDIRECT("'" &amp; $A42 &amp; "'" &amp; "!"&amp;F42))</f>
        <v>UARM - Environment and Community - Fire Risk</v>
      </c>
      <c r="C42" s="14">
        <f ca="1">IF(B42="","",VLOOKUP($B42,INDIRECT("'" &amp; $A42 &amp; "'" &amp; "!$K$20:$O$42"),4,FALSE))</f>
        <v>4804.6106271264598</v>
      </c>
      <c r="D42" s="30">
        <f ca="1">IF(B42="","",VLOOKUP($B42,INDIRECT("'" &amp; $A42 &amp; "'" &amp; "!$K$20:$O$42"),5,FALSE))</f>
        <v>0.01</v>
      </c>
      <c r="E42" s="14">
        <f ca="1">IF(D42="",0,1)</f>
        <v>1</v>
      </c>
      <c r="F42" s="198" t="s">
        <v>196</v>
      </c>
      <c r="G42" s="22" t="s">
        <v>319</v>
      </c>
      <c r="H42" s="24">
        <v>2.6599999999999999E-2</v>
      </c>
      <c r="L42" s="6" t="s">
        <v>27</v>
      </c>
      <c r="M42" t="s">
        <v>261</v>
      </c>
      <c r="V42" s="189"/>
      <c r="AE42" s="189"/>
    </row>
    <row r="43" spans="1:31" x14ac:dyDescent="0.3">
      <c r="A43" t="str">
        <f>A42</f>
        <v>Option 3</v>
      </c>
      <c r="B43" s="19" t="str">
        <f t="shared" ref="B43:B55" ca="1" si="3">IF(INDIRECT("'" &amp; $A43 &amp; "'" &amp; "!"&amp;F43)=0,"",INDIRECT("'" &amp; $A43 &amp; "'" &amp; "!"&amp;F43))</f>
        <v>UARM - Safety &amp; People - Worker</v>
      </c>
      <c r="C43" s="14">
        <f t="shared" ref="C43:C55" ca="1" si="4">IF(B43="","",VLOOKUP($B43,INDIRECT("'" &amp; $A43 &amp; "'" &amp; "!$K$20:$O$42"),4,FALSE))</f>
        <v>2538.1208072109798</v>
      </c>
      <c r="D43" s="30">
        <f t="shared" ref="D43:D55" ca="1" si="5">IF(B43="","",VLOOKUP($B43,INDIRECT("'" &amp; $A43 &amp; "'" &amp; "!$K$20:$O$42"),5,FALSE))</f>
        <v>5.3E-3</v>
      </c>
      <c r="E43" s="14">
        <f t="shared" ref="E43:E55" ca="1" si="6">IF(D43="",0,1)</f>
        <v>1</v>
      </c>
      <c r="F43" t="str">
        <f>LEFT(F42,1) &amp; (RIGHT(F42,(LEN(F42)-1))+1)</f>
        <v>K21</v>
      </c>
      <c r="G43" s="22" t="s">
        <v>320</v>
      </c>
      <c r="H43" s="24">
        <v>5.9200000000000003E-2</v>
      </c>
      <c r="L43" s="6" t="s">
        <v>26</v>
      </c>
      <c r="M43" t="str">
        <f>IF(OR(M42="",M41=""),"",CONCATENATE(M41,M42))</f>
        <v>H:\RPSAM\SAM\R24 IES\final draft\InvestmentSummary_R24_D_OH_REPOL_Replace_Pole_Fault.xlsx</v>
      </c>
      <c r="V43" s="189"/>
      <c r="AE43" s="189"/>
    </row>
    <row r="44" spans="1:31" x14ac:dyDescent="0.3">
      <c r="A44" t="str">
        <f t="shared" ref="A44:A55" si="7">A43</f>
        <v>Option 3</v>
      </c>
      <c r="B44" s="19" t="str">
        <f t="shared" ca="1" si="3"/>
        <v>UARM - Network Performance Risk</v>
      </c>
      <c r="C44" s="14">
        <f t="shared" ca="1" si="4"/>
        <v>411428.974580999</v>
      </c>
      <c r="D44" s="30">
        <f t="shared" ca="1" si="5"/>
        <v>0.85950000000000004</v>
      </c>
      <c r="E44" s="14">
        <f t="shared" ca="1" si="6"/>
        <v>1</v>
      </c>
      <c r="F44" t="str">
        <f t="shared" ref="F44:F55" si="8">LEFT(F43,1) &amp; (RIGHT(F43,(LEN(F43)-1))+1)</f>
        <v>K22</v>
      </c>
      <c r="G44" s="22" t="s">
        <v>313</v>
      </c>
      <c r="H44" s="24">
        <v>0.01</v>
      </c>
      <c r="V44" s="189"/>
      <c r="AE44" s="189"/>
    </row>
    <row r="45" spans="1:31" x14ac:dyDescent="0.3">
      <c r="A45" t="str">
        <f t="shared" si="7"/>
        <v>Option 3</v>
      </c>
      <c r="B45" s="19" t="str">
        <f t="shared" ca="1" si="3"/>
        <v>UARM - Environment and Community - Other Risk</v>
      </c>
      <c r="C45" s="14">
        <f t="shared" ca="1" si="4"/>
        <v>11220.5829331202</v>
      </c>
      <c r="D45" s="30">
        <f t="shared" ca="1" si="5"/>
        <v>2.3400000000000001E-2</v>
      </c>
      <c r="E45" s="14">
        <f t="shared" ca="1" si="6"/>
        <v>1</v>
      </c>
      <c r="F45" t="str">
        <f t="shared" si="8"/>
        <v>K23</v>
      </c>
      <c r="G45" s="22" t="s">
        <v>316</v>
      </c>
      <c r="H45" s="24">
        <v>2.3400000000000001E-2</v>
      </c>
      <c r="V45" s="189"/>
      <c r="AE45" s="189"/>
    </row>
    <row r="46" spans="1:31" x14ac:dyDescent="0.3">
      <c r="A46" t="str">
        <f t="shared" si="7"/>
        <v>Option 3</v>
      </c>
      <c r="B46" s="19" t="str">
        <f t="shared" ca="1" si="3"/>
        <v>UARM - Financial Risk</v>
      </c>
      <c r="C46" s="14">
        <f t="shared" ca="1" si="4"/>
        <v>11.2205434744785</v>
      </c>
      <c r="D46" s="30">
        <f t="shared" ca="1" si="5"/>
        <v>0</v>
      </c>
      <c r="E46" s="14">
        <f t="shared" ca="1" si="6"/>
        <v>1</v>
      </c>
      <c r="F46" t="str">
        <f t="shared" si="8"/>
        <v>K24</v>
      </c>
      <c r="G46" s="22" t="s">
        <v>317</v>
      </c>
      <c r="H46" s="24">
        <v>0</v>
      </c>
      <c r="V46" s="189"/>
      <c r="AE46" s="189"/>
    </row>
    <row r="47" spans="1:31" x14ac:dyDescent="0.3">
      <c r="A47" t="str">
        <f t="shared" si="7"/>
        <v>Option 3</v>
      </c>
      <c r="B47" s="19" t="str">
        <f t="shared" ca="1" si="3"/>
        <v>UARM - Safety &amp; People - Public</v>
      </c>
      <c r="C47" s="14">
        <f t="shared" ca="1" si="4"/>
        <v>7629.9963911231398</v>
      </c>
      <c r="D47" s="30">
        <f t="shared" ca="1" si="5"/>
        <v>1.5900000000000001E-2</v>
      </c>
      <c r="E47" s="14">
        <f t="shared" ca="1" si="6"/>
        <v>1</v>
      </c>
      <c r="F47" t="str">
        <f t="shared" si="8"/>
        <v>K25</v>
      </c>
      <c r="G47" s="22" t="s">
        <v>315</v>
      </c>
      <c r="H47" s="24">
        <v>0.85950000000000004</v>
      </c>
      <c r="V47" s="189"/>
      <c r="AE47" s="189"/>
    </row>
    <row r="48" spans="1:31" x14ac:dyDescent="0.3">
      <c r="A48" t="str">
        <f t="shared" si="7"/>
        <v>Option 3</v>
      </c>
      <c r="B48" s="19" t="str">
        <f t="shared" ca="1" si="3"/>
        <v>Terminal Value</v>
      </c>
      <c r="C48" s="14">
        <f t="shared" ca="1" si="4"/>
        <v>12745.8730966888</v>
      </c>
      <c r="D48" s="30">
        <f t="shared" ca="1" si="5"/>
        <v>2.6599999999999999E-2</v>
      </c>
      <c r="E48" s="14">
        <f t="shared" ca="1" si="6"/>
        <v>1</v>
      </c>
      <c r="F48" t="str">
        <f t="shared" si="8"/>
        <v>K26</v>
      </c>
      <c r="G48" s="22" t="s">
        <v>318</v>
      </c>
      <c r="H48" s="24">
        <v>1.5900000000000001E-2</v>
      </c>
      <c r="V48" s="189"/>
      <c r="AE48" s="189"/>
    </row>
    <row r="49" spans="1:31" x14ac:dyDescent="0.3">
      <c r="A49" t="str">
        <f t="shared" si="7"/>
        <v>Option 3</v>
      </c>
      <c r="B49" s="19" t="str">
        <f t="shared" ca="1" si="3"/>
        <v>Total Investment Cost</v>
      </c>
      <c r="C49" s="14">
        <f t="shared" ca="1" si="4"/>
        <v>-28318.127448285501</v>
      </c>
      <c r="D49" s="30">
        <f t="shared" ca="1" si="5"/>
        <v>5.9200000000000003E-2</v>
      </c>
      <c r="E49" s="14">
        <f t="shared" ca="1" si="6"/>
        <v>1</v>
      </c>
      <c r="F49" t="str">
        <f t="shared" si="8"/>
        <v>K27</v>
      </c>
      <c r="G49" s="22" t="s">
        <v>314</v>
      </c>
      <c r="H49" s="24">
        <v>5.3E-3</v>
      </c>
      <c r="V49" s="189"/>
      <c r="AE49" s="189"/>
    </row>
    <row r="50" spans="1:31" x14ac:dyDescent="0.3">
      <c r="A50" t="str">
        <f t="shared" si="7"/>
        <v>Option 3</v>
      </c>
      <c r="B50" s="19" t="str">
        <f t="shared" ca="1" si="3"/>
        <v/>
      </c>
      <c r="C50" s="14" t="str">
        <f t="shared" ca="1" si="4"/>
        <v/>
      </c>
      <c r="D50" s="30" t="str">
        <f t="shared" ca="1" si="5"/>
        <v/>
      </c>
      <c r="E50" s="14">
        <f t="shared" ca="1" si="6"/>
        <v>0</v>
      </c>
      <c r="F50" t="str">
        <f t="shared" si="8"/>
        <v>K28</v>
      </c>
      <c r="V50" s="189"/>
      <c r="AE50" s="189"/>
    </row>
    <row r="51" spans="1:31" x14ac:dyDescent="0.3">
      <c r="A51" t="str">
        <f t="shared" si="7"/>
        <v>Option 3</v>
      </c>
      <c r="B51" s="19" t="str">
        <f t="shared" ca="1" si="3"/>
        <v/>
      </c>
      <c r="C51" s="14" t="str">
        <f t="shared" ca="1" si="4"/>
        <v/>
      </c>
      <c r="D51" s="30" t="str">
        <f t="shared" ca="1" si="5"/>
        <v/>
      </c>
      <c r="E51" s="14">
        <f t="shared" ca="1" si="6"/>
        <v>0</v>
      </c>
      <c r="F51" t="str">
        <f t="shared" si="8"/>
        <v>K29</v>
      </c>
      <c r="V51" s="189"/>
      <c r="AE51" s="189"/>
    </row>
    <row r="52" spans="1:31" x14ac:dyDescent="0.3">
      <c r="A52" t="str">
        <f t="shared" si="7"/>
        <v>Option 3</v>
      </c>
      <c r="B52" s="19" t="str">
        <f t="shared" ca="1" si="3"/>
        <v/>
      </c>
      <c r="C52" s="14" t="str">
        <f t="shared" ca="1" si="4"/>
        <v/>
      </c>
      <c r="D52" s="30" t="str">
        <f t="shared" ca="1" si="5"/>
        <v/>
      </c>
      <c r="E52" s="14">
        <f t="shared" ca="1" si="6"/>
        <v>0</v>
      </c>
      <c r="F52" t="str">
        <f t="shared" si="8"/>
        <v>K30</v>
      </c>
      <c r="L52" s="190">
        <v>1</v>
      </c>
      <c r="M52" t="s">
        <v>113</v>
      </c>
      <c r="V52" s="189"/>
      <c r="AE52" s="189"/>
    </row>
    <row r="53" spans="1:31" x14ac:dyDescent="0.3">
      <c r="A53" t="str">
        <f t="shared" si="7"/>
        <v>Option 3</v>
      </c>
      <c r="B53" s="19" t="str">
        <f t="shared" ca="1" si="3"/>
        <v/>
      </c>
      <c r="C53" s="14" t="str">
        <f t="shared" ca="1" si="4"/>
        <v/>
      </c>
      <c r="D53" s="30" t="str">
        <f t="shared" ca="1" si="5"/>
        <v/>
      </c>
      <c r="E53" s="14">
        <f t="shared" ca="1" si="6"/>
        <v>0</v>
      </c>
      <c r="F53" t="str">
        <f t="shared" si="8"/>
        <v>K31</v>
      </c>
      <c r="L53" s="190">
        <v>2</v>
      </c>
      <c r="M53" t="s">
        <v>189</v>
      </c>
      <c r="V53" s="189"/>
      <c r="AE53" s="189"/>
    </row>
    <row r="54" spans="1:31" x14ac:dyDescent="0.3">
      <c r="A54" t="str">
        <f t="shared" si="7"/>
        <v>Option 3</v>
      </c>
      <c r="B54" s="19" t="str">
        <f t="shared" ca="1" si="3"/>
        <v/>
      </c>
      <c r="C54" s="14" t="str">
        <f t="shared" ca="1" si="4"/>
        <v/>
      </c>
      <c r="D54" s="30" t="str">
        <f t="shared" ca="1" si="5"/>
        <v/>
      </c>
      <c r="E54" s="14">
        <f t="shared" ca="1" si="6"/>
        <v>0</v>
      </c>
      <c r="F54" t="str">
        <f t="shared" si="8"/>
        <v>K32</v>
      </c>
      <c r="L54" s="190">
        <v>3</v>
      </c>
      <c r="M54" t="s">
        <v>197</v>
      </c>
      <c r="V54" s="189"/>
      <c r="AE54" s="189"/>
    </row>
    <row r="55" spans="1:31" x14ac:dyDescent="0.3">
      <c r="A55" t="str">
        <f t="shared" si="7"/>
        <v>Option 3</v>
      </c>
      <c r="B55" s="19" t="str">
        <f t="shared" ca="1" si="3"/>
        <v/>
      </c>
      <c r="C55" s="14" t="str">
        <f t="shared" ca="1" si="4"/>
        <v/>
      </c>
      <c r="D55" s="30" t="str">
        <f t="shared" ca="1" si="5"/>
        <v/>
      </c>
      <c r="E55" s="14">
        <f t="shared" ca="1" si="6"/>
        <v>0</v>
      </c>
      <c r="F55" t="str">
        <f t="shared" si="8"/>
        <v>K33</v>
      </c>
      <c r="L55" s="190">
        <v>4</v>
      </c>
      <c r="M55" t="s">
        <v>202</v>
      </c>
      <c r="V55" s="189"/>
      <c r="AE55" s="189"/>
    </row>
    <row r="56" spans="1:31" ht="14.5" x14ac:dyDescent="0.3">
      <c r="B56" s="15" t="s">
        <v>36</v>
      </c>
      <c r="C56" s="16">
        <f ca="1">SUM(C42:C55)</f>
        <v>422061.25153145759</v>
      </c>
      <c r="D56" s="17">
        <f ca="1">SUM(D42:D55)</f>
        <v>0.99990000000000001</v>
      </c>
      <c r="E56" s="17"/>
      <c r="L56" s="190">
        <v>5</v>
      </c>
      <c r="M56" t="s">
        <v>212</v>
      </c>
      <c r="V56" s="189"/>
      <c r="AE56" s="189"/>
    </row>
    <row r="57" spans="1:31" x14ac:dyDescent="0.3">
      <c r="L57" s="190">
        <v>6</v>
      </c>
      <c r="M57" t="s">
        <v>213</v>
      </c>
      <c r="V57" s="189"/>
      <c r="AE57" s="189"/>
    </row>
    <row r="58" spans="1:31" ht="14.25" customHeight="1" x14ac:dyDescent="0.3">
      <c r="L58" s="190">
        <v>7</v>
      </c>
      <c r="M58" t="s">
        <v>214</v>
      </c>
      <c r="V58" s="189"/>
      <c r="AE58" s="189"/>
    </row>
    <row r="59" spans="1:31" ht="15" customHeight="1" x14ac:dyDescent="0.3">
      <c r="A59" s="187" t="s">
        <v>195</v>
      </c>
      <c r="B59" s="6" t="s">
        <v>96</v>
      </c>
      <c r="G59" s="21" t="s">
        <v>54</v>
      </c>
      <c r="H59" s="23">
        <v>1</v>
      </c>
      <c r="L59">
        <v>8</v>
      </c>
      <c r="M59" t="s">
        <v>215</v>
      </c>
      <c r="V59" s="189"/>
      <c r="AE59" s="189"/>
    </row>
    <row r="60" spans="1:31" ht="14.25" customHeight="1" x14ac:dyDescent="0.3">
      <c r="B60" s="20" t="s">
        <v>35</v>
      </c>
      <c r="C60" s="46" t="s">
        <v>37</v>
      </c>
      <c r="D60" s="46" t="s">
        <v>38</v>
      </c>
      <c r="E60" s="46" t="s">
        <v>54</v>
      </c>
      <c r="L60">
        <v>9</v>
      </c>
      <c r="M60" t="s">
        <v>216</v>
      </c>
      <c r="V60" s="189"/>
      <c r="AE60" s="189"/>
    </row>
    <row r="61" spans="1:31" ht="14.25" customHeight="1" x14ac:dyDescent="0.35">
      <c r="A61" t="str">
        <f>$B59</f>
        <v>Option 1</v>
      </c>
      <c r="B61" s="19" t="str">
        <f ca="1">IF(INDIRECT("'" &amp; $A61 &amp; "'" &amp; "!"&amp;F61)=0,"",INDIRECT("'" &amp; $A61 &amp; "'" &amp; "!"&amp;F61))</f>
        <v>UARM - Environment and Community - Fire Risk</v>
      </c>
      <c r="C61" s="14">
        <f ca="1">IF(B61="","",VLOOKUP($B61,INDIRECT("'" &amp; $A61 &amp; "'" &amp; "!$K$20:$O$42"),4,FALSE))</f>
        <v>5118.24784447203</v>
      </c>
      <c r="D61" s="30">
        <f ca="1">IF(B61="","",VLOOKUP($B61,INDIRECT("'" &amp; $A61 &amp; "'" &amp; "!$K$20:$O$42"),5,FALSE))</f>
        <v>0.01</v>
      </c>
      <c r="E61" s="14">
        <f ca="1">IF(D61="",0,1)</f>
        <v>1</v>
      </c>
      <c r="F61" s="198" t="s">
        <v>196</v>
      </c>
      <c r="G61" s="21" t="s">
        <v>52</v>
      </c>
      <c r="H61" t="s">
        <v>53</v>
      </c>
      <c r="L61">
        <v>10</v>
      </c>
      <c r="M61" t="s">
        <v>222</v>
      </c>
      <c r="V61" s="189"/>
      <c r="AE61" s="189"/>
    </row>
    <row r="62" spans="1:31" ht="14.25" customHeight="1" x14ac:dyDescent="0.3">
      <c r="A62" t="str">
        <f>A61</f>
        <v>Option 1</v>
      </c>
      <c r="B62" s="19" t="str">
        <f t="shared" ref="B62:B74" ca="1" si="9">IF(INDIRECT("'" &amp; $A62 &amp; "'" &amp; "!"&amp;F62)=0,"",INDIRECT("'" &amp; $A62 &amp; "'" &amp; "!"&amp;F62))</f>
        <v>UARM - Safety &amp; People - Worker</v>
      </c>
      <c r="C62" s="14">
        <f t="shared" ref="C62:C74" ca="1" si="10">IF(B62="","",VLOOKUP($B62,INDIRECT("'" &amp; $A62 &amp; "'" &amp; "!$K$20:$O$42"),4,FALSE))</f>
        <v>2703.80522183126</v>
      </c>
      <c r="D62" s="30">
        <f t="shared" ref="D62:D74" ca="1" si="11">IF(B62="","",VLOOKUP($B62,INDIRECT("'" &amp; $A62 &amp; "'" &amp; "!$K$20:$O$42"),5,FALSE))</f>
        <v>5.3E-3</v>
      </c>
      <c r="E62" s="14">
        <f t="shared" ref="E62:E74" ca="1" si="12">IF(D62="",0,1)</f>
        <v>1</v>
      </c>
      <c r="F62" t="str">
        <f>LEFT(F61,1) &amp; (RIGHT(F61,(LEN(F61)-1))+1)</f>
        <v>K21</v>
      </c>
      <c r="G62" s="22" t="s">
        <v>319</v>
      </c>
      <c r="H62" s="37">
        <v>2.8799999999999999E-2</v>
      </c>
      <c r="L62">
        <v>11</v>
      </c>
      <c r="M62" t="s">
        <v>225</v>
      </c>
      <c r="V62" s="189"/>
      <c r="AE62" s="189"/>
    </row>
    <row r="63" spans="1:31" ht="14.25" customHeight="1" x14ac:dyDescent="0.3">
      <c r="A63" t="str">
        <f t="shared" ref="A63:A74" si="13">A62</f>
        <v>Option 1</v>
      </c>
      <c r="B63" s="19" t="str">
        <f t="shared" ca="1" si="9"/>
        <v>UARM - Network Performance Risk</v>
      </c>
      <c r="C63" s="14">
        <f t="shared" ca="1" si="10"/>
        <v>438286.39329673798</v>
      </c>
      <c r="D63" s="30">
        <f t="shared" ca="1" si="11"/>
        <v>0.85450000000000004</v>
      </c>
      <c r="E63" s="14">
        <f t="shared" ca="1" si="12"/>
        <v>1</v>
      </c>
      <c r="F63" t="str">
        <f t="shared" ref="F63:F74" si="14">LEFT(F62,1) &amp; (RIGHT(F62,(LEN(F62)-1))+1)</f>
        <v>K22</v>
      </c>
      <c r="G63" s="22" t="s">
        <v>320</v>
      </c>
      <c r="H63" s="37">
        <v>6.2300000000000001E-2</v>
      </c>
      <c r="L63">
        <v>12</v>
      </c>
      <c r="M63" t="s">
        <v>224</v>
      </c>
      <c r="V63" s="189"/>
      <c r="AE63" s="189"/>
    </row>
    <row r="64" spans="1:31" ht="14.25" customHeight="1" x14ac:dyDescent="0.3">
      <c r="A64" t="str">
        <f t="shared" si="13"/>
        <v>Option 1</v>
      </c>
      <c r="B64" s="19" t="str">
        <f t="shared" ca="1" si="9"/>
        <v>UARM - Environment and Community - Other Risk</v>
      </c>
      <c r="C64" s="14">
        <f t="shared" ca="1" si="10"/>
        <v>11953.0444800889</v>
      </c>
      <c r="D64" s="30">
        <f t="shared" ca="1" si="11"/>
        <v>2.3300000000000001E-2</v>
      </c>
      <c r="E64" s="14">
        <f t="shared" ca="1" si="12"/>
        <v>1</v>
      </c>
      <c r="F64" t="str">
        <f t="shared" si="14"/>
        <v>K23</v>
      </c>
      <c r="G64" s="22" t="s">
        <v>313</v>
      </c>
      <c r="H64" s="37">
        <v>0.01</v>
      </c>
      <c r="L64">
        <v>13</v>
      </c>
      <c r="M64" t="s">
        <v>226</v>
      </c>
      <c r="V64" s="189"/>
      <c r="AE64" s="189"/>
    </row>
    <row r="65" spans="1:31" ht="14.25" customHeight="1" x14ac:dyDescent="0.3">
      <c r="A65" t="str">
        <f t="shared" si="13"/>
        <v>Option 1</v>
      </c>
      <c r="B65" s="19" t="str">
        <f t="shared" ca="1" si="9"/>
        <v>UARM - Financial Risk</v>
      </c>
      <c r="C65" s="14">
        <f t="shared" ca="1" si="10"/>
        <v>11.953041226213401</v>
      </c>
      <c r="D65" s="30">
        <f t="shared" ca="1" si="11"/>
        <v>0</v>
      </c>
      <c r="E65" s="14">
        <f t="shared" ca="1" si="12"/>
        <v>1</v>
      </c>
      <c r="F65" t="str">
        <f t="shared" si="14"/>
        <v>K24</v>
      </c>
      <c r="G65" s="22" t="s">
        <v>316</v>
      </c>
      <c r="H65" s="37">
        <v>2.3300000000000001E-2</v>
      </c>
      <c r="L65">
        <v>14</v>
      </c>
      <c r="M65" t="s">
        <v>227</v>
      </c>
      <c r="V65" s="189"/>
      <c r="AE65" s="189"/>
    </row>
    <row r="66" spans="1:31" ht="14.25" customHeight="1" x14ac:dyDescent="0.3">
      <c r="A66" t="str">
        <f t="shared" si="13"/>
        <v>Option 1</v>
      </c>
      <c r="B66" s="19" t="str">
        <f t="shared" ca="1" si="9"/>
        <v>UARM - Safety &amp; People - Public</v>
      </c>
      <c r="C66" s="14">
        <f t="shared" ca="1" si="10"/>
        <v>8128.0702093397003</v>
      </c>
      <c r="D66" s="30">
        <f t="shared" ca="1" si="11"/>
        <v>1.5800000000000002E-2</v>
      </c>
      <c r="E66" s="14">
        <f t="shared" ca="1" si="12"/>
        <v>1</v>
      </c>
      <c r="F66" t="str">
        <f t="shared" si="14"/>
        <v>K25</v>
      </c>
      <c r="G66" s="22" t="s">
        <v>317</v>
      </c>
      <c r="H66" s="37">
        <v>0</v>
      </c>
      <c r="L66">
        <v>15</v>
      </c>
      <c r="M66" t="s">
        <v>228</v>
      </c>
      <c r="V66" s="189"/>
      <c r="AE66" s="189"/>
    </row>
    <row r="67" spans="1:31" ht="14.25" customHeight="1" x14ac:dyDescent="0.3">
      <c r="A67" t="str">
        <f t="shared" si="13"/>
        <v>Option 1</v>
      </c>
      <c r="B67" s="19" t="str">
        <f t="shared" ca="1" si="9"/>
        <v>Terminal Value</v>
      </c>
      <c r="C67" s="14">
        <f t="shared" ca="1" si="10"/>
        <v>14780.9284650677</v>
      </c>
      <c r="D67" s="30">
        <f t="shared" ca="1" si="11"/>
        <v>2.8799999999999999E-2</v>
      </c>
      <c r="E67" s="14">
        <f t="shared" ca="1" si="12"/>
        <v>1</v>
      </c>
      <c r="F67" t="str">
        <f t="shared" si="14"/>
        <v>K26</v>
      </c>
      <c r="G67" s="22" t="s">
        <v>315</v>
      </c>
      <c r="H67" s="37">
        <v>0.85450000000000004</v>
      </c>
      <c r="L67">
        <v>16</v>
      </c>
      <c r="M67" t="s">
        <v>229</v>
      </c>
      <c r="V67" s="189"/>
      <c r="AE67" s="189"/>
    </row>
    <row r="68" spans="1:31" ht="14.25" customHeight="1" x14ac:dyDescent="0.3">
      <c r="A68" t="str">
        <f t="shared" si="13"/>
        <v>Option 1</v>
      </c>
      <c r="B68" s="19" t="str">
        <f t="shared" ca="1" si="9"/>
        <v>Total Investment Cost</v>
      </c>
      <c r="C68" s="14">
        <f t="shared" ca="1" si="10"/>
        <v>-31933.207547620801</v>
      </c>
      <c r="D68" s="30">
        <f t="shared" ca="1" si="11"/>
        <v>6.2300000000000001E-2</v>
      </c>
      <c r="E68" s="14">
        <f t="shared" ca="1" si="12"/>
        <v>1</v>
      </c>
      <c r="F68" t="str">
        <f t="shared" si="14"/>
        <v>K27</v>
      </c>
      <c r="G68" s="22" t="s">
        <v>318</v>
      </c>
      <c r="H68" s="37">
        <v>1.5800000000000002E-2</v>
      </c>
      <c r="L68">
        <v>17</v>
      </c>
      <c r="M68" t="s">
        <v>230</v>
      </c>
      <c r="V68" s="189"/>
      <c r="AE68" s="189"/>
    </row>
    <row r="69" spans="1:31" ht="14.25" customHeight="1" x14ac:dyDescent="0.3">
      <c r="A69" t="str">
        <f t="shared" si="13"/>
        <v>Option 1</v>
      </c>
      <c r="B69" s="19" t="str">
        <f t="shared" ca="1" si="9"/>
        <v/>
      </c>
      <c r="C69" s="14" t="str">
        <f t="shared" ca="1" si="10"/>
        <v/>
      </c>
      <c r="D69" s="30" t="str">
        <f t="shared" ca="1" si="11"/>
        <v/>
      </c>
      <c r="E69" s="14">
        <f t="shared" ca="1" si="12"/>
        <v>0</v>
      </c>
      <c r="F69" t="str">
        <f t="shared" si="14"/>
        <v>K28</v>
      </c>
      <c r="G69" s="22" t="s">
        <v>314</v>
      </c>
      <c r="H69" s="37">
        <v>5.3E-3</v>
      </c>
      <c r="L69">
        <v>18</v>
      </c>
      <c r="M69" t="s">
        <v>231</v>
      </c>
      <c r="V69" s="189"/>
      <c r="AE69" s="189"/>
    </row>
    <row r="70" spans="1:31" ht="14.25" customHeight="1" x14ac:dyDescent="0.3">
      <c r="A70" t="str">
        <f t="shared" si="13"/>
        <v>Option 1</v>
      </c>
      <c r="B70" s="19" t="str">
        <f t="shared" ca="1" si="9"/>
        <v/>
      </c>
      <c r="C70" s="14" t="str">
        <f t="shared" ca="1" si="10"/>
        <v/>
      </c>
      <c r="D70" s="30" t="str">
        <f t="shared" ca="1" si="11"/>
        <v/>
      </c>
      <c r="E70" s="14">
        <f t="shared" ca="1" si="12"/>
        <v>0</v>
      </c>
      <c r="F70" t="str">
        <f t="shared" si="14"/>
        <v>K29</v>
      </c>
      <c r="L70">
        <v>19</v>
      </c>
      <c r="M70" t="s">
        <v>232</v>
      </c>
      <c r="V70" s="189"/>
      <c r="AE70" s="189"/>
    </row>
    <row r="71" spans="1:31" ht="14.25" customHeight="1" x14ac:dyDescent="0.3">
      <c r="A71" t="str">
        <f t="shared" si="13"/>
        <v>Option 1</v>
      </c>
      <c r="B71" s="19" t="str">
        <f t="shared" ca="1" si="9"/>
        <v/>
      </c>
      <c r="C71" s="14" t="str">
        <f t="shared" ca="1" si="10"/>
        <v/>
      </c>
      <c r="D71" s="30" t="str">
        <f t="shared" ca="1" si="11"/>
        <v/>
      </c>
      <c r="E71" s="14">
        <f t="shared" ca="1" si="12"/>
        <v>0</v>
      </c>
      <c r="F71" t="str">
        <f t="shared" si="14"/>
        <v>K30</v>
      </c>
      <c r="L71">
        <v>20</v>
      </c>
      <c r="M71" t="s">
        <v>233</v>
      </c>
      <c r="V71" s="189"/>
      <c r="AE71" s="189"/>
    </row>
    <row r="72" spans="1:31" ht="14.25" customHeight="1" x14ac:dyDescent="0.3">
      <c r="A72" t="str">
        <f t="shared" si="13"/>
        <v>Option 1</v>
      </c>
      <c r="B72" s="19" t="str">
        <f t="shared" ca="1" si="9"/>
        <v/>
      </c>
      <c r="C72" s="14" t="str">
        <f t="shared" ca="1" si="10"/>
        <v/>
      </c>
      <c r="D72" s="30" t="str">
        <f t="shared" ca="1" si="11"/>
        <v/>
      </c>
      <c r="E72" s="14">
        <f t="shared" ca="1" si="12"/>
        <v>0</v>
      </c>
      <c r="F72" t="str">
        <f t="shared" si="14"/>
        <v>K31</v>
      </c>
      <c r="L72">
        <v>21</v>
      </c>
      <c r="M72" t="s">
        <v>234</v>
      </c>
      <c r="V72" s="189"/>
      <c r="AE72" s="189"/>
    </row>
    <row r="73" spans="1:31" ht="14.25" customHeight="1" x14ac:dyDescent="0.3">
      <c r="A73" t="str">
        <f t="shared" si="13"/>
        <v>Option 1</v>
      </c>
      <c r="B73" s="19" t="str">
        <f t="shared" ca="1" si="9"/>
        <v/>
      </c>
      <c r="C73" s="14" t="str">
        <f t="shared" ca="1" si="10"/>
        <v/>
      </c>
      <c r="D73" s="30" t="str">
        <f t="shared" ca="1" si="11"/>
        <v/>
      </c>
      <c r="E73" s="14">
        <f t="shared" ca="1" si="12"/>
        <v>0</v>
      </c>
      <c r="F73" t="str">
        <f t="shared" si="14"/>
        <v>K32</v>
      </c>
      <c r="L73">
        <v>22</v>
      </c>
      <c r="M73" t="s">
        <v>235</v>
      </c>
      <c r="V73" s="189"/>
      <c r="AE73" s="189"/>
    </row>
    <row r="74" spans="1:31" ht="14.25" customHeight="1" x14ac:dyDescent="0.3">
      <c r="A74" t="str">
        <f t="shared" si="13"/>
        <v>Option 1</v>
      </c>
      <c r="B74" s="19" t="str">
        <f t="shared" ca="1" si="9"/>
        <v/>
      </c>
      <c r="C74" s="14" t="str">
        <f t="shared" ca="1" si="10"/>
        <v/>
      </c>
      <c r="D74" s="30" t="str">
        <f t="shared" ca="1" si="11"/>
        <v/>
      </c>
      <c r="E74" s="14">
        <f t="shared" ca="1" si="12"/>
        <v>0</v>
      </c>
      <c r="F74" t="str">
        <f t="shared" si="14"/>
        <v>K33</v>
      </c>
      <c r="L74">
        <v>23</v>
      </c>
      <c r="M74" t="s">
        <v>236</v>
      </c>
      <c r="V74" s="189"/>
      <c r="AE74" s="189"/>
    </row>
    <row r="75" spans="1:31" ht="15" customHeight="1" x14ac:dyDescent="0.3">
      <c r="B75" s="15" t="s">
        <v>36</v>
      </c>
      <c r="C75" s="16">
        <f ca="1">SUM(C61:C74)</f>
        <v>449049.23501114303</v>
      </c>
      <c r="D75" s="17">
        <f ca="1">SUM(D61:D74)</f>
        <v>1</v>
      </c>
      <c r="E75" s="17"/>
      <c r="L75">
        <v>24</v>
      </c>
      <c r="M75" t="s">
        <v>246</v>
      </c>
      <c r="V75" s="189"/>
      <c r="AE75" s="189"/>
    </row>
    <row r="76" spans="1:31" ht="14.25" customHeight="1" x14ac:dyDescent="0.3">
      <c r="L76">
        <v>25</v>
      </c>
      <c r="M76" t="s">
        <v>247</v>
      </c>
      <c r="V76" s="189"/>
      <c r="AE76" s="189"/>
    </row>
    <row r="77" spans="1:31" ht="14.25" customHeight="1" x14ac:dyDescent="0.3">
      <c r="L77">
        <v>26</v>
      </c>
      <c r="M77" t="s">
        <v>248</v>
      </c>
      <c r="V77" s="189"/>
      <c r="AE77" s="189"/>
    </row>
    <row r="78" spans="1:31" ht="14.25" customHeight="1" x14ac:dyDescent="0.3">
      <c r="L78">
        <v>27</v>
      </c>
      <c r="M78" t="s">
        <v>249</v>
      </c>
      <c r="V78" s="189"/>
      <c r="AE78" s="189"/>
    </row>
    <row r="79" spans="1:31" ht="14.25" customHeight="1" x14ac:dyDescent="0.3">
      <c r="B79" s="6" t="s">
        <v>114</v>
      </c>
      <c r="G79" s="21" t="s">
        <v>54</v>
      </c>
      <c r="H79" s="23">
        <v>1</v>
      </c>
      <c r="L79">
        <v>28</v>
      </c>
      <c r="M79" t="s">
        <v>250</v>
      </c>
      <c r="V79" s="189"/>
      <c r="AE79" s="189"/>
    </row>
    <row r="80" spans="1:31" ht="14.25" customHeight="1" x14ac:dyDescent="0.3">
      <c r="B80" s="20" t="s">
        <v>35</v>
      </c>
      <c r="C80" s="46" t="s">
        <v>37</v>
      </c>
      <c r="D80" s="46" t="s">
        <v>38</v>
      </c>
      <c r="E80" s="46" t="s">
        <v>54</v>
      </c>
      <c r="L80">
        <v>29</v>
      </c>
      <c r="M80" t="s">
        <v>251</v>
      </c>
      <c r="V80" s="189"/>
      <c r="AE80" s="189"/>
    </row>
    <row r="81" spans="1:31" ht="14.25" customHeight="1" x14ac:dyDescent="0.35">
      <c r="A81" t="str">
        <f>$B79</f>
        <v>Option 2</v>
      </c>
      <c r="B81" s="19" t="str">
        <f ca="1">IF(INDIRECT("'" &amp; $A81 &amp; "'" &amp; "!"&amp;F81)=0,"",INDIRECT("'" &amp; $A81 &amp; "'" &amp; "!"&amp;F81))</f>
        <v>UARM - Environment and Community - Fire Risk</v>
      </c>
      <c r="C81" s="14">
        <f ca="1">IF(B81="","",VLOOKUP($B81,INDIRECT("'" &amp; $A81 &amp; "'" &amp; "!$K$20:$O$42"),4,FALSE))</f>
        <v>5117.5387401997205</v>
      </c>
      <c r="D81" s="30">
        <f ca="1">IF(B81="","",VLOOKUP($B81,INDIRECT("'" &amp; $A81 &amp; "'" &amp; "!$K$20:$O$42"),5,FALSE))</f>
        <v>9.7999999999999997E-3</v>
      </c>
      <c r="E81" s="14">
        <f ca="1">IF(D81="",0,1)</f>
        <v>1</v>
      </c>
      <c r="F81" s="198" t="s">
        <v>196</v>
      </c>
      <c r="G81" s="21" t="s">
        <v>52</v>
      </c>
      <c r="H81" t="s">
        <v>53</v>
      </c>
      <c r="L81">
        <v>30</v>
      </c>
      <c r="M81" t="s">
        <v>252</v>
      </c>
      <c r="V81" s="189"/>
      <c r="AE81" s="189"/>
    </row>
    <row r="82" spans="1:31" ht="14.25" customHeight="1" x14ac:dyDescent="0.3">
      <c r="A82" t="str">
        <f>A81</f>
        <v>Option 2</v>
      </c>
      <c r="B82" s="19" t="str">
        <f t="shared" ref="B82:B94" ca="1" si="15">IF(INDIRECT("'" &amp; $A82 &amp; "'" &amp; "!"&amp;F82)=0,"",INDIRECT("'" &amp; $A82 &amp; "'" &amp; "!"&amp;F82))</f>
        <v>UARM - Safety &amp; People - Worker</v>
      </c>
      <c r="C82" s="14">
        <f t="shared" ref="C82:C94" ca="1" si="16">IF(B82="","",VLOOKUP($B82,INDIRECT("'" &amp; $A82 &amp; "'" &amp; "!$K$20:$O$42"),4,FALSE))</f>
        <v>2703.4306470741399</v>
      </c>
      <c r="D82" s="30">
        <f t="shared" ref="D82:D94" ca="1" si="17">IF(B82="","",VLOOKUP($B82,INDIRECT("'" &amp; $A82 &amp; "'" &amp; "!$K$20:$O$42"),5,FALSE))</f>
        <v>5.1999999999999998E-3</v>
      </c>
      <c r="E82" s="14">
        <f t="shared" ref="E82:E94" ca="1" si="18">IF(D82="",0,1)</f>
        <v>1</v>
      </c>
      <c r="F82" t="str">
        <f>LEFT(F81,1) &amp; (RIGHT(F81,(LEN(F81)-1))+1)</f>
        <v>K21</v>
      </c>
      <c r="G82" s="22" t="s">
        <v>319</v>
      </c>
      <c r="H82" s="37">
        <v>3.2599999999999997E-2</v>
      </c>
      <c r="L82">
        <v>31</v>
      </c>
      <c r="M82" t="s">
        <v>253</v>
      </c>
      <c r="V82" s="189"/>
      <c r="AE82" s="189"/>
    </row>
    <row r="83" spans="1:31" ht="14.25" customHeight="1" x14ac:dyDescent="0.3">
      <c r="A83" t="str">
        <f t="shared" ref="A83:A94" si="19">A82</f>
        <v>Option 2</v>
      </c>
      <c r="B83" s="19" t="str">
        <f t="shared" ca="1" si="15"/>
        <v>UARM - Network Performance Risk</v>
      </c>
      <c r="C83" s="14">
        <f t="shared" ca="1" si="16"/>
        <v>438225.67222822999</v>
      </c>
      <c r="D83" s="30">
        <f t="shared" ca="1" si="17"/>
        <v>0.84219999999999995</v>
      </c>
      <c r="E83" s="14">
        <f t="shared" ca="1" si="18"/>
        <v>1</v>
      </c>
      <c r="F83" t="str">
        <f t="shared" ref="F83:F94" si="20">LEFT(F82,1) &amp; (RIGHT(F82,(LEN(F82)-1))+1)</f>
        <v>K22</v>
      </c>
      <c r="G83" s="22" t="s">
        <v>320</v>
      </c>
      <c r="H83" s="37">
        <v>7.1499999999999994E-2</v>
      </c>
      <c r="L83">
        <v>32</v>
      </c>
      <c r="M83" t="s">
        <v>254</v>
      </c>
      <c r="V83" s="189"/>
      <c r="AE83" s="189"/>
    </row>
    <row r="84" spans="1:31" ht="14.25" customHeight="1" x14ac:dyDescent="0.3">
      <c r="A84" t="str">
        <f t="shared" si="19"/>
        <v>Option 2</v>
      </c>
      <c r="B84" s="19" t="str">
        <f t="shared" ca="1" si="15"/>
        <v>UARM - Environment and Community - Other Risk</v>
      </c>
      <c r="C84" s="14">
        <f t="shared" ca="1" si="16"/>
        <v>11951.3884678785</v>
      </c>
      <c r="D84" s="30">
        <f t="shared" ca="1" si="17"/>
        <v>2.3E-2</v>
      </c>
      <c r="E84" s="14">
        <f t="shared" ca="1" si="18"/>
        <v>1</v>
      </c>
      <c r="F84" t="str">
        <f t="shared" si="20"/>
        <v>K23</v>
      </c>
      <c r="G84" s="22" t="s">
        <v>313</v>
      </c>
      <c r="H84" s="37">
        <v>9.7999999999999997E-3</v>
      </c>
      <c r="L84">
        <v>33</v>
      </c>
      <c r="M84" t="s">
        <v>255</v>
      </c>
      <c r="V84" s="189"/>
      <c r="AE84" s="189"/>
    </row>
    <row r="85" spans="1:31" ht="14.25" customHeight="1" x14ac:dyDescent="0.3">
      <c r="A85" t="str">
        <f t="shared" si="19"/>
        <v>Option 2</v>
      </c>
      <c r="B85" s="19" t="str">
        <f t="shared" ca="1" si="15"/>
        <v>UARM - Financial Risk</v>
      </c>
      <c r="C85" s="14">
        <f t="shared" ca="1" si="16"/>
        <v>11.9513822369256</v>
      </c>
      <c r="D85" s="30">
        <f t="shared" ca="1" si="17"/>
        <v>0</v>
      </c>
      <c r="E85" s="14">
        <f t="shared" ca="1" si="18"/>
        <v>1</v>
      </c>
      <c r="F85" t="str">
        <f t="shared" si="20"/>
        <v>K24</v>
      </c>
      <c r="G85" s="22" t="s">
        <v>316</v>
      </c>
      <c r="H85" s="37">
        <v>2.3E-2</v>
      </c>
      <c r="L85">
        <v>34</v>
      </c>
      <c r="M85" t="s">
        <v>256</v>
      </c>
      <c r="V85" s="189"/>
      <c r="AE85" s="189"/>
    </row>
    <row r="86" spans="1:31" ht="14.25" customHeight="1" x14ac:dyDescent="0.3">
      <c r="A86" t="str">
        <f t="shared" si="19"/>
        <v>Option 2</v>
      </c>
      <c r="B86" s="19" t="str">
        <f t="shared" ca="1" si="15"/>
        <v>UARM - Safety &amp; People - Public</v>
      </c>
      <c r="C86" s="14">
        <f t="shared" ca="1" si="16"/>
        <v>8126.9441444270296</v>
      </c>
      <c r="D86" s="30">
        <f t="shared" ca="1" si="17"/>
        <v>1.5599999999999999E-2</v>
      </c>
      <c r="E86" s="14">
        <f t="shared" ca="1" si="18"/>
        <v>1</v>
      </c>
      <c r="F86" t="str">
        <f t="shared" si="20"/>
        <v>K25</v>
      </c>
      <c r="G86" s="22" t="s">
        <v>317</v>
      </c>
      <c r="H86" s="37">
        <v>0</v>
      </c>
      <c r="L86">
        <v>35</v>
      </c>
      <c r="M86" t="s">
        <v>257</v>
      </c>
      <c r="V86" s="189"/>
      <c r="AE86" s="189"/>
    </row>
    <row r="87" spans="1:31" ht="14.25" customHeight="1" x14ac:dyDescent="0.3">
      <c r="A87" t="str">
        <f t="shared" si="19"/>
        <v>Option 2</v>
      </c>
      <c r="B87" s="19" t="str">
        <f t="shared" ca="1" si="15"/>
        <v>Terminal Value</v>
      </c>
      <c r="C87" s="14">
        <f t="shared" ca="1" si="16"/>
        <v>16965.935281642898</v>
      </c>
      <c r="D87" s="30">
        <f t="shared" ca="1" si="17"/>
        <v>3.2599999999999997E-2</v>
      </c>
      <c r="E87" s="14">
        <f t="shared" ca="1" si="18"/>
        <v>1</v>
      </c>
      <c r="F87" t="str">
        <f t="shared" si="20"/>
        <v>K26</v>
      </c>
      <c r="G87" s="22" t="s">
        <v>315</v>
      </c>
      <c r="H87" s="37">
        <v>0.84219999999999995</v>
      </c>
      <c r="L87">
        <v>36</v>
      </c>
      <c r="M87" t="s">
        <v>258</v>
      </c>
      <c r="V87" s="189"/>
      <c r="AE87" s="189"/>
    </row>
    <row r="88" spans="1:31" ht="14.25" customHeight="1" x14ac:dyDescent="0.3">
      <c r="A88" t="str">
        <f t="shared" si="19"/>
        <v>Option 2</v>
      </c>
      <c r="B88" s="19" t="str">
        <f t="shared" ca="1" si="15"/>
        <v>Total Investment Cost</v>
      </c>
      <c r="C88" s="14">
        <f t="shared" ca="1" si="16"/>
        <v>-37225.081822363798</v>
      </c>
      <c r="D88" s="30">
        <f t="shared" ca="1" si="17"/>
        <v>7.1499999999999994E-2</v>
      </c>
      <c r="E88" s="14">
        <f t="shared" ca="1" si="18"/>
        <v>1</v>
      </c>
      <c r="F88" t="str">
        <f t="shared" si="20"/>
        <v>K27</v>
      </c>
      <c r="G88" s="22" t="s">
        <v>318</v>
      </c>
      <c r="H88" s="37">
        <v>1.5599999999999999E-2</v>
      </c>
      <c r="L88">
        <v>37</v>
      </c>
      <c r="V88" s="189"/>
      <c r="AE88" s="189"/>
    </row>
    <row r="89" spans="1:31" ht="14.25" customHeight="1" x14ac:dyDescent="0.3">
      <c r="A89" t="str">
        <f t="shared" si="19"/>
        <v>Option 2</v>
      </c>
      <c r="B89" s="19" t="str">
        <f t="shared" ca="1" si="15"/>
        <v/>
      </c>
      <c r="C89" s="14" t="str">
        <f t="shared" ca="1" si="16"/>
        <v/>
      </c>
      <c r="D89" s="30" t="str">
        <f t="shared" ca="1" si="17"/>
        <v/>
      </c>
      <c r="E89" s="14">
        <f t="shared" ca="1" si="18"/>
        <v>0</v>
      </c>
      <c r="F89" t="str">
        <f t="shared" si="20"/>
        <v>K28</v>
      </c>
      <c r="G89" s="22" t="s">
        <v>314</v>
      </c>
      <c r="H89" s="37">
        <v>5.1999999999999998E-3</v>
      </c>
      <c r="L89">
        <v>38</v>
      </c>
      <c r="V89" s="189"/>
      <c r="AE89" s="189"/>
    </row>
    <row r="90" spans="1:31" ht="14.25" customHeight="1" x14ac:dyDescent="0.3">
      <c r="A90" t="str">
        <f t="shared" si="19"/>
        <v>Option 2</v>
      </c>
      <c r="B90" s="19" t="str">
        <f t="shared" ca="1" si="15"/>
        <v/>
      </c>
      <c r="C90" s="14" t="str">
        <f t="shared" ca="1" si="16"/>
        <v/>
      </c>
      <c r="D90" s="30" t="str">
        <f t="shared" ca="1" si="17"/>
        <v/>
      </c>
      <c r="E90" s="14">
        <f t="shared" ca="1" si="18"/>
        <v>0</v>
      </c>
      <c r="F90" t="str">
        <f t="shared" si="20"/>
        <v>K29</v>
      </c>
      <c r="L90">
        <v>39</v>
      </c>
      <c r="V90" s="189"/>
      <c r="AE90" s="189"/>
    </row>
    <row r="91" spans="1:31" ht="14.25" customHeight="1" x14ac:dyDescent="0.3">
      <c r="A91" t="str">
        <f t="shared" si="19"/>
        <v>Option 2</v>
      </c>
      <c r="B91" s="19" t="str">
        <f t="shared" ca="1" si="15"/>
        <v/>
      </c>
      <c r="C91" s="14" t="str">
        <f t="shared" ca="1" si="16"/>
        <v/>
      </c>
      <c r="D91" s="30" t="str">
        <f t="shared" ca="1" si="17"/>
        <v/>
      </c>
      <c r="E91" s="14">
        <f t="shared" ca="1" si="18"/>
        <v>0</v>
      </c>
      <c r="F91" t="str">
        <f t="shared" si="20"/>
        <v>K30</v>
      </c>
      <c r="L91">
        <v>40</v>
      </c>
      <c r="V91" s="189"/>
      <c r="AE91" s="189"/>
    </row>
    <row r="92" spans="1:31" ht="14.25" customHeight="1" x14ac:dyDescent="0.3">
      <c r="A92" t="str">
        <f t="shared" si="19"/>
        <v>Option 2</v>
      </c>
      <c r="B92" s="19" t="str">
        <f t="shared" ca="1" si="15"/>
        <v/>
      </c>
      <c r="C92" s="14" t="str">
        <f t="shared" ca="1" si="16"/>
        <v/>
      </c>
      <c r="D92" s="30" t="str">
        <f t="shared" ca="1" si="17"/>
        <v/>
      </c>
      <c r="E92" s="14">
        <f t="shared" ca="1" si="18"/>
        <v>0</v>
      </c>
      <c r="F92" t="str">
        <f t="shared" si="20"/>
        <v>K31</v>
      </c>
      <c r="L92">
        <v>41</v>
      </c>
      <c r="V92" s="189"/>
      <c r="AE92" s="189"/>
    </row>
    <row r="93" spans="1:31" ht="14.25" customHeight="1" x14ac:dyDescent="0.3">
      <c r="A93" t="str">
        <f t="shared" si="19"/>
        <v>Option 2</v>
      </c>
      <c r="B93" s="19" t="str">
        <f t="shared" ca="1" si="15"/>
        <v/>
      </c>
      <c r="C93" s="14" t="str">
        <f t="shared" ca="1" si="16"/>
        <v/>
      </c>
      <c r="D93" s="30" t="str">
        <f t="shared" ca="1" si="17"/>
        <v/>
      </c>
      <c r="E93" s="14">
        <f t="shared" ca="1" si="18"/>
        <v>0</v>
      </c>
      <c r="F93" t="str">
        <f t="shared" si="20"/>
        <v>K32</v>
      </c>
      <c r="L93">
        <v>42</v>
      </c>
      <c r="V93" s="189"/>
      <c r="AE93" s="189"/>
    </row>
    <row r="94" spans="1:31" ht="14.25" customHeight="1" x14ac:dyDescent="0.3">
      <c r="A94" t="str">
        <f t="shared" si="19"/>
        <v>Option 2</v>
      </c>
      <c r="B94" s="19" t="str">
        <f t="shared" ca="1" si="15"/>
        <v/>
      </c>
      <c r="C94" s="14" t="str">
        <f t="shared" ca="1" si="16"/>
        <v/>
      </c>
      <c r="D94" s="30" t="str">
        <f t="shared" ca="1" si="17"/>
        <v/>
      </c>
      <c r="E94" s="14">
        <f t="shared" ca="1" si="18"/>
        <v>0</v>
      </c>
      <c r="F94" t="str">
        <f t="shared" si="20"/>
        <v>K33</v>
      </c>
      <c r="L94">
        <v>43</v>
      </c>
      <c r="V94" s="189"/>
      <c r="AE94" s="189"/>
    </row>
    <row r="95" spans="1:31" ht="14.25" customHeight="1" x14ac:dyDescent="0.3">
      <c r="B95" s="15" t="s">
        <v>36</v>
      </c>
      <c r="C95" s="16">
        <f ca="1">SUM(C81:C94)</f>
        <v>445877.77906932542</v>
      </c>
      <c r="D95" s="17">
        <f ca="1">SUM(D81:D94)</f>
        <v>0.9998999999999999</v>
      </c>
      <c r="E95" s="17"/>
      <c r="V95" s="189"/>
      <c r="AE95" s="189"/>
    </row>
    <row r="96" spans="1:31" ht="14.25" customHeight="1" x14ac:dyDescent="0.3">
      <c r="V96" s="189"/>
      <c r="AE96" s="189"/>
    </row>
    <row r="97" spans="1:31" ht="14.25" customHeight="1" x14ac:dyDescent="0.3">
      <c r="V97" s="189"/>
      <c r="AE97" s="189"/>
    </row>
    <row r="98" spans="1:31" ht="14.25" customHeight="1" x14ac:dyDescent="0.3">
      <c r="V98" s="189"/>
      <c r="AE98" s="189"/>
    </row>
    <row r="99" spans="1:31" ht="14.25" customHeight="1" x14ac:dyDescent="0.3">
      <c r="B99" s="6" t="s">
        <v>115</v>
      </c>
      <c r="G99" s="21" t="s">
        <v>54</v>
      </c>
      <c r="H99" s="23">
        <v>1</v>
      </c>
      <c r="V99" s="189"/>
      <c r="AE99" s="189"/>
    </row>
    <row r="100" spans="1:31" ht="14.25" customHeight="1" x14ac:dyDescent="0.3">
      <c r="B100" s="20" t="s">
        <v>35</v>
      </c>
      <c r="C100" s="45" t="s">
        <v>37</v>
      </c>
      <c r="D100" s="45" t="s">
        <v>38</v>
      </c>
      <c r="E100" s="45" t="s">
        <v>54</v>
      </c>
      <c r="V100" s="189"/>
      <c r="AE100" s="189"/>
    </row>
    <row r="101" spans="1:31" ht="14.25" customHeight="1" x14ac:dyDescent="0.35">
      <c r="A101" t="str">
        <f>$B99</f>
        <v>Option 3</v>
      </c>
      <c r="B101" s="19" t="str">
        <f ca="1">IF(INDIRECT("'" &amp; $A101 &amp; "'" &amp; "!"&amp;F101)=0,"",INDIRECT("'" &amp; $A101 &amp; "'" &amp; "!"&amp;F101))</f>
        <v>UARM - Environment and Community - Fire Risk</v>
      </c>
      <c r="C101" s="14">
        <f ca="1">IF(B101="","",VLOOKUP($B101,INDIRECT("'" &amp; $A101 &amp; "'" &amp; "!$K$20:$O$42"),4,FALSE))</f>
        <v>4804.6106271264598</v>
      </c>
      <c r="D101" s="30">
        <f ca="1">IF(B101="","",VLOOKUP($B101,INDIRECT("'" &amp; $A101 &amp; "'" &amp; "!$K$20:$O$42"),5,FALSE))</f>
        <v>0.01</v>
      </c>
      <c r="E101" s="14">
        <f ca="1">IF(D101="",0,1)</f>
        <v>1</v>
      </c>
      <c r="F101" s="198" t="s">
        <v>196</v>
      </c>
      <c r="G101" s="21" t="s">
        <v>52</v>
      </c>
      <c r="H101" t="s">
        <v>53</v>
      </c>
      <c r="V101" s="189"/>
      <c r="AE101" s="189"/>
    </row>
    <row r="102" spans="1:31" ht="14.25" customHeight="1" x14ac:dyDescent="0.3">
      <c r="A102" t="str">
        <f>A101</f>
        <v>Option 3</v>
      </c>
      <c r="B102" s="19" t="str">
        <f t="shared" ref="B102:B114" ca="1" si="21">IF(INDIRECT("'" &amp; $A102 &amp; "'" &amp; "!"&amp;F102)=0,"",INDIRECT("'" &amp; $A102 &amp; "'" &amp; "!"&amp;F102))</f>
        <v>UARM - Safety &amp; People - Worker</v>
      </c>
      <c r="C102" s="14">
        <f t="shared" ref="C102:C114" ca="1" si="22">IF(B102="","",VLOOKUP($B102,INDIRECT("'" &amp; $A102 &amp; "'" &amp; "!$K$20:$O$42"),4,FALSE))</f>
        <v>2538.1208072109798</v>
      </c>
      <c r="D102" s="30">
        <f t="shared" ref="D102:D114" ca="1" si="23">IF(B102="","",VLOOKUP($B102,INDIRECT("'" &amp; $A102 &amp; "'" &amp; "!$K$20:$O$42"),5,FALSE))</f>
        <v>5.3E-3</v>
      </c>
      <c r="E102" s="14">
        <f t="shared" ref="E102:E114" ca="1" si="24">IF(D102="",0,1)</f>
        <v>1</v>
      </c>
      <c r="F102" t="str">
        <f>LEFT(F101,1) &amp; (RIGHT(F101,(LEN(F101)-1))+1)</f>
        <v>K21</v>
      </c>
      <c r="G102" s="22" t="s">
        <v>319</v>
      </c>
      <c r="H102" s="37">
        <v>2.6599999999999999E-2</v>
      </c>
      <c r="V102" s="189"/>
      <c r="AE102" s="189"/>
    </row>
    <row r="103" spans="1:31" ht="14.25" customHeight="1" x14ac:dyDescent="0.3">
      <c r="A103" t="str">
        <f t="shared" ref="A103:A114" si="25">A102</f>
        <v>Option 3</v>
      </c>
      <c r="B103" s="19" t="str">
        <f t="shared" ca="1" si="21"/>
        <v>UARM - Network Performance Risk</v>
      </c>
      <c r="C103" s="14">
        <f t="shared" ca="1" si="22"/>
        <v>411428.974580999</v>
      </c>
      <c r="D103" s="30">
        <f t="shared" ca="1" si="23"/>
        <v>0.85950000000000004</v>
      </c>
      <c r="E103" s="14">
        <f t="shared" ca="1" si="24"/>
        <v>1</v>
      </c>
      <c r="F103" t="str">
        <f t="shared" ref="F103:F114" si="26">LEFT(F102,1) &amp; (RIGHT(F102,(LEN(F102)-1))+1)</f>
        <v>K22</v>
      </c>
      <c r="G103" s="22" t="s">
        <v>320</v>
      </c>
      <c r="H103" s="37">
        <v>5.9200000000000003E-2</v>
      </c>
      <c r="V103" s="189"/>
      <c r="AE103" s="189"/>
    </row>
    <row r="104" spans="1:31" ht="14.25" customHeight="1" x14ac:dyDescent="0.3">
      <c r="A104" t="str">
        <f t="shared" si="25"/>
        <v>Option 3</v>
      </c>
      <c r="B104" s="19" t="str">
        <f t="shared" ca="1" si="21"/>
        <v>UARM - Environment and Community - Other Risk</v>
      </c>
      <c r="C104" s="14">
        <f t="shared" ca="1" si="22"/>
        <v>11220.5829331202</v>
      </c>
      <c r="D104" s="30">
        <f t="shared" ca="1" si="23"/>
        <v>2.3400000000000001E-2</v>
      </c>
      <c r="E104" s="14">
        <f t="shared" ca="1" si="24"/>
        <v>1</v>
      </c>
      <c r="F104" t="str">
        <f t="shared" si="26"/>
        <v>K23</v>
      </c>
      <c r="G104" s="22" t="s">
        <v>313</v>
      </c>
      <c r="H104" s="37">
        <v>0.01</v>
      </c>
      <c r="V104" s="189"/>
      <c r="AE104" s="189"/>
    </row>
    <row r="105" spans="1:31" ht="14.25" customHeight="1" x14ac:dyDescent="0.3">
      <c r="A105" t="str">
        <f t="shared" si="25"/>
        <v>Option 3</v>
      </c>
      <c r="B105" s="19" t="str">
        <f t="shared" ca="1" si="21"/>
        <v>UARM - Financial Risk</v>
      </c>
      <c r="C105" s="14">
        <f t="shared" ca="1" si="22"/>
        <v>11.2205434744785</v>
      </c>
      <c r="D105" s="30">
        <f t="shared" ca="1" si="23"/>
        <v>0</v>
      </c>
      <c r="E105" s="14">
        <f t="shared" ca="1" si="24"/>
        <v>1</v>
      </c>
      <c r="F105" t="str">
        <f t="shared" si="26"/>
        <v>K24</v>
      </c>
      <c r="G105" s="22" t="s">
        <v>316</v>
      </c>
      <c r="H105" s="37">
        <v>2.3400000000000001E-2</v>
      </c>
      <c r="V105" s="189"/>
      <c r="AE105" s="189"/>
    </row>
    <row r="106" spans="1:31" ht="14.25" customHeight="1" x14ac:dyDescent="0.3">
      <c r="A106" t="str">
        <f t="shared" si="25"/>
        <v>Option 3</v>
      </c>
      <c r="B106" s="19" t="str">
        <f t="shared" ca="1" si="21"/>
        <v>UARM - Safety &amp; People - Public</v>
      </c>
      <c r="C106" s="14">
        <f t="shared" ca="1" si="22"/>
        <v>7629.9963911231398</v>
      </c>
      <c r="D106" s="30">
        <f t="shared" ca="1" si="23"/>
        <v>1.5900000000000001E-2</v>
      </c>
      <c r="E106" s="14">
        <f t="shared" ca="1" si="24"/>
        <v>1</v>
      </c>
      <c r="F106" t="str">
        <f t="shared" si="26"/>
        <v>K25</v>
      </c>
      <c r="G106" s="22" t="s">
        <v>317</v>
      </c>
      <c r="H106" s="37">
        <v>0</v>
      </c>
      <c r="V106" s="189"/>
      <c r="AE106" s="189"/>
    </row>
    <row r="107" spans="1:31" ht="14.25" customHeight="1" x14ac:dyDescent="0.3">
      <c r="A107" t="str">
        <f t="shared" si="25"/>
        <v>Option 3</v>
      </c>
      <c r="B107" s="19" t="str">
        <f t="shared" ca="1" si="21"/>
        <v>Terminal Value</v>
      </c>
      <c r="C107" s="14">
        <f t="shared" ca="1" si="22"/>
        <v>12745.8730966888</v>
      </c>
      <c r="D107" s="30">
        <f t="shared" ca="1" si="23"/>
        <v>2.6599999999999999E-2</v>
      </c>
      <c r="E107" s="14">
        <f t="shared" ca="1" si="24"/>
        <v>1</v>
      </c>
      <c r="F107" t="str">
        <f t="shared" si="26"/>
        <v>K26</v>
      </c>
      <c r="G107" s="22" t="s">
        <v>315</v>
      </c>
      <c r="H107" s="37">
        <v>0.85950000000000004</v>
      </c>
      <c r="V107" s="189"/>
      <c r="AE107" s="189"/>
    </row>
    <row r="108" spans="1:31" ht="14.25" customHeight="1" x14ac:dyDescent="0.3">
      <c r="A108" t="str">
        <f t="shared" si="25"/>
        <v>Option 3</v>
      </c>
      <c r="B108" s="19" t="str">
        <f t="shared" ca="1" si="21"/>
        <v>Total Investment Cost</v>
      </c>
      <c r="C108" s="14">
        <f t="shared" ca="1" si="22"/>
        <v>-28318.127448285501</v>
      </c>
      <c r="D108" s="30">
        <f t="shared" ca="1" si="23"/>
        <v>5.9200000000000003E-2</v>
      </c>
      <c r="E108" s="14">
        <f t="shared" ca="1" si="24"/>
        <v>1</v>
      </c>
      <c r="F108" t="str">
        <f t="shared" si="26"/>
        <v>K27</v>
      </c>
      <c r="G108" s="22" t="s">
        <v>318</v>
      </c>
      <c r="H108" s="37">
        <v>1.5900000000000001E-2</v>
      </c>
      <c r="V108" s="189"/>
      <c r="AE108" s="189"/>
    </row>
    <row r="109" spans="1:31" ht="14.25" customHeight="1" x14ac:dyDescent="0.3">
      <c r="A109" t="str">
        <f t="shared" si="25"/>
        <v>Option 3</v>
      </c>
      <c r="B109" s="19" t="str">
        <f t="shared" ca="1" si="21"/>
        <v/>
      </c>
      <c r="C109" s="14" t="str">
        <f t="shared" ca="1" si="22"/>
        <v/>
      </c>
      <c r="D109" s="30" t="str">
        <f t="shared" ca="1" si="23"/>
        <v/>
      </c>
      <c r="E109" s="14">
        <f t="shared" ca="1" si="24"/>
        <v>0</v>
      </c>
      <c r="F109" t="str">
        <f t="shared" si="26"/>
        <v>K28</v>
      </c>
      <c r="G109" s="22" t="s">
        <v>314</v>
      </c>
      <c r="H109" s="37">
        <v>5.3E-3</v>
      </c>
      <c r="V109" s="189"/>
      <c r="AE109" s="189"/>
    </row>
    <row r="110" spans="1:31" ht="14.25" customHeight="1" x14ac:dyDescent="0.3">
      <c r="A110" t="str">
        <f t="shared" si="25"/>
        <v>Option 3</v>
      </c>
      <c r="B110" s="19" t="str">
        <f t="shared" ca="1" si="21"/>
        <v/>
      </c>
      <c r="C110" s="14" t="str">
        <f t="shared" ca="1" si="22"/>
        <v/>
      </c>
      <c r="D110" s="30" t="str">
        <f t="shared" ca="1" si="23"/>
        <v/>
      </c>
      <c r="E110" s="14">
        <f t="shared" ca="1" si="24"/>
        <v>0</v>
      </c>
      <c r="F110" t="str">
        <f t="shared" si="26"/>
        <v>K29</v>
      </c>
      <c r="V110" s="189"/>
      <c r="AE110" s="189"/>
    </row>
    <row r="111" spans="1:31" ht="14.25" customHeight="1" x14ac:dyDescent="0.3">
      <c r="A111" t="str">
        <f t="shared" si="25"/>
        <v>Option 3</v>
      </c>
      <c r="B111" s="19" t="str">
        <f t="shared" ca="1" si="21"/>
        <v/>
      </c>
      <c r="C111" s="14" t="str">
        <f t="shared" ca="1" si="22"/>
        <v/>
      </c>
      <c r="D111" s="30" t="str">
        <f t="shared" ca="1" si="23"/>
        <v/>
      </c>
      <c r="E111" s="14">
        <f t="shared" ca="1" si="24"/>
        <v>0</v>
      </c>
      <c r="F111" t="str">
        <f t="shared" si="26"/>
        <v>K30</v>
      </c>
      <c r="V111" s="189"/>
      <c r="AE111" s="189"/>
    </row>
    <row r="112" spans="1:31" ht="14.25" customHeight="1" x14ac:dyDescent="0.3">
      <c r="A112" t="str">
        <f t="shared" si="25"/>
        <v>Option 3</v>
      </c>
      <c r="B112" s="19" t="str">
        <f t="shared" ca="1" si="21"/>
        <v/>
      </c>
      <c r="C112" s="14" t="str">
        <f t="shared" ca="1" si="22"/>
        <v/>
      </c>
      <c r="D112" s="30" t="str">
        <f t="shared" ca="1" si="23"/>
        <v/>
      </c>
      <c r="E112" s="14">
        <f t="shared" ca="1" si="24"/>
        <v>0</v>
      </c>
      <c r="F112" t="str">
        <f t="shared" si="26"/>
        <v>K31</v>
      </c>
      <c r="V112" s="189"/>
      <c r="AE112" s="189"/>
    </row>
    <row r="113" spans="1:31" ht="14.25" customHeight="1" x14ac:dyDescent="0.3">
      <c r="A113" t="str">
        <f t="shared" si="25"/>
        <v>Option 3</v>
      </c>
      <c r="B113" s="19" t="str">
        <f t="shared" ca="1" si="21"/>
        <v/>
      </c>
      <c r="C113" s="14" t="str">
        <f t="shared" ca="1" si="22"/>
        <v/>
      </c>
      <c r="D113" s="30" t="str">
        <f t="shared" ca="1" si="23"/>
        <v/>
      </c>
      <c r="E113" s="14">
        <f t="shared" ca="1" si="24"/>
        <v>0</v>
      </c>
      <c r="F113" t="str">
        <f t="shared" si="26"/>
        <v>K32</v>
      </c>
      <c r="V113" s="189"/>
      <c r="AE113" s="189"/>
    </row>
    <row r="114" spans="1:31" ht="14.25" customHeight="1" x14ac:dyDescent="0.3">
      <c r="A114" t="str">
        <f t="shared" si="25"/>
        <v>Option 3</v>
      </c>
      <c r="B114" s="19" t="str">
        <f t="shared" ca="1" si="21"/>
        <v/>
      </c>
      <c r="C114" s="14" t="str">
        <f t="shared" ca="1" si="22"/>
        <v/>
      </c>
      <c r="D114" s="30" t="str">
        <f t="shared" ca="1" si="23"/>
        <v/>
      </c>
      <c r="E114" s="14">
        <f t="shared" ca="1" si="24"/>
        <v>0</v>
      </c>
      <c r="F114" t="str">
        <f t="shared" si="26"/>
        <v>K33</v>
      </c>
      <c r="V114" s="189"/>
      <c r="AE114" s="189"/>
    </row>
    <row r="115" spans="1:31" ht="14.25" customHeight="1" x14ac:dyDescent="0.3">
      <c r="B115" s="15" t="s">
        <v>36</v>
      </c>
      <c r="C115" s="16">
        <f ca="1">SUM(C101:C114)</f>
        <v>422061.25153145759</v>
      </c>
      <c r="D115" s="17">
        <f ca="1">SUM(D101:D114)</f>
        <v>0.99990000000000001</v>
      </c>
      <c r="E115" s="17"/>
      <c r="V115" s="189"/>
      <c r="AE115" s="189"/>
    </row>
    <row r="116" spans="1:31" ht="14.25" customHeight="1" x14ac:dyDescent="0.3">
      <c r="V116" s="189"/>
      <c r="AE116" s="189"/>
    </row>
    <row r="117" spans="1:31" ht="14.25" customHeight="1" x14ac:dyDescent="0.3">
      <c r="V117" s="189"/>
      <c r="AE117" s="189"/>
    </row>
    <row r="118" spans="1:31" ht="14.25" customHeight="1" x14ac:dyDescent="0.3">
      <c r="V118" s="189"/>
      <c r="AE118" s="189"/>
    </row>
    <row r="119" spans="1:31" ht="14.25" customHeight="1" x14ac:dyDescent="0.3">
      <c r="B119" s="6" t="s">
        <v>116</v>
      </c>
      <c r="G119" s="21" t="s">
        <v>54</v>
      </c>
      <c r="H119" s="23">
        <v>1</v>
      </c>
      <c r="V119" s="189"/>
      <c r="AE119" s="189"/>
    </row>
    <row r="120" spans="1:31" ht="14.25" customHeight="1" x14ac:dyDescent="0.3">
      <c r="B120" s="20" t="s">
        <v>35</v>
      </c>
      <c r="C120" s="45" t="s">
        <v>37</v>
      </c>
      <c r="D120" s="45" t="s">
        <v>38</v>
      </c>
      <c r="E120" s="45" t="s">
        <v>54</v>
      </c>
      <c r="V120" s="189"/>
      <c r="AE120" s="189"/>
    </row>
    <row r="121" spans="1:31" ht="14.25" customHeight="1" x14ac:dyDescent="0.35">
      <c r="A121" t="str">
        <f>$B119</f>
        <v>Option 4</v>
      </c>
      <c r="B121" s="19" t="str">
        <f ca="1">IF(INDIRECT("'" &amp; $A121 &amp; "'" &amp; "!"&amp;F121)=0,"",INDIRECT("'" &amp; $A121 &amp; "'" &amp; "!"&amp;F121))</f>
        <v>UARM - Environment and Community - Fire Risk</v>
      </c>
      <c r="C121" s="14">
        <f ca="1">IF(B121="","",VLOOKUP($B121,INDIRECT("'" &amp; $A121 &amp; "'" &amp; "!$K$20:$O$42"),4,FALSE))</f>
        <v>5076.2508581235197</v>
      </c>
      <c r="D121" s="30">
        <f ca="1">IF(B121="","",VLOOKUP($B121,INDIRECT("'" &amp; $A121 &amp; "'" &amp; "!$K$20:$O$42"),5,FALSE))</f>
        <v>9.7999999999999997E-3</v>
      </c>
      <c r="E121" s="14">
        <f ca="1">IF(D121="",0,1)</f>
        <v>1</v>
      </c>
      <c r="F121" s="198" t="s">
        <v>196</v>
      </c>
      <c r="G121" s="21" t="s">
        <v>52</v>
      </c>
      <c r="H121" t="s">
        <v>53</v>
      </c>
      <c r="V121" s="189"/>
      <c r="AE121" s="189"/>
    </row>
    <row r="122" spans="1:31" ht="14.25" customHeight="1" x14ac:dyDescent="0.3">
      <c r="A122" t="str">
        <f>A121</f>
        <v>Option 4</v>
      </c>
      <c r="B122" s="19" t="str">
        <f t="shared" ref="B122:B134" ca="1" si="27">IF(INDIRECT("'" &amp; $A122 &amp; "'" &amp; "!"&amp;F122)=0,"",INDIRECT("'" &amp; $A122 &amp; "'" &amp; "!"&amp;F122))</f>
        <v>UARM - Safety &amp; People - Worker</v>
      </c>
      <c r="C122" s="14">
        <f t="shared" ref="C122:C134" ca="1" si="28">IF(B122="","",VLOOKUP($B122,INDIRECT("'" &amp; $A122 &amp; "'" &amp; "!$K$20:$O$42"),4,FALSE))</f>
        <v>2681.61958371021</v>
      </c>
      <c r="D122" s="30">
        <f t="shared" ref="D122:D134" ca="1" si="29">IF(B122="","",VLOOKUP($B122,INDIRECT("'" &amp; $A122 &amp; "'" &amp; "!$K$20:$O$42"),5,FALSE))</f>
        <v>5.1999999999999998E-3</v>
      </c>
      <c r="E122" s="14">
        <f t="shared" ref="E122:E134" ca="1" si="30">IF(D122="",0,1)</f>
        <v>1</v>
      </c>
      <c r="F122" t="str">
        <f>LEFT(F121,1) &amp; (RIGHT(F121,(LEN(F121)-1))+1)</f>
        <v>K21</v>
      </c>
      <c r="G122" s="22" t="s">
        <v>319</v>
      </c>
      <c r="H122" s="37">
        <v>3.4000000000000002E-2</v>
      </c>
      <c r="V122" s="189"/>
      <c r="AE122" s="189"/>
    </row>
    <row r="123" spans="1:31" ht="14.25" customHeight="1" x14ac:dyDescent="0.3">
      <c r="A123" t="str">
        <f t="shared" ref="A123:A134" si="31">A122</f>
        <v>Option 4</v>
      </c>
      <c r="B123" s="19" t="str">
        <f t="shared" ca="1" si="27"/>
        <v>UARM - Network Performance Risk</v>
      </c>
      <c r="C123" s="14">
        <f t="shared" ca="1" si="28"/>
        <v>434690.10208327899</v>
      </c>
      <c r="D123" s="30">
        <f t="shared" ca="1" si="29"/>
        <v>0.83830000000000005</v>
      </c>
      <c r="E123" s="14">
        <f t="shared" ca="1" si="30"/>
        <v>1</v>
      </c>
      <c r="F123" t="str">
        <f t="shared" ref="F123:F134" si="32">LEFT(F122,1) &amp; (RIGHT(F122,(LEN(F122)-1))+1)</f>
        <v>K22</v>
      </c>
      <c r="G123" s="22" t="s">
        <v>320</v>
      </c>
      <c r="H123" s="37">
        <v>7.4399999999999994E-2</v>
      </c>
      <c r="V123" s="189"/>
      <c r="AE123" s="189"/>
    </row>
    <row r="124" spans="1:31" ht="14.25" customHeight="1" x14ac:dyDescent="0.3">
      <c r="A124" t="str">
        <f t="shared" si="31"/>
        <v>Option 4</v>
      </c>
      <c r="B124" s="19" t="str">
        <f t="shared" ca="1" si="27"/>
        <v>UARM - Environment and Community - Other Risk</v>
      </c>
      <c r="C124" s="14">
        <f t="shared" ca="1" si="28"/>
        <v>11854.965609250199</v>
      </c>
      <c r="D124" s="30">
        <f t="shared" ca="1" si="29"/>
        <v>2.29E-2</v>
      </c>
      <c r="E124" s="14">
        <f t="shared" ca="1" si="30"/>
        <v>1</v>
      </c>
      <c r="F124" t="str">
        <f t="shared" si="32"/>
        <v>K23</v>
      </c>
      <c r="G124" s="22" t="s">
        <v>313</v>
      </c>
      <c r="H124" s="37">
        <v>9.7999999999999997E-3</v>
      </c>
      <c r="V124" s="189"/>
      <c r="AE124" s="189"/>
    </row>
    <row r="125" spans="1:31" ht="14.25" customHeight="1" x14ac:dyDescent="0.3">
      <c r="A125" t="str">
        <f t="shared" si="31"/>
        <v>Option 4</v>
      </c>
      <c r="B125" s="19" t="str">
        <f t="shared" ca="1" si="27"/>
        <v>UARM - Financial Risk</v>
      </c>
      <c r="C125" s="14">
        <f t="shared" ca="1" si="28"/>
        <v>11.854958164854599</v>
      </c>
      <c r="D125" s="30">
        <f t="shared" ca="1" si="29"/>
        <v>0</v>
      </c>
      <c r="E125" s="14">
        <f t="shared" ca="1" si="30"/>
        <v>1</v>
      </c>
      <c r="F125" t="str">
        <f t="shared" si="32"/>
        <v>K24</v>
      </c>
      <c r="G125" s="22" t="s">
        <v>316</v>
      </c>
      <c r="H125" s="37">
        <v>2.29E-2</v>
      </c>
      <c r="V125" s="189"/>
      <c r="AE125" s="189"/>
    </row>
    <row r="126" spans="1:31" ht="14.25" customHeight="1" x14ac:dyDescent="0.3">
      <c r="A126" t="str">
        <f t="shared" si="31"/>
        <v>Option 4</v>
      </c>
      <c r="B126" s="19" t="str">
        <f t="shared" ca="1" si="27"/>
        <v>UARM - Safety &amp; People - Public</v>
      </c>
      <c r="C126" s="14">
        <f t="shared" ca="1" si="28"/>
        <v>8061.3766043713103</v>
      </c>
      <c r="D126" s="30">
        <f t="shared" ca="1" si="29"/>
        <v>1.55E-2</v>
      </c>
      <c r="E126" s="14">
        <f t="shared" ca="1" si="30"/>
        <v>1</v>
      </c>
      <c r="F126" t="str">
        <f t="shared" si="32"/>
        <v>K25</v>
      </c>
      <c r="G126" s="22" t="s">
        <v>317</v>
      </c>
      <c r="H126" s="37">
        <v>0</v>
      </c>
      <c r="V126" s="189"/>
      <c r="AE126" s="189"/>
    </row>
    <row r="127" spans="1:31" ht="14.25" customHeight="1" x14ac:dyDescent="0.3">
      <c r="A127" t="str">
        <f t="shared" si="31"/>
        <v>Option 4</v>
      </c>
      <c r="B127" s="19" t="str">
        <f t="shared" ca="1" si="27"/>
        <v>Terminal Value</v>
      </c>
      <c r="C127" s="14">
        <f t="shared" ca="1" si="28"/>
        <v>17608.5843453415</v>
      </c>
      <c r="D127" s="30">
        <f t="shared" ca="1" si="29"/>
        <v>3.4000000000000002E-2</v>
      </c>
      <c r="E127" s="14">
        <f t="shared" ca="1" si="30"/>
        <v>1</v>
      </c>
      <c r="F127" t="str">
        <f t="shared" si="32"/>
        <v>K26</v>
      </c>
      <c r="G127" s="22" t="s">
        <v>315</v>
      </c>
      <c r="H127" s="37">
        <v>0.83830000000000005</v>
      </c>
      <c r="V127" s="189"/>
      <c r="AE127" s="189"/>
    </row>
    <row r="128" spans="1:31" ht="14.25" customHeight="1" x14ac:dyDescent="0.3">
      <c r="A128" t="str">
        <f t="shared" si="31"/>
        <v>Option 4</v>
      </c>
      <c r="B128" s="19" t="str">
        <f t="shared" ca="1" si="27"/>
        <v>Total Investment Cost</v>
      </c>
      <c r="C128" s="14">
        <f t="shared" ca="1" si="28"/>
        <v>-38580.736859614597</v>
      </c>
      <c r="D128" s="30">
        <f t="shared" ca="1" si="29"/>
        <v>7.4399999999999994E-2</v>
      </c>
      <c r="E128" s="14">
        <f t="shared" ca="1" si="30"/>
        <v>1</v>
      </c>
      <c r="F128" t="str">
        <f t="shared" si="32"/>
        <v>K27</v>
      </c>
      <c r="G128" s="22" t="s">
        <v>318</v>
      </c>
      <c r="H128" s="37">
        <v>1.55E-2</v>
      </c>
      <c r="V128" s="189"/>
      <c r="AE128" s="189"/>
    </row>
    <row r="129" spans="1:31" ht="14.25" customHeight="1" x14ac:dyDescent="0.3">
      <c r="A129" t="str">
        <f t="shared" si="31"/>
        <v>Option 4</v>
      </c>
      <c r="B129" s="19" t="str">
        <f t="shared" ca="1" si="27"/>
        <v/>
      </c>
      <c r="C129" s="14" t="str">
        <f t="shared" ca="1" si="28"/>
        <v/>
      </c>
      <c r="D129" s="30" t="str">
        <f t="shared" ca="1" si="29"/>
        <v/>
      </c>
      <c r="E129" s="14">
        <f t="shared" ca="1" si="30"/>
        <v>0</v>
      </c>
      <c r="F129" t="str">
        <f t="shared" si="32"/>
        <v>K28</v>
      </c>
      <c r="G129" s="22" t="s">
        <v>314</v>
      </c>
      <c r="H129" s="37">
        <v>5.1999999999999998E-3</v>
      </c>
      <c r="V129" s="189"/>
      <c r="AE129" s="189"/>
    </row>
    <row r="130" spans="1:31" ht="14.25" customHeight="1" x14ac:dyDescent="0.3">
      <c r="A130" t="str">
        <f t="shared" si="31"/>
        <v>Option 4</v>
      </c>
      <c r="B130" s="19" t="str">
        <f t="shared" ca="1" si="27"/>
        <v/>
      </c>
      <c r="C130" s="14" t="str">
        <f t="shared" ca="1" si="28"/>
        <v/>
      </c>
      <c r="D130" s="30" t="str">
        <f t="shared" ca="1" si="29"/>
        <v/>
      </c>
      <c r="E130" s="14">
        <f t="shared" ca="1" si="30"/>
        <v>0</v>
      </c>
      <c r="F130" t="str">
        <f t="shared" si="32"/>
        <v>K29</v>
      </c>
      <c r="V130" s="189"/>
      <c r="AE130" s="189"/>
    </row>
    <row r="131" spans="1:31" ht="14.25" customHeight="1" x14ac:dyDescent="0.3">
      <c r="A131" t="str">
        <f t="shared" si="31"/>
        <v>Option 4</v>
      </c>
      <c r="B131" s="19" t="str">
        <f t="shared" ca="1" si="27"/>
        <v/>
      </c>
      <c r="C131" s="14" t="str">
        <f t="shared" ca="1" si="28"/>
        <v/>
      </c>
      <c r="D131" s="30" t="str">
        <f t="shared" ca="1" si="29"/>
        <v/>
      </c>
      <c r="E131" s="14">
        <f t="shared" ca="1" si="30"/>
        <v>0</v>
      </c>
      <c r="F131" t="str">
        <f t="shared" si="32"/>
        <v>K30</v>
      </c>
      <c r="V131" s="189"/>
      <c r="AE131" s="189"/>
    </row>
    <row r="132" spans="1:31" ht="14.25" customHeight="1" x14ac:dyDescent="0.3">
      <c r="A132" t="str">
        <f t="shared" si="31"/>
        <v>Option 4</v>
      </c>
      <c r="B132" s="19" t="str">
        <f t="shared" ca="1" si="27"/>
        <v/>
      </c>
      <c r="C132" s="14" t="str">
        <f t="shared" ca="1" si="28"/>
        <v/>
      </c>
      <c r="D132" s="30" t="str">
        <f t="shared" ca="1" si="29"/>
        <v/>
      </c>
      <c r="E132" s="14">
        <f t="shared" ca="1" si="30"/>
        <v>0</v>
      </c>
      <c r="F132" t="str">
        <f t="shared" si="32"/>
        <v>K31</v>
      </c>
      <c r="V132" s="189"/>
      <c r="AE132" s="189"/>
    </row>
    <row r="133" spans="1:31" ht="14.25" customHeight="1" x14ac:dyDescent="0.3">
      <c r="A133" t="str">
        <f t="shared" si="31"/>
        <v>Option 4</v>
      </c>
      <c r="B133" s="19" t="str">
        <f t="shared" ca="1" si="27"/>
        <v/>
      </c>
      <c r="C133" s="14" t="str">
        <f t="shared" ca="1" si="28"/>
        <v/>
      </c>
      <c r="D133" s="30" t="str">
        <f t="shared" ca="1" si="29"/>
        <v/>
      </c>
      <c r="E133" s="14">
        <f t="shared" ca="1" si="30"/>
        <v>0</v>
      </c>
      <c r="F133" t="str">
        <f t="shared" si="32"/>
        <v>K32</v>
      </c>
      <c r="V133" s="189"/>
      <c r="AE133" s="189"/>
    </row>
    <row r="134" spans="1:31" ht="14.25" customHeight="1" x14ac:dyDescent="0.3">
      <c r="A134" t="str">
        <f t="shared" si="31"/>
        <v>Option 4</v>
      </c>
      <c r="B134" s="19" t="str">
        <f t="shared" ca="1" si="27"/>
        <v/>
      </c>
      <c r="C134" s="14" t="str">
        <f t="shared" ca="1" si="28"/>
        <v/>
      </c>
      <c r="D134" s="30" t="str">
        <f t="shared" ca="1" si="29"/>
        <v/>
      </c>
      <c r="E134" s="14">
        <f t="shared" ca="1" si="30"/>
        <v>0</v>
      </c>
      <c r="F134" t="str">
        <f t="shared" si="32"/>
        <v>K33</v>
      </c>
      <c r="V134" s="189"/>
      <c r="AE134" s="189"/>
    </row>
    <row r="135" spans="1:31" ht="14.25" customHeight="1" x14ac:dyDescent="0.3">
      <c r="B135" s="15" t="s">
        <v>36</v>
      </c>
      <c r="C135" s="16">
        <f ca="1">SUM(C121:C134)</f>
        <v>441404.01718262595</v>
      </c>
      <c r="D135" s="17">
        <f ca="1">SUM(D121:D134)</f>
        <v>1.0001</v>
      </c>
      <c r="E135" s="17"/>
      <c r="V135" s="189"/>
      <c r="AE135" s="189"/>
    </row>
    <row r="136" spans="1:31" ht="14.25" customHeight="1" x14ac:dyDescent="0.3">
      <c r="V136" s="189"/>
      <c r="AE136" s="189"/>
    </row>
    <row r="137" spans="1:31" ht="14.25" customHeight="1" x14ac:dyDescent="0.3">
      <c r="V137" s="189"/>
      <c r="AE137" s="189"/>
    </row>
    <row r="138" spans="1:31" ht="14.25" customHeight="1" x14ac:dyDescent="0.3">
      <c r="V138" s="189"/>
      <c r="AE138" s="189"/>
    </row>
    <row r="139" spans="1:31" ht="14.25" customHeight="1" x14ac:dyDescent="0.3">
      <c r="B139" s="6" t="s">
        <v>117</v>
      </c>
      <c r="G139" s="21" t="s">
        <v>54</v>
      </c>
      <c r="H139" s="23">
        <v>1</v>
      </c>
      <c r="V139" s="189"/>
      <c r="AE139" s="189"/>
    </row>
    <row r="140" spans="1:31" ht="14.25" customHeight="1" x14ac:dyDescent="0.3">
      <c r="B140" s="20" t="s">
        <v>35</v>
      </c>
      <c r="C140" s="45" t="s">
        <v>37</v>
      </c>
      <c r="D140" s="45" t="s">
        <v>38</v>
      </c>
      <c r="E140" s="45" t="s">
        <v>54</v>
      </c>
      <c r="V140" s="189"/>
      <c r="AE140" s="189"/>
    </row>
    <row r="141" spans="1:31" ht="14.25" customHeight="1" x14ac:dyDescent="0.35">
      <c r="A141" t="str">
        <f>$B139</f>
        <v>Option 5</v>
      </c>
      <c r="B141" s="19" t="str">
        <f ca="1">IF(INDIRECT("'" &amp; $A141 &amp; "'" &amp; "!"&amp;F141)=0,"",INDIRECT("'" &amp; $A141 &amp; "'" &amp; "!"&amp;F141))</f>
        <v>UARM - Environment and Community - Fire Risk</v>
      </c>
      <c r="C141" s="14">
        <f ca="1">IF(B141="","",VLOOKUP($B141,INDIRECT("'" &amp; $A141 &amp; "'" &amp; "!$K$20:$O$42"),4,FALSE))</f>
        <v>5118.24784447203</v>
      </c>
      <c r="D141" s="30">
        <f ca="1">IF(B141="","",VLOOKUP($B141,INDIRECT("'" &amp; $A141 &amp; "'" &amp; "!$K$20:$O$42"),5,FALSE))</f>
        <v>9.7000000000000003E-3</v>
      </c>
      <c r="E141" s="14">
        <f ca="1">IF(D141="",0,1)</f>
        <v>1</v>
      </c>
      <c r="F141" s="198" t="s">
        <v>196</v>
      </c>
      <c r="G141" s="21" t="s">
        <v>52</v>
      </c>
      <c r="H141" t="s">
        <v>53</v>
      </c>
      <c r="V141" s="189"/>
      <c r="AE141" s="189"/>
    </row>
    <row r="142" spans="1:31" ht="14.25" customHeight="1" x14ac:dyDescent="0.3">
      <c r="A142" t="str">
        <f>A141</f>
        <v>Option 5</v>
      </c>
      <c r="B142" s="19" t="str">
        <f t="shared" ref="B142:B154" ca="1" si="33">IF(INDIRECT("'" &amp; $A142 &amp; "'" &amp; "!"&amp;F142)=0,"",INDIRECT("'" &amp; $A142 &amp; "'" &amp; "!"&amp;F142))</f>
        <v>UARM - Safety &amp; People - Worker</v>
      </c>
      <c r="C142" s="14">
        <f t="shared" ref="C142:C154" ca="1" si="34">IF(B142="","",VLOOKUP($B142,INDIRECT("'" &amp; $A142 &amp; "'" &amp; "!$K$20:$O$42"),4,FALSE))</f>
        <v>2703.80522183126</v>
      </c>
      <c r="D142" s="30">
        <f t="shared" ref="D142:D154" ca="1" si="35">IF(B142="","",VLOOKUP($B142,INDIRECT("'" &amp; $A142 &amp; "'" &amp; "!$K$20:$O$42"),5,FALSE))</f>
        <v>5.1000000000000004E-3</v>
      </c>
      <c r="E142" s="14">
        <f t="shared" ref="E142:E154" ca="1" si="36">IF(D142="",0,1)</f>
        <v>1</v>
      </c>
      <c r="F142" t="str">
        <f>LEFT(F141,1) &amp; (RIGHT(F141,(LEN(F141)-1))+1)</f>
        <v>K21</v>
      </c>
      <c r="G142" s="22" t="s">
        <v>319</v>
      </c>
      <c r="H142" s="37">
        <v>3.6600000000000001E-2</v>
      </c>
      <c r="V142" s="189"/>
      <c r="AE142" s="189"/>
    </row>
    <row r="143" spans="1:31" ht="14.25" customHeight="1" x14ac:dyDescent="0.3">
      <c r="A143" t="str">
        <f t="shared" ref="A143:A154" si="37">A142</f>
        <v>Option 5</v>
      </c>
      <c r="B143" s="19" t="str">
        <f t="shared" ca="1" si="33"/>
        <v>UARM - Network Performance Risk</v>
      </c>
      <c r="C143" s="14">
        <f t="shared" ca="1" si="34"/>
        <v>438286.39329673798</v>
      </c>
      <c r="D143" s="30">
        <f t="shared" ca="1" si="35"/>
        <v>0.83179999999999998</v>
      </c>
      <c r="E143" s="14">
        <f t="shared" ca="1" si="36"/>
        <v>1</v>
      </c>
      <c r="F143" t="str">
        <f t="shared" ref="F143:F154" si="38">LEFT(F142,1) &amp; (RIGHT(F142,(LEN(F142)-1))+1)</f>
        <v>K22</v>
      </c>
      <c r="G143" s="22" t="s">
        <v>320</v>
      </c>
      <c r="H143" s="37">
        <v>7.8600000000000003E-2</v>
      </c>
      <c r="V143" s="189"/>
      <c r="AE143" s="189"/>
    </row>
    <row r="144" spans="1:31" ht="14.25" customHeight="1" x14ac:dyDescent="0.3">
      <c r="A144" t="str">
        <f t="shared" si="37"/>
        <v>Option 5</v>
      </c>
      <c r="B144" s="19" t="str">
        <f t="shared" ca="1" si="33"/>
        <v>UARM - Environment and Community - Other Risk</v>
      </c>
      <c r="C144" s="14">
        <f t="shared" ca="1" si="34"/>
        <v>11953.0444800889</v>
      </c>
      <c r="D144" s="30">
        <f t="shared" ca="1" si="35"/>
        <v>2.2700000000000001E-2</v>
      </c>
      <c r="E144" s="14">
        <f t="shared" ca="1" si="36"/>
        <v>1</v>
      </c>
      <c r="F144" t="str">
        <f t="shared" si="38"/>
        <v>K23</v>
      </c>
      <c r="G144" s="22" t="s">
        <v>313</v>
      </c>
      <c r="H144" s="37">
        <v>9.7000000000000003E-3</v>
      </c>
      <c r="V144" s="189"/>
      <c r="AE144" s="189"/>
    </row>
    <row r="145" spans="1:31" ht="14.25" customHeight="1" x14ac:dyDescent="0.3">
      <c r="A145" t="str">
        <f t="shared" si="37"/>
        <v>Option 5</v>
      </c>
      <c r="B145" s="19" t="str">
        <f t="shared" ca="1" si="33"/>
        <v>UARM - Financial Risk</v>
      </c>
      <c r="C145" s="14">
        <f t="shared" ca="1" si="34"/>
        <v>11.953041226213401</v>
      </c>
      <c r="D145" s="30">
        <f t="shared" ca="1" si="35"/>
        <v>0</v>
      </c>
      <c r="E145" s="14">
        <f t="shared" ca="1" si="36"/>
        <v>1</v>
      </c>
      <c r="F145" t="str">
        <f t="shared" si="38"/>
        <v>K24</v>
      </c>
      <c r="G145" s="22" t="s">
        <v>316</v>
      </c>
      <c r="H145" s="37">
        <v>2.2700000000000001E-2</v>
      </c>
      <c r="V145" s="189"/>
      <c r="AE145" s="189"/>
    </row>
    <row r="146" spans="1:31" ht="14.25" customHeight="1" x14ac:dyDescent="0.3">
      <c r="A146" t="str">
        <f t="shared" si="37"/>
        <v>Option 5</v>
      </c>
      <c r="B146" s="19" t="str">
        <f t="shared" ca="1" si="33"/>
        <v>UARM - Safety &amp; People - Public</v>
      </c>
      <c r="C146" s="14">
        <f t="shared" ca="1" si="34"/>
        <v>8128.0702093397003</v>
      </c>
      <c r="D146" s="30">
        <f t="shared" ca="1" si="35"/>
        <v>1.54E-2</v>
      </c>
      <c r="E146" s="14">
        <f t="shared" ca="1" si="36"/>
        <v>1</v>
      </c>
      <c r="F146" t="str">
        <f t="shared" si="38"/>
        <v>K25</v>
      </c>
      <c r="G146" s="22" t="s">
        <v>317</v>
      </c>
      <c r="H146" s="37">
        <v>0</v>
      </c>
      <c r="V146" s="189"/>
      <c r="AE146" s="189"/>
    </row>
    <row r="147" spans="1:31" ht="14.25" customHeight="1" x14ac:dyDescent="0.3">
      <c r="A147" t="str">
        <f t="shared" si="37"/>
        <v>Option 5</v>
      </c>
      <c r="B147" s="19" t="str">
        <f t="shared" ca="1" si="33"/>
        <v>Terminal Value</v>
      </c>
      <c r="C147" s="14">
        <f t="shared" ca="1" si="34"/>
        <v>19279.471910957898</v>
      </c>
      <c r="D147" s="30">
        <f t="shared" ca="1" si="35"/>
        <v>3.6600000000000001E-2</v>
      </c>
      <c r="E147" s="14">
        <f t="shared" ca="1" si="36"/>
        <v>1</v>
      </c>
      <c r="F147" t="str">
        <f t="shared" si="38"/>
        <v>K26</v>
      </c>
      <c r="G147" s="22" t="s">
        <v>315</v>
      </c>
      <c r="H147" s="37">
        <v>0.83179999999999998</v>
      </c>
      <c r="V147" s="189"/>
      <c r="AE147" s="189"/>
    </row>
    <row r="148" spans="1:31" ht="14.25" customHeight="1" x14ac:dyDescent="0.3">
      <c r="A148" t="str">
        <f t="shared" si="37"/>
        <v>Option 5</v>
      </c>
      <c r="B148" s="19" t="str">
        <f t="shared" ca="1" si="33"/>
        <v>Total Investment Cost</v>
      </c>
      <c r="C148" s="14">
        <f t="shared" ca="1" si="34"/>
        <v>-41422.792808376202</v>
      </c>
      <c r="D148" s="30">
        <f t="shared" ca="1" si="35"/>
        <v>7.8600000000000003E-2</v>
      </c>
      <c r="E148" s="14">
        <f t="shared" ca="1" si="36"/>
        <v>1</v>
      </c>
      <c r="F148" t="str">
        <f t="shared" si="38"/>
        <v>K27</v>
      </c>
      <c r="G148" s="22" t="s">
        <v>318</v>
      </c>
      <c r="H148" s="37">
        <v>1.54E-2</v>
      </c>
      <c r="V148" s="189"/>
      <c r="AE148" s="189"/>
    </row>
    <row r="149" spans="1:31" ht="14.25" customHeight="1" x14ac:dyDescent="0.3">
      <c r="A149" t="str">
        <f t="shared" si="37"/>
        <v>Option 5</v>
      </c>
      <c r="B149" s="19" t="str">
        <f t="shared" ca="1" si="33"/>
        <v/>
      </c>
      <c r="C149" s="14" t="str">
        <f t="shared" ca="1" si="34"/>
        <v/>
      </c>
      <c r="D149" s="30" t="str">
        <f t="shared" ca="1" si="35"/>
        <v/>
      </c>
      <c r="E149" s="14">
        <f t="shared" ca="1" si="36"/>
        <v>0</v>
      </c>
      <c r="F149" t="str">
        <f t="shared" si="38"/>
        <v>K28</v>
      </c>
      <c r="G149" s="22" t="s">
        <v>314</v>
      </c>
      <c r="H149" s="37">
        <v>5.1000000000000004E-3</v>
      </c>
      <c r="V149" s="189"/>
      <c r="AE149" s="189"/>
    </row>
    <row r="150" spans="1:31" ht="14.25" customHeight="1" x14ac:dyDescent="0.3">
      <c r="A150" t="str">
        <f t="shared" si="37"/>
        <v>Option 5</v>
      </c>
      <c r="B150" s="19" t="str">
        <f t="shared" ca="1" si="33"/>
        <v/>
      </c>
      <c r="C150" s="14" t="str">
        <f t="shared" ca="1" si="34"/>
        <v/>
      </c>
      <c r="D150" s="30" t="str">
        <f t="shared" ca="1" si="35"/>
        <v/>
      </c>
      <c r="E150" s="14">
        <f t="shared" ca="1" si="36"/>
        <v>0</v>
      </c>
      <c r="F150" t="str">
        <f t="shared" si="38"/>
        <v>K29</v>
      </c>
      <c r="V150" s="189"/>
      <c r="AE150" s="189"/>
    </row>
    <row r="151" spans="1:31" ht="14.25" customHeight="1" x14ac:dyDescent="0.3">
      <c r="A151" t="str">
        <f t="shared" si="37"/>
        <v>Option 5</v>
      </c>
      <c r="B151" s="19" t="str">
        <f t="shared" ca="1" si="33"/>
        <v/>
      </c>
      <c r="C151" s="14" t="str">
        <f t="shared" ca="1" si="34"/>
        <v/>
      </c>
      <c r="D151" s="30" t="str">
        <f t="shared" ca="1" si="35"/>
        <v/>
      </c>
      <c r="E151" s="14">
        <f t="shared" ca="1" si="36"/>
        <v>0</v>
      </c>
      <c r="F151" t="str">
        <f t="shared" si="38"/>
        <v>K30</v>
      </c>
      <c r="V151" s="189"/>
      <c r="AE151" s="189"/>
    </row>
    <row r="152" spans="1:31" ht="14.25" customHeight="1" x14ac:dyDescent="0.3">
      <c r="A152" t="str">
        <f t="shared" si="37"/>
        <v>Option 5</v>
      </c>
      <c r="B152" s="19" t="str">
        <f t="shared" ca="1" si="33"/>
        <v/>
      </c>
      <c r="C152" s="14" t="str">
        <f t="shared" ca="1" si="34"/>
        <v/>
      </c>
      <c r="D152" s="30" t="str">
        <f t="shared" ca="1" si="35"/>
        <v/>
      </c>
      <c r="E152" s="14">
        <f t="shared" ca="1" si="36"/>
        <v>0</v>
      </c>
      <c r="F152" t="str">
        <f t="shared" si="38"/>
        <v>K31</v>
      </c>
      <c r="V152" s="189"/>
      <c r="AE152" s="189"/>
    </row>
    <row r="153" spans="1:31" ht="14.25" customHeight="1" x14ac:dyDescent="0.3">
      <c r="A153" t="str">
        <f t="shared" si="37"/>
        <v>Option 5</v>
      </c>
      <c r="B153" s="19" t="str">
        <f t="shared" ca="1" si="33"/>
        <v/>
      </c>
      <c r="C153" s="14" t="str">
        <f t="shared" ca="1" si="34"/>
        <v/>
      </c>
      <c r="D153" s="30" t="str">
        <f t="shared" ca="1" si="35"/>
        <v/>
      </c>
      <c r="E153" s="14">
        <f t="shared" ca="1" si="36"/>
        <v>0</v>
      </c>
      <c r="F153" t="str">
        <f t="shared" si="38"/>
        <v>K32</v>
      </c>
      <c r="V153" s="189"/>
      <c r="AE153" s="189"/>
    </row>
    <row r="154" spans="1:31" ht="14.25" customHeight="1" x14ac:dyDescent="0.3">
      <c r="A154" t="str">
        <f t="shared" si="37"/>
        <v>Option 5</v>
      </c>
      <c r="B154" s="19" t="str">
        <f t="shared" ca="1" si="33"/>
        <v/>
      </c>
      <c r="C154" s="14" t="str">
        <f t="shared" ca="1" si="34"/>
        <v/>
      </c>
      <c r="D154" s="30" t="str">
        <f t="shared" ca="1" si="35"/>
        <v/>
      </c>
      <c r="E154" s="14">
        <f t="shared" ca="1" si="36"/>
        <v>0</v>
      </c>
      <c r="F154" t="str">
        <f t="shared" si="38"/>
        <v>K33</v>
      </c>
      <c r="V154" s="189"/>
      <c r="AE154" s="189"/>
    </row>
    <row r="155" spans="1:31" ht="14.25" customHeight="1" x14ac:dyDescent="0.3">
      <c r="B155" s="15" t="s">
        <v>36</v>
      </c>
      <c r="C155" s="16">
        <f ca="1">SUM(C141:C154)</f>
        <v>444058.19319627783</v>
      </c>
      <c r="D155" s="17">
        <f ca="1">SUM(D141:D154)</f>
        <v>0.99990000000000001</v>
      </c>
      <c r="E155" s="17"/>
      <c r="V155" s="189"/>
      <c r="AE155" s="189"/>
    </row>
    <row r="156" spans="1:31" ht="14.25" customHeight="1" x14ac:dyDescent="0.3">
      <c r="V156" s="189"/>
      <c r="AE156" s="189"/>
    </row>
    <row r="157" spans="1:31" ht="14.25" customHeight="1" x14ac:dyDescent="0.3">
      <c r="V157" s="189"/>
      <c r="AE157" s="189"/>
    </row>
    <row r="158" spans="1:31" ht="14.25" customHeight="1" x14ac:dyDescent="0.3">
      <c r="V158" s="189"/>
      <c r="AE158" s="189"/>
    </row>
    <row r="159" spans="1:31" ht="14.25" customHeight="1" x14ac:dyDescent="0.3">
      <c r="B159" s="6" t="s">
        <v>118</v>
      </c>
      <c r="G159" s="21" t="s">
        <v>54</v>
      </c>
      <c r="H159" s="23">
        <v>0</v>
      </c>
      <c r="V159" s="189"/>
      <c r="AE159" s="189"/>
    </row>
    <row r="160" spans="1:31" ht="14.25" customHeight="1" x14ac:dyDescent="0.3">
      <c r="B160" s="20" t="s">
        <v>35</v>
      </c>
      <c r="C160" s="45" t="s">
        <v>37</v>
      </c>
      <c r="D160" s="45" t="s">
        <v>38</v>
      </c>
      <c r="E160" s="45" t="s">
        <v>54</v>
      </c>
      <c r="V160" s="189"/>
      <c r="AE160" s="189"/>
    </row>
    <row r="161" spans="1:31" ht="14.25" customHeight="1" x14ac:dyDescent="0.35">
      <c r="A161" t="str">
        <f>$B159</f>
        <v>Option 6</v>
      </c>
      <c r="B161" s="19" t="str">
        <f ca="1">IF(INDIRECT("'" &amp; $A161 &amp; "'" &amp; "!"&amp;F161)=0,"",INDIRECT("'" &amp; $A161 &amp; "'" &amp; "!"&amp;F161))</f>
        <v/>
      </c>
      <c r="C161" s="14" t="str">
        <f ca="1">IF(B161="","",VLOOKUP($B161,INDIRECT("'" &amp; $A161 &amp; "'" &amp; "!$K$20:$O$42"),4,FALSE))</f>
        <v/>
      </c>
      <c r="D161" s="30" t="str">
        <f ca="1">IF(B161="","",VLOOKUP($B161,INDIRECT("'" &amp; $A161 &amp; "'" &amp; "!$K$20:$O$42"),5,FALSE))</f>
        <v/>
      </c>
      <c r="E161" s="14">
        <f ca="1">IF(D161="",0,1)</f>
        <v>0</v>
      </c>
      <c r="F161" s="198" t="s">
        <v>196</v>
      </c>
      <c r="G161" s="21" t="s">
        <v>52</v>
      </c>
      <c r="H161" t="s">
        <v>53</v>
      </c>
      <c r="V161" s="189"/>
      <c r="AE161" s="189"/>
    </row>
    <row r="162" spans="1:31" ht="14.25" customHeight="1" x14ac:dyDescent="0.3">
      <c r="A162" t="str">
        <f>A161</f>
        <v>Option 6</v>
      </c>
      <c r="B162" s="19" t="str">
        <f t="shared" ref="B162:B174" ca="1" si="39">IF(INDIRECT("'" &amp; $A162 &amp; "'" &amp; "!"&amp;F162)=0,"",INDIRECT("'" &amp; $A162 &amp; "'" &amp; "!"&amp;F162))</f>
        <v/>
      </c>
      <c r="C162" s="14" t="str">
        <f t="shared" ref="C162:C174" ca="1" si="40">IF(B162="","",VLOOKUP($B162,INDIRECT("'" &amp; $A162 &amp; "'" &amp; "!$K$20:$O$42"),4,FALSE))</f>
        <v/>
      </c>
      <c r="D162" s="30" t="str">
        <f t="shared" ref="D162:D174" ca="1" si="41">IF(B162="","",VLOOKUP($B162,INDIRECT("'" &amp; $A162 &amp; "'" &amp; "!$K$20:$O$42"),5,FALSE))</f>
        <v/>
      </c>
      <c r="E162" s="14">
        <f t="shared" ref="E162:E174" ca="1" si="42">IF(D162="",0,1)</f>
        <v>0</v>
      </c>
      <c r="F162" t="str">
        <f>LEFT(F161,1) &amp; (RIGHT(F161,(LEN(F161)-1))+1)</f>
        <v>K21</v>
      </c>
      <c r="G162" s="22"/>
      <c r="H162" s="37">
        <v>0</v>
      </c>
      <c r="V162" s="189"/>
      <c r="AE162" s="189"/>
    </row>
    <row r="163" spans="1:31" ht="14.25" customHeight="1" x14ac:dyDescent="0.3">
      <c r="A163" t="str">
        <f t="shared" ref="A163:A174" si="43">A162</f>
        <v>Option 6</v>
      </c>
      <c r="B163" s="19" t="str">
        <f t="shared" ca="1" si="39"/>
        <v/>
      </c>
      <c r="C163" s="14" t="str">
        <f t="shared" ca="1" si="40"/>
        <v/>
      </c>
      <c r="D163" s="30" t="str">
        <f t="shared" ca="1" si="41"/>
        <v/>
      </c>
      <c r="E163" s="14">
        <f t="shared" ca="1" si="42"/>
        <v>0</v>
      </c>
      <c r="F163" t="str">
        <f t="shared" ref="F163:F174" si="44">LEFT(F162,1) &amp; (RIGHT(F162,(LEN(F162)-1))+1)</f>
        <v>K22</v>
      </c>
      <c r="V163" s="189"/>
      <c r="AE163" s="189"/>
    </row>
    <row r="164" spans="1:31" ht="14.25" customHeight="1" x14ac:dyDescent="0.3">
      <c r="A164" t="str">
        <f t="shared" si="43"/>
        <v>Option 6</v>
      </c>
      <c r="B164" s="19" t="str">
        <f t="shared" ca="1" si="39"/>
        <v/>
      </c>
      <c r="C164" s="14" t="str">
        <f t="shared" ca="1" si="40"/>
        <v/>
      </c>
      <c r="D164" s="30" t="str">
        <f t="shared" ca="1" si="41"/>
        <v/>
      </c>
      <c r="E164" s="14">
        <f t="shared" ca="1" si="42"/>
        <v>0</v>
      </c>
      <c r="F164" t="str">
        <f t="shared" si="44"/>
        <v>K23</v>
      </c>
      <c r="V164" s="189"/>
      <c r="AE164" s="189"/>
    </row>
    <row r="165" spans="1:31" ht="14.25" customHeight="1" x14ac:dyDescent="0.3">
      <c r="A165" t="str">
        <f t="shared" si="43"/>
        <v>Option 6</v>
      </c>
      <c r="B165" s="19" t="str">
        <f t="shared" ca="1" si="39"/>
        <v/>
      </c>
      <c r="C165" s="14" t="str">
        <f t="shared" ca="1" si="40"/>
        <v/>
      </c>
      <c r="D165" s="30" t="str">
        <f t="shared" ca="1" si="41"/>
        <v/>
      </c>
      <c r="E165" s="14">
        <f t="shared" ca="1" si="42"/>
        <v>0</v>
      </c>
      <c r="F165" t="str">
        <f t="shared" si="44"/>
        <v>K24</v>
      </c>
      <c r="V165" s="189"/>
      <c r="AE165" s="189"/>
    </row>
    <row r="166" spans="1:31" ht="14.25" customHeight="1" x14ac:dyDescent="0.3">
      <c r="A166" t="str">
        <f t="shared" si="43"/>
        <v>Option 6</v>
      </c>
      <c r="B166" s="19" t="str">
        <f t="shared" ca="1" si="39"/>
        <v/>
      </c>
      <c r="C166" s="14" t="str">
        <f t="shared" ca="1" si="40"/>
        <v/>
      </c>
      <c r="D166" s="30" t="str">
        <f t="shared" ca="1" si="41"/>
        <v/>
      </c>
      <c r="E166" s="14">
        <f t="shared" ca="1" si="42"/>
        <v>0</v>
      </c>
      <c r="F166" t="str">
        <f t="shared" si="44"/>
        <v>K25</v>
      </c>
      <c r="V166" s="189"/>
      <c r="AE166" s="189"/>
    </row>
    <row r="167" spans="1:31" ht="14.25" customHeight="1" x14ac:dyDescent="0.3">
      <c r="A167" t="str">
        <f t="shared" si="43"/>
        <v>Option 6</v>
      </c>
      <c r="B167" s="19" t="str">
        <f t="shared" ca="1" si="39"/>
        <v/>
      </c>
      <c r="C167" s="14" t="str">
        <f t="shared" ca="1" si="40"/>
        <v/>
      </c>
      <c r="D167" s="30" t="str">
        <f t="shared" ca="1" si="41"/>
        <v/>
      </c>
      <c r="E167" s="14">
        <f t="shared" ca="1" si="42"/>
        <v>0</v>
      </c>
      <c r="F167" t="str">
        <f t="shared" si="44"/>
        <v>K26</v>
      </c>
      <c r="V167" s="189"/>
      <c r="AE167" s="189"/>
    </row>
    <row r="168" spans="1:31" ht="14.25" customHeight="1" x14ac:dyDescent="0.3">
      <c r="A168" t="str">
        <f t="shared" si="43"/>
        <v>Option 6</v>
      </c>
      <c r="B168" s="19" t="str">
        <f t="shared" ca="1" si="39"/>
        <v/>
      </c>
      <c r="C168" s="14" t="str">
        <f t="shared" ca="1" si="40"/>
        <v/>
      </c>
      <c r="D168" s="30" t="str">
        <f t="shared" ca="1" si="41"/>
        <v/>
      </c>
      <c r="E168" s="14">
        <f t="shared" ca="1" si="42"/>
        <v>0</v>
      </c>
      <c r="F168" t="str">
        <f t="shared" si="44"/>
        <v>K27</v>
      </c>
      <c r="V168" s="189"/>
      <c r="AE168" s="189"/>
    </row>
    <row r="169" spans="1:31" ht="14.25" customHeight="1" x14ac:dyDescent="0.3">
      <c r="A169" t="str">
        <f t="shared" si="43"/>
        <v>Option 6</v>
      </c>
      <c r="B169" s="19" t="str">
        <f t="shared" ca="1" si="39"/>
        <v/>
      </c>
      <c r="C169" s="14" t="str">
        <f t="shared" ca="1" si="40"/>
        <v/>
      </c>
      <c r="D169" s="30" t="str">
        <f t="shared" ca="1" si="41"/>
        <v/>
      </c>
      <c r="E169" s="14">
        <f t="shared" ca="1" si="42"/>
        <v>0</v>
      </c>
      <c r="F169" t="str">
        <f t="shared" si="44"/>
        <v>K28</v>
      </c>
      <c r="V169" s="189"/>
      <c r="AE169" s="189"/>
    </row>
    <row r="170" spans="1:31" ht="14.25" customHeight="1" x14ac:dyDescent="0.3">
      <c r="A170" t="str">
        <f t="shared" si="43"/>
        <v>Option 6</v>
      </c>
      <c r="B170" s="19" t="str">
        <f t="shared" ca="1" si="39"/>
        <v/>
      </c>
      <c r="C170" s="14" t="str">
        <f t="shared" ca="1" si="40"/>
        <v/>
      </c>
      <c r="D170" s="30" t="str">
        <f t="shared" ca="1" si="41"/>
        <v/>
      </c>
      <c r="E170" s="14">
        <f t="shared" ca="1" si="42"/>
        <v>0</v>
      </c>
      <c r="F170" t="str">
        <f t="shared" si="44"/>
        <v>K29</v>
      </c>
      <c r="V170" s="189"/>
      <c r="AE170" s="189"/>
    </row>
    <row r="171" spans="1:31" ht="14.25" customHeight="1" x14ac:dyDescent="0.3">
      <c r="A171" t="str">
        <f t="shared" si="43"/>
        <v>Option 6</v>
      </c>
      <c r="B171" s="19" t="str">
        <f t="shared" ca="1" si="39"/>
        <v/>
      </c>
      <c r="C171" s="14" t="str">
        <f t="shared" ca="1" si="40"/>
        <v/>
      </c>
      <c r="D171" s="30" t="str">
        <f t="shared" ca="1" si="41"/>
        <v/>
      </c>
      <c r="E171" s="14">
        <f t="shared" ca="1" si="42"/>
        <v>0</v>
      </c>
      <c r="F171" t="str">
        <f t="shared" si="44"/>
        <v>K30</v>
      </c>
      <c r="V171" s="189"/>
      <c r="AE171" s="189"/>
    </row>
    <row r="172" spans="1:31" ht="14.25" customHeight="1" x14ac:dyDescent="0.3">
      <c r="A172" t="str">
        <f t="shared" si="43"/>
        <v>Option 6</v>
      </c>
      <c r="B172" s="19" t="str">
        <f t="shared" ca="1" si="39"/>
        <v/>
      </c>
      <c r="C172" s="14" t="str">
        <f t="shared" ca="1" si="40"/>
        <v/>
      </c>
      <c r="D172" s="30" t="str">
        <f t="shared" ca="1" si="41"/>
        <v/>
      </c>
      <c r="E172" s="14">
        <f t="shared" ca="1" si="42"/>
        <v>0</v>
      </c>
      <c r="F172" t="str">
        <f t="shared" si="44"/>
        <v>K31</v>
      </c>
      <c r="V172" s="189"/>
      <c r="AE172" s="189"/>
    </row>
    <row r="173" spans="1:31" ht="14.25" customHeight="1" x14ac:dyDescent="0.3">
      <c r="A173" t="str">
        <f t="shared" si="43"/>
        <v>Option 6</v>
      </c>
      <c r="B173" s="19" t="str">
        <f t="shared" ca="1" si="39"/>
        <v/>
      </c>
      <c r="C173" s="14" t="str">
        <f t="shared" ca="1" si="40"/>
        <v/>
      </c>
      <c r="D173" s="30" t="str">
        <f t="shared" ca="1" si="41"/>
        <v/>
      </c>
      <c r="E173" s="14">
        <f t="shared" ca="1" si="42"/>
        <v>0</v>
      </c>
      <c r="F173" t="str">
        <f t="shared" si="44"/>
        <v>K32</v>
      </c>
      <c r="V173" s="189"/>
      <c r="AE173" s="189"/>
    </row>
    <row r="174" spans="1:31" ht="14.25" customHeight="1" x14ac:dyDescent="0.3">
      <c r="A174" t="str">
        <f t="shared" si="43"/>
        <v>Option 6</v>
      </c>
      <c r="B174" s="19" t="str">
        <f t="shared" ca="1" si="39"/>
        <v/>
      </c>
      <c r="C174" s="14" t="str">
        <f t="shared" ca="1" si="40"/>
        <v/>
      </c>
      <c r="D174" s="30" t="str">
        <f t="shared" ca="1" si="41"/>
        <v/>
      </c>
      <c r="E174" s="14">
        <f t="shared" ca="1" si="42"/>
        <v>0</v>
      </c>
      <c r="F174" t="str">
        <f t="shared" si="44"/>
        <v>K33</v>
      </c>
      <c r="V174" s="189"/>
      <c r="AE174" s="189"/>
    </row>
    <row r="175" spans="1:31" ht="14.25" customHeight="1" x14ac:dyDescent="0.3">
      <c r="B175" s="15" t="s">
        <v>36</v>
      </c>
      <c r="C175" s="16">
        <f ca="1">SUM(C161:C174)</f>
        <v>0</v>
      </c>
      <c r="D175" s="17">
        <f ca="1">SUM(D161:D174)</f>
        <v>0</v>
      </c>
      <c r="E175" s="17"/>
      <c r="V175" s="189"/>
      <c r="AE175" s="189"/>
    </row>
    <row r="176" spans="1:31" ht="14.25" customHeight="1" x14ac:dyDescent="0.3">
      <c r="V176" s="189"/>
      <c r="AE176" s="189"/>
    </row>
    <row r="177" spans="1:31" ht="14.25" customHeight="1" x14ac:dyDescent="0.3">
      <c r="V177" s="189"/>
      <c r="AE177" s="189"/>
    </row>
    <row r="178" spans="1:31" ht="14.25" customHeight="1" x14ac:dyDescent="0.3">
      <c r="A178" s="189"/>
      <c r="B178" s="189"/>
      <c r="C178" s="189"/>
      <c r="D178" s="189"/>
      <c r="E178" s="189"/>
      <c r="F178" s="189"/>
      <c r="G178" s="189"/>
      <c r="H178" s="189"/>
      <c r="I178" s="189"/>
      <c r="J178" s="189"/>
      <c r="K178" s="189"/>
      <c r="L178" s="189"/>
      <c r="M178" s="189"/>
      <c r="N178" s="189"/>
      <c r="O178" s="189"/>
      <c r="P178" s="189"/>
      <c r="Q178" s="189"/>
      <c r="R178" s="189"/>
      <c r="S178" s="189"/>
      <c r="T178" s="189"/>
      <c r="U178" s="189"/>
      <c r="V178" s="189"/>
      <c r="AE178" s="189"/>
    </row>
    <row r="179" spans="1:31" ht="14.25" customHeight="1" x14ac:dyDescent="0.3"/>
    <row r="181" spans="1:31" ht="14.25" customHeight="1" x14ac:dyDescent="0.3"/>
    <row r="182" spans="1:31" ht="14.25" customHeight="1" x14ac:dyDescent="0.3"/>
    <row r="183" spans="1:31" ht="14.25" customHeight="1" x14ac:dyDescent="0.3"/>
    <row r="184" spans="1:31" ht="14.25" customHeight="1" x14ac:dyDescent="0.3"/>
    <row r="186" spans="1:31" ht="14.25" customHeight="1" x14ac:dyDescent="0.3"/>
    <row r="187" spans="1:31" ht="14.25" customHeight="1" x14ac:dyDescent="0.3"/>
    <row r="188" spans="1:31" ht="14.25" customHeight="1" x14ac:dyDescent="0.3"/>
    <row r="189" spans="1:31" ht="14.25" customHeight="1" x14ac:dyDescent="0.3"/>
    <row r="190" spans="1:31" ht="14.25" customHeight="1" x14ac:dyDescent="0.3"/>
    <row r="191" spans="1:31" ht="14.25" customHeight="1" x14ac:dyDescent="0.3"/>
    <row r="192" spans="1:31" ht="14.25" customHeight="1" x14ac:dyDescent="0.3"/>
    <row r="193" ht="14.25" customHeight="1" x14ac:dyDescent="0.3"/>
    <row r="194" ht="14.25" customHeight="1" x14ac:dyDescent="0.3"/>
    <row r="195" ht="14.25" customHeight="1" x14ac:dyDescent="0.3"/>
    <row r="196" ht="14.25" customHeight="1" x14ac:dyDescent="0.3"/>
    <row r="197" ht="14.25" customHeight="1" x14ac:dyDescent="0.3"/>
    <row r="198" ht="14.25" customHeight="1" x14ac:dyDescent="0.3"/>
    <row r="199" ht="14.25" customHeight="1" x14ac:dyDescent="0.3"/>
    <row r="200" ht="14.25" customHeight="1" x14ac:dyDescent="0.3"/>
    <row r="201" ht="14.25" customHeight="1" x14ac:dyDescent="0.3"/>
    <row r="202" ht="14.25" customHeight="1" x14ac:dyDescent="0.3"/>
    <row r="203" ht="14.25" customHeight="1" x14ac:dyDescent="0.3"/>
    <row r="204" ht="14.25" customHeight="1" x14ac:dyDescent="0.3"/>
    <row r="205" ht="14.25" customHeight="1" x14ac:dyDescent="0.3"/>
    <row r="206" ht="14.25" customHeight="1" x14ac:dyDescent="0.3"/>
    <row r="207" ht="14.25" customHeight="1" x14ac:dyDescent="0.3"/>
    <row r="208" ht="14.25" customHeight="1" x14ac:dyDescent="0.3"/>
    <row r="209" ht="14.25" customHeight="1" x14ac:dyDescent="0.3"/>
    <row r="210" ht="14.25" customHeight="1" x14ac:dyDescent="0.3"/>
    <row r="211" ht="14.25" customHeight="1" x14ac:dyDescent="0.3"/>
    <row r="212" ht="14.25" customHeight="1" x14ac:dyDescent="0.3"/>
    <row r="213" ht="14.25" customHeight="1" x14ac:dyDescent="0.3"/>
    <row r="214" ht="14.25" customHeight="1" x14ac:dyDescent="0.3"/>
    <row r="215" ht="14.25" customHeight="1" x14ac:dyDescent="0.3"/>
    <row r="216" ht="14.25" customHeight="1" x14ac:dyDescent="0.3"/>
    <row r="217" ht="14.25" customHeight="1" x14ac:dyDescent="0.3"/>
    <row r="218" ht="14.25" customHeight="1" x14ac:dyDescent="0.3"/>
    <row r="219" ht="14.25" customHeight="1" x14ac:dyDescent="0.3"/>
    <row r="220" ht="14.25" customHeight="1" x14ac:dyDescent="0.3"/>
    <row r="221" ht="14.25" customHeight="1" x14ac:dyDescent="0.3"/>
    <row r="222" ht="14.25" customHeight="1" x14ac:dyDescent="0.3"/>
    <row r="223" ht="14.25" customHeight="1" x14ac:dyDescent="0.3"/>
    <row r="224" ht="14.25" customHeight="1" x14ac:dyDescent="0.3"/>
    <row r="225" ht="14.25" customHeight="1" x14ac:dyDescent="0.3"/>
    <row r="226" ht="14.25" customHeight="1" x14ac:dyDescent="0.3"/>
    <row r="227" ht="14.25" customHeight="1" x14ac:dyDescent="0.3"/>
    <row r="228" ht="14.25" customHeight="1" x14ac:dyDescent="0.3"/>
    <row r="229" ht="14.25" customHeight="1" x14ac:dyDescent="0.3"/>
    <row r="230" ht="14.25" customHeight="1" x14ac:dyDescent="0.3"/>
    <row r="231" ht="14.25" customHeight="1" x14ac:dyDescent="0.3"/>
    <row r="232" ht="14.25" customHeight="1" x14ac:dyDescent="0.3"/>
    <row r="233" ht="14.25" customHeight="1" x14ac:dyDescent="0.3"/>
    <row r="234" ht="14.25" customHeight="1" x14ac:dyDescent="0.3"/>
    <row r="235" ht="14.25" customHeight="1" x14ac:dyDescent="0.3"/>
    <row r="236" ht="14.25" customHeight="1" x14ac:dyDescent="0.3"/>
    <row r="237" ht="14.25" customHeight="1" x14ac:dyDescent="0.3"/>
    <row r="238" ht="14.25" customHeight="1" x14ac:dyDescent="0.3"/>
    <row r="239" ht="14.25" customHeight="1" x14ac:dyDescent="0.3"/>
    <row r="240" ht="14.25" customHeight="1" x14ac:dyDescent="0.3"/>
    <row r="241" ht="14.25" customHeight="1" x14ac:dyDescent="0.3"/>
    <row r="242" ht="14.25" customHeight="1" x14ac:dyDescent="0.3"/>
    <row r="243" ht="14.25" customHeight="1" x14ac:dyDescent="0.3"/>
    <row r="244" ht="14.25" customHeight="1" x14ac:dyDescent="0.3"/>
    <row r="245" ht="14.25" customHeight="1" x14ac:dyDescent="0.3"/>
    <row r="246" ht="14.25" customHeight="1" x14ac:dyDescent="0.3"/>
    <row r="247" ht="14.25" customHeight="1" x14ac:dyDescent="0.3"/>
    <row r="248" ht="14.25" customHeight="1" x14ac:dyDescent="0.3"/>
    <row r="249" ht="14.25" customHeight="1" x14ac:dyDescent="0.3"/>
    <row r="250" ht="14.25" customHeight="1" x14ac:dyDescent="0.3"/>
    <row r="251" ht="14.25" customHeight="1" x14ac:dyDescent="0.3"/>
    <row r="252" ht="14.25" customHeight="1" x14ac:dyDescent="0.3"/>
    <row r="253" ht="14.25" customHeight="1" x14ac:dyDescent="0.3"/>
    <row r="254" ht="14.25" customHeight="1" x14ac:dyDescent="0.3"/>
    <row r="255" ht="14.25" customHeight="1" x14ac:dyDescent="0.3"/>
    <row r="256" ht="14.25" customHeight="1" x14ac:dyDescent="0.3"/>
    <row r="257" ht="14.25" customHeight="1" x14ac:dyDescent="0.3"/>
    <row r="258" ht="14.25" customHeight="1" x14ac:dyDescent="0.3"/>
    <row r="259" ht="14.25" customHeight="1" x14ac:dyDescent="0.3"/>
    <row r="260" ht="14.25" customHeight="1" x14ac:dyDescent="0.3"/>
    <row r="261" ht="14.25" customHeight="1" x14ac:dyDescent="0.3"/>
    <row r="262" ht="14.25" customHeight="1" x14ac:dyDescent="0.3"/>
    <row r="263" ht="14.25" customHeight="1" x14ac:dyDescent="0.3"/>
    <row r="264" ht="14.25" customHeight="1" x14ac:dyDescent="0.3"/>
    <row r="265" ht="14.25" customHeight="1" x14ac:dyDescent="0.3"/>
    <row r="266" ht="14.25" customHeight="1" x14ac:dyDescent="0.3"/>
    <row r="267" ht="14.25" customHeight="1" x14ac:dyDescent="0.3"/>
    <row r="268" ht="14.25" customHeight="1" x14ac:dyDescent="0.3"/>
    <row r="269" ht="14.25" customHeight="1" x14ac:dyDescent="0.3"/>
    <row r="270" ht="14.25" customHeight="1" x14ac:dyDescent="0.3"/>
    <row r="271" ht="14.25" customHeight="1" x14ac:dyDescent="0.3"/>
    <row r="272" ht="14.25" customHeight="1" x14ac:dyDescent="0.3"/>
    <row r="273" ht="14.25" customHeight="1" x14ac:dyDescent="0.3"/>
    <row r="274" ht="14.25" customHeight="1" x14ac:dyDescent="0.3"/>
    <row r="275" ht="14.25" customHeight="1" x14ac:dyDescent="0.3"/>
    <row r="276" ht="14.25" customHeight="1" x14ac:dyDescent="0.3"/>
    <row r="277" ht="14.25" customHeight="1" x14ac:dyDescent="0.3"/>
    <row r="278" ht="14.25" customHeight="1" x14ac:dyDescent="0.3"/>
    <row r="279" ht="14.25" customHeight="1" x14ac:dyDescent="0.3"/>
    <row r="280" ht="14.25" customHeight="1" x14ac:dyDescent="0.3"/>
    <row r="281" ht="14.25" customHeight="1" x14ac:dyDescent="0.3"/>
    <row r="282" ht="14.25" customHeight="1" x14ac:dyDescent="0.3"/>
    <row r="283" ht="14.25" customHeight="1" x14ac:dyDescent="0.3"/>
    <row r="284" ht="14.25" customHeight="1" x14ac:dyDescent="0.3"/>
    <row r="285" ht="14.25" customHeight="1" x14ac:dyDescent="0.3"/>
    <row r="286" ht="14.25" customHeight="1" x14ac:dyDescent="0.3"/>
    <row r="287" ht="14.25" customHeight="1" x14ac:dyDescent="0.3"/>
    <row r="288" ht="14.25" customHeight="1" x14ac:dyDescent="0.3"/>
    <row r="289" ht="14.25" customHeight="1" x14ac:dyDescent="0.3"/>
    <row r="290" ht="14.25" customHeight="1" x14ac:dyDescent="0.3"/>
    <row r="291" ht="14.25" customHeight="1" x14ac:dyDescent="0.3"/>
    <row r="292" ht="14.25" customHeight="1" x14ac:dyDescent="0.3"/>
    <row r="293" ht="14.25" customHeight="1" x14ac:dyDescent="0.3"/>
    <row r="294" ht="14.25" customHeight="1" x14ac:dyDescent="0.3"/>
    <row r="295" ht="14.25" customHeight="1" x14ac:dyDescent="0.3"/>
    <row r="296" ht="14.25" customHeight="1" x14ac:dyDescent="0.3"/>
    <row r="297" ht="14.25" customHeight="1" x14ac:dyDescent="0.3"/>
    <row r="298" ht="14.25" customHeight="1" x14ac:dyDescent="0.3"/>
    <row r="299" ht="14.25" customHeight="1" x14ac:dyDescent="0.3"/>
    <row r="300" ht="14.25" customHeight="1" x14ac:dyDescent="0.3"/>
  </sheetData>
  <dataConsolidate/>
  <mergeCells count="2">
    <mergeCell ref="A7:U26"/>
    <mergeCell ref="A1:U5"/>
  </mergeCells>
  <hyperlinks>
    <hyperlink ref="M40" r:id="rId8"/>
  </hyperlinks>
  <pageMargins left="0.7" right="0.7" top="0.75" bottom="0.75" header="0.3" footer="0.3"/>
  <pageSetup paperSize="8" orientation="portrait" r:id="rId9"/>
  <drawing r:id="rId10"/>
  <legacyDrawing r:id="rId11"/>
  <controls>
    <mc:AlternateContent xmlns:mc="http://schemas.openxmlformats.org/markup-compatibility/2006">
      <mc:Choice Requires="x14">
        <control shapeId="2050" r:id="rId12" name="CommandButton1">
          <controlPr defaultSize="0" autoLine="0" autoPict="0" r:id="rId13">
            <anchor moveWithCells="1">
              <from>
                <xdr:col>1</xdr:col>
                <xdr:colOff>12700</xdr:colOff>
                <xdr:row>1</xdr:row>
                <xdr:rowOff>0</xdr:rowOff>
              </from>
              <to>
                <xdr:col>3</xdr:col>
                <xdr:colOff>0</xdr:colOff>
                <xdr:row>3</xdr:row>
                <xdr:rowOff>184150</xdr:rowOff>
              </to>
            </anchor>
          </controlPr>
        </control>
      </mc:Choice>
      <mc:Fallback>
        <control shapeId="2050" r:id="rId12" name="CommandButton1"/>
      </mc:Fallback>
    </mc:AlternateContent>
    <mc:AlternateContent xmlns:mc="http://schemas.openxmlformats.org/markup-compatibility/2006">
      <mc:Choice Requires="x14">
        <control shapeId="2051" r:id="rId14" name="CommandButton2">
          <controlPr defaultSize="0" autoLine="0" autoPict="0" r:id="rId15">
            <anchor moveWithCells="1">
              <from>
                <xdr:col>4</xdr:col>
                <xdr:colOff>0</xdr:colOff>
                <xdr:row>1</xdr:row>
                <xdr:rowOff>0</xdr:rowOff>
              </from>
              <to>
                <xdr:col>6</xdr:col>
                <xdr:colOff>0</xdr:colOff>
                <xdr:row>3</xdr:row>
                <xdr:rowOff>184150</xdr:rowOff>
              </to>
            </anchor>
          </controlPr>
        </control>
      </mc:Choice>
      <mc:Fallback>
        <control shapeId="2051" r:id="rId14" name="CommandButton2"/>
      </mc:Fallback>
    </mc:AlternateContent>
  </control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FFFF00"/>
    <pageSetUpPr fitToPage="1"/>
  </sheetPr>
  <dimension ref="A1:P82"/>
  <sheetViews>
    <sheetView showGridLines="0" zoomScaleNormal="100" zoomScaleSheetLayoutView="100" workbookViewId="0">
      <selection sqref="A1:XFD1048576"/>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22" t="s">
        <v>219</v>
      </c>
      <c r="C2" s="323"/>
      <c r="D2" s="323"/>
      <c r="E2" s="454"/>
      <c r="F2" s="454"/>
      <c r="G2" s="455"/>
      <c r="H2" s="297" t="s">
        <v>0</v>
      </c>
      <c r="I2" s="298"/>
      <c r="J2" s="276" t="s">
        <v>1</v>
      </c>
      <c r="K2" s="279"/>
      <c r="L2" s="88" t="s">
        <v>2</v>
      </c>
      <c r="M2" s="89" t="s">
        <v>141</v>
      </c>
      <c r="N2" s="276" t="s">
        <v>3</v>
      </c>
      <c r="O2" s="279"/>
      <c r="P2" s="120"/>
    </row>
    <row r="3" spans="1:16" ht="4.5" customHeight="1" x14ac:dyDescent="0.3">
      <c r="A3" s="77"/>
      <c r="B3" s="324"/>
      <c r="C3" s="325"/>
      <c r="D3" s="325"/>
      <c r="E3" s="456"/>
      <c r="F3" s="456"/>
      <c r="G3" s="457"/>
      <c r="H3" s="299"/>
      <c r="I3" s="300"/>
      <c r="J3" s="301"/>
      <c r="K3" s="302"/>
      <c r="L3" s="87"/>
      <c r="M3" s="87"/>
      <c r="N3" s="301"/>
      <c r="O3" s="302"/>
      <c r="P3" s="75"/>
    </row>
    <row r="4" spans="1:16" s="99" customFormat="1" ht="17.25" customHeight="1" thickBot="1" x14ac:dyDescent="0.35">
      <c r="A4" s="116"/>
      <c r="B4" s="324"/>
      <c r="C4" s="325"/>
      <c r="D4" s="325"/>
      <c r="E4" s="456"/>
      <c r="F4" s="456"/>
      <c r="G4" s="457"/>
      <c r="H4" s="450" t="s">
        <v>262</v>
      </c>
      <c r="I4" s="451"/>
      <c r="J4" s="450">
        <v>2025</v>
      </c>
      <c r="K4" s="451"/>
      <c r="L4" s="98">
        <v>25</v>
      </c>
      <c r="M4" s="98" t="s">
        <v>149</v>
      </c>
      <c r="N4" s="450" t="s">
        <v>263</v>
      </c>
      <c r="O4" s="451"/>
      <c r="P4" s="121"/>
    </row>
    <row r="5" spans="1:16" s="101" customFormat="1" ht="13.5" customHeight="1" thickTop="1" x14ac:dyDescent="0.3">
      <c r="A5" s="117"/>
      <c r="B5" s="324"/>
      <c r="C5" s="325"/>
      <c r="D5" s="325"/>
      <c r="E5" s="456"/>
      <c r="F5" s="456"/>
      <c r="G5" s="457"/>
      <c r="H5" s="276" t="s">
        <v>4</v>
      </c>
      <c r="I5" s="277"/>
      <c r="J5" s="277"/>
      <c r="K5" s="277"/>
      <c r="L5" s="277"/>
      <c r="M5" s="277"/>
      <c r="N5" s="276" t="s">
        <v>5</v>
      </c>
      <c r="O5" s="279"/>
      <c r="P5" s="122"/>
    </row>
    <row r="6" spans="1:16" ht="20.25" customHeight="1" thickBot="1" x14ac:dyDescent="0.35">
      <c r="A6" s="77"/>
      <c r="B6" s="326"/>
      <c r="C6" s="327"/>
      <c r="D6" s="327"/>
      <c r="E6" s="458"/>
      <c r="F6" s="458"/>
      <c r="G6" s="459"/>
      <c r="H6" s="280" t="s">
        <v>264</v>
      </c>
      <c r="I6" s="281"/>
      <c r="J6" s="281"/>
      <c r="K6" s="281"/>
      <c r="L6" s="281"/>
      <c r="M6" s="282"/>
      <c r="N6" s="283" t="s">
        <v>265</v>
      </c>
      <c r="O6" s="284"/>
      <c r="P6" s="75"/>
    </row>
    <row r="7" spans="1:16" s="101" customFormat="1" ht="15.75" customHeight="1" thickTop="1" thickBot="1" x14ac:dyDescent="0.35">
      <c r="A7" s="117" t="s">
        <v>6</v>
      </c>
      <c r="B7" s="460" t="s">
        <v>7</v>
      </c>
      <c r="C7" s="461"/>
      <c r="D7" s="462"/>
      <c r="E7" s="452" t="s">
        <v>266</v>
      </c>
      <c r="F7" s="453"/>
      <c r="G7" s="445"/>
      <c r="H7" s="446" t="s">
        <v>32</v>
      </c>
      <c r="I7" s="447"/>
      <c r="J7" s="444">
        <v>0.1</v>
      </c>
      <c r="K7" s="445"/>
      <c r="L7" s="446" t="s">
        <v>23</v>
      </c>
      <c r="M7" s="447"/>
      <c r="N7" s="448">
        <v>44865</v>
      </c>
      <c r="O7" s="449"/>
      <c r="P7" s="123"/>
    </row>
    <row r="8" spans="1:16" s="1" customFormat="1" ht="18" customHeight="1" thickTop="1" x14ac:dyDescent="0.3">
      <c r="A8" s="49"/>
      <c r="B8" s="113" t="s">
        <v>144</v>
      </c>
      <c r="C8" s="53"/>
      <c r="D8" s="53"/>
      <c r="E8" s="53"/>
      <c r="F8" s="53"/>
      <c r="G8" s="53"/>
      <c r="H8" s="53"/>
      <c r="I8" s="53"/>
      <c r="J8" s="53"/>
      <c r="K8" s="53"/>
      <c r="L8" s="53"/>
      <c r="M8" s="53"/>
      <c r="N8" s="53"/>
      <c r="O8" s="53"/>
      <c r="P8" s="51"/>
    </row>
    <row r="9" spans="1:16" ht="15" customHeight="1" x14ac:dyDescent="0.3">
      <c r="A9" s="77">
        <v>75679</v>
      </c>
      <c r="B9" s="463" t="s">
        <v>97</v>
      </c>
      <c r="C9" s="463"/>
      <c r="D9" s="523"/>
      <c r="E9" s="528" t="s">
        <v>273</v>
      </c>
      <c r="F9" s="480"/>
      <c r="G9" s="480"/>
      <c r="H9" s="480"/>
      <c r="I9" s="480"/>
      <c r="J9" s="480"/>
      <c r="K9" s="480"/>
      <c r="L9" s="480"/>
      <c r="M9" s="480"/>
      <c r="N9" s="480"/>
      <c r="O9" s="480"/>
      <c r="P9" s="76"/>
    </row>
    <row r="10" spans="1:16" ht="15" customHeight="1" x14ac:dyDescent="0.3">
      <c r="A10" s="77" t="s">
        <v>6</v>
      </c>
      <c r="B10" s="463" t="s">
        <v>25</v>
      </c>
      <c r="C10" s="463"/>
      <c r="D10" s="523"/>
      <c r="E10" s="480" t="s">
        <v>329</v>
      </c>
      <c r="F10" s="480"/>
      <c r="G10" s="480"/>
      <c r="H10" s="480"/>
      <c r="I10" s="480"/>
      <c r="J10" s="480"/>
      <c r="K10" s="480"/>
      <c r="L10" s="480"/>
      <c r="M10" s="480"/>
      <c r="N10" s="480"/>
      <c r="O10" s="480"/>
      <c r="P10" s="76"/>
    </row>
    <row r="11" spans="1:16" ht="15" customHeight="1" x14ac:dyDescent="0.3">
      <c r="A11" s="77" t="s">
        <v>6</v>
      </c>
      <c r="B11" s="463" t="s">
        <v>41</v>
      </c>
      <c r="C11" s="463"/>
      <c r="D11" s="523"/>
      <c r="E11" s="528" t="s">
        <v>274</v>
      </c>
      <c r="F11" s="480"/>
      <c r="G11" s="480"/>
      <c r="H11" s="480"/>
      <c r="I11" s="480"/>
      <c r="J11" s="480"/>
      <c r="K11" s="480"/>
      <c r="L11" s="480"/>
      <c r="M11" s="480"/>
      <c r="N11" s="480"/>
      <c r="O11" s="480"/>
      <c r="P11" s="76"/>
    </row>
    <row r="12" spans="1:16" ht="15" customHeight="1" x14ac:dyDescent="0.3">
      <c r="A12" s="77" t="s">
        <v>6</v>
      </c>
      <c r="B12" s="463" t="s">
        <v>22</v>
      </c>
      <c r="C12" s="463"/>
      <c r="D12" s="523"/>
      <c r="E12" s="524">
        <v>45474</v>
      </c>
      <c r="F12" s="525"/>
      <c r="G12" s="525"/>
      <c r="H12" s="525"/>
      <c r="I12" s="525"/>
      <c r="J12" s="525"/>
      <c r="K12" s="525"/>
      <c r="L12" s="525"/>
      <c r="M12" s="525"/>
      <c r="N12" s="525"/>
      <c r="O12" s="525"/>
      <c r="P12" s="76"/>
    </row>
    <row r="13" spans="1:16" ht="15" customHeight="1" x14ac:dyDescent="0.3">
      <c r="A13" s="77"/>
      <c r="B13" s="463" t="s">
        <v>143</v>
      </c>
      <c r="C13" s="463"/>
      <c r="D13" s="523"/>
      <c r="E13" s="528" t="s">
        <v>310</v>
      </c>
      <c r="F13" s="480"/>
      <c r="G13" s="480"/>
      <c r="H13" s="480"/>
      <c r="I13" s="480"/>
      <c r="J13" s="480"/>
      <c r="K13" s="480"/>
      <c r="L13" s="480"/>
      <c r="M13" s="480"/>
      <c r="N13" s="480"/>
      <c r="O13" s="480"/>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39" t="s">
        <v>20</v>
      </c>
      <c r="C15" s="539"/>
      <c r="D15" s="539"/>
      <c r="E15" s="539" t="s">
        <v>42</v>
      </c>
      <c r="F15" s="539"/>
      <c r="G15" s="539"/>
      <c r="H15" s="104">
        <v>2025</v>
      </c>
      <c r="I15" s="104">
        <v>2026</v>
      </c>
      <c r="J15" s="104">
        <v>2027</v>
      </c>
      <c r="K15" s="104">
        <v>2028</v>
      </c>
      <c r="L15" s="104">
        <v>2029</v>
      </c>
      <c r="M15" s="104" t="s">
        <v>34</v>
      </c>
      <c r="N15" s="104" t="s">
        <v>142</v>
      </c>
      <c r="O15" s="104" t="s">
        <v>21</v>
      </c>
      <c r="P15" s="124"/>
    </row>
    <row r="16" spans="1:16" s="103" customFormat="1" ht="14.5" x14ac:dyDescent="0.3">
      <c r="A16" s="119"/>
      <c r="B16" s="537" t="s">
        <v>273</v>
      </c>
      <c r="C16" s="538"/>
      <c r="D16" s="538"/>
      <c r="E16" s="520" t="s">
        <v>311</v>
      </c>
      <c r="F16" s="520"/>
      <c r="G16" s="520"/>
      <c r="H16" s="141">
        <v>2466000</v>
      </c>
      <c r="I16" s="141">
        <v>2466000</v>
      </c>
      <c r="J16" s="141">
        <v>2466000</v>
      </c>
      <c r="K16" s="141">
        <v>2466000</v>
      </c>
      <c r="L16" s="141">
        <v>2466000</v>
      </c>
      <c r="M16" s="83">
        <v>12330000</v>
      </c>
      <c r="N16" s="530">
        <v>53790000</v>
      </c>
      <c r="O16" s="531">
        <v>441404017.18000001</v>
      </c>
      <c r="P16" s="134"/>
    </row>
    <row r="17" spans="1:16" s="103" customFormat="1" ht="15.25" customHeight="1" x14ac:dyDescent="0.3">
      <c r="A17" s="119"/>
      <c r="B17" s="537"/>
      <c r="C17" s="538"/>
      <c r="D17" s="538"/>
      <c r="E17" s="520" t="s">
        <v>312</v>
      </c>
      <c r="F17" s="520"/>
      <c r="G17" s="520"/>
      <c r="H17" s="141">
        <v>95000</v>
      </c>
      <c r="I17" s="141">
        <v>95000</v>
      </c>
      <c r="J17" s="141">
        <v>95000</v>
      </c>
      <c r="K17" s="141">
        <v>95000</v>
      </c>
      <c r="L17" s="141">
        <v>95000</v>
      </c>
      <c r="M17" s="83">
        <v>475000</v>
      </c>
      <c r="N17" s="530"/>
      <c r="O17" s="531"/>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29" t="s">
        <v>35</v>
      </c>
      <c r="L19" s="529"/>
      <c r="M19" s="529"/>
      <c r="N19" s="110" t="s">
        <v>37</v>
      </c>
      <c r="O19" s="110" t="s">
        <v>38</v>
      </c>
      <c r="P19" s="75"/>
    </row>
    <row r="20" spans="1:16" s="103" customFormat="1" ht="15" customHeight="1" x14ac:dyDescent="0.3">
      <c r="A20" s="119"/>
      <c r="B20" s="106"/>
      <c r="C20" s="106"/>
      <c r="D20" s="106"/>
      <c r="E20" s="106"/>
      <c r="F20" s="106"/>
      <c r="G20" s="107"/>
      <c r="H20" s="107"/>
      <c r="I20" s="107"/>
      <c r="J20" s="107"/>
      <c r="K20" s="521" t="s">
        <v>313</v>
      </c>
      <c r="L20" s="521"/>
      <c r="M20" s="521"/>
      <c r="N20" s="126">
        <v>5076.2508581235197</v>
      </c>
      <c r="O20" s="127">
        <v>9.7999999999999997E-3</v>
      </c>
      <c r="P20" s="125"/>
    </row>
    <row r="21" spans="1:16" s="103" customFormat="1" ht="15" customHeight="1" x14ac:dyDescent="0.3">
      <c r="A21" s="119"/>
      <c r="B21" s="106"/>
      <c r="C21" s="106"/>
      <c r="D21" s="106"/>
      <c r="E21" s="106"/>
      <c r="F21" s="106"/>
      <c r="G21" s="107"/>
      <c r="H21" s="107"/>
      <c r="I21" s="107"/>
      <c r="J21" s="107"/>
      <c r="K21" s="521" t="s">
        <v>314</v>
      </c>
      <c r="L21" s="521"/>
      <c r="M21" s="521"/>
      <c r="N21" s="126">
        <v>2681.61958371021</v>
      </c>
      <c r="O21" s="127">
        <v>5.1999999999999998E-3</v>
      </c>
      <c r="P21" s="125"/>
    </row>
    <row r="22" spans="1:16" s="103" customFormat="1" ht="15" customHeight="1" x14ac:dyDescent="0.3">
      <c r="A22" s="119"/>
      <c r="B22" s="106"/>
      <c r="C22" s="106"/>
      <c r="D22" s="106"/>
      <c r="E22" s="106"/>
      <c r="F22" s="106"/>
      <c r="G22" s="107"/>
      <c r="H22" s="107"/>
      <c r="I22" s="107"/>
      <c r="J22" s="107"/>
      <c r="K22" s="521" t="s">
        <v>315</v>
      </c>
      <c r="L22" s="521"/>
      <c r="M22" s="521"/>
      <c r="N22" s="126">
        <v>434690.10208327899</v>
      </c>
      <c r="O22" s="127">
        <v>0.83830000000000005</v>
      </c>
      <c r="P22" s="125"/>
    </row>
    <row r="23" spans="1:16" s="103" customFormat="1" ht="15" customHeight="1" x14ac:dyDescent="0.3">
      <c r="A23" s="119"/>
      <c r="B23" s="106"/>
      <c r="C23" s="106"/>
      <c r="D23" s="106"/>
      <c r="E23" s="106"/>
      <c r="F23" s="106"/>
      <c r="G23" s="107"/>
      <c r="H23" s="107"/>
      <c r="I23" s="107"/>
      <c r="J23" s="107"/>
      <c r="K23" s="521" t="s">
        <v>316</v>
      </c>
      <c r="L23" s="521"/>
      <c r="M23" s="521"/>
      <c r="N23" s="126">
        <v>11854.965609250199</v>
      </c>
      <c r="O23" s="127">
        <v>2.29E-2</v>
      </c>
      <c r="P23" s="125"/>
    </row>
    <row r="24" spans="1:16" s="103" customFormat="1" ht="15" customHeight="1" x14ac:dyDescent="0.3">
      <c r="A24" s="119"/>
      <c r="B24" s="106"/>
      <c r="C24" s="106"/>
      <c r="D24" s="106"/>
      <c r="E24" s="106"/>
      <c r="F24" s="106"/>
      <c r="G24" s="107"/>
      <c r="H24" s="107"/>
      <c r="I24" s="107"/>
      <c r="J24" s="107"/>
      <c r="K24" s="521" t="s">
        <v>317</v>
      </c>
      <c r="L24" s="521"/>
      <c r="M24" s="521"/>
      <c r="N24" s="126">
        <v>11.854958164854599</v>
      </c>
      <c r="O24" s="127">
        <v>0</v>
      </c>
      <c r="P24" s="125"/>
    </row>
    <row r="25" spans="1:16" s="103" customFormat="1" ht="15" customHeight="1" x14ac:dyDescent="0.3">
      <c r="A25" s="119"/>
      <c r="B25" s="106"/>
      <c r="C25" s="106"/>
      <c r="D25" s="106"/>
      <c r="E25" s="106"/>
      <c r="F25" s="106"/>
      <c r="G25" s="107"/>
      <c r="H25" s="107"/>
      <c r="I25" s="107"/>
      <c r="J25" s="107"/>
      <c r="K25" s="521" t="s">
        <v>318</v>
      </c>
      <c r="L25" s="521"/>
      <c r="M25" s="521"/>
      <c r="N25" s="126">
        <v>8061.3766043713103</v>
      </c>
      <c r="O25" s="127">
        <v>1.55E-2</v>
      </c>
      <c r="P25" s="125"/>
    </row>
    <row r="26" spans="1:16" s="103" customFormat="1" ht="15" customHeight="1" x14ac:dyDescent="0.3">
      <c r="A26" s="119"/>
      <c r="B26" s="106"/>
      <c r="C26" s="106"/>
      <c r="D26" s="106"/>
      <c r="E26" s="106"/>
      <c r="F26" s="106"/>
      <c r="G26" s="107"/>
      <c r="H26" s="107"/>
      <c r="I26" s="107"/>
      <c r="J26" s="107"/>
      <c r="K26" s="521" t="s">
        <v>319</v>
      </c>
      <c r="L26" s="521"/>
      <c r="M26" s="521"/>
      <c r="N26" s="126">
        <v>17608.5843453415</v>
      </c>
      <c r="O26" s="127">
        <v>3.4000000000000002E-2</v>
      </c>
      <c r="P26" s="125"/>
    </row>
    <row r="27" spans="1:16" s="103" customFormat="1" ht="15" customHeight="1" x14ac:dyDescent="0.3">
      <c r="A27" s="119"/>
      <c r="B27" s="106"/>
      <c r="C27" s="106"/>
      <c r="D27" s="106"/>
      <c r="E27" s="106"/>
      <c r="F27" s="106"/>
      <c r="G27" s="107"/>
      <c r="H27" s="107"/>
      <c r="I27" s="107"/>
      <c r="J27" s="107"/>
      <c r="K27" s="521" t="s">
        <v>320</v>
      </c>
      <c r="L27" s="521"/>
      <c r="M27" s="521"/>
      <c r="N27" s="126">
        <v>-38580.736859614597</v>
      </c>
      <c r="O27" s="127">
        <v>7.4399999999999994E-2</v>
      </c>
      <c r="P27" s="125"/>
    </row>
    <row r="28" spans="1:16" s="103" customFormat="1" ht="15" customHeight="1" x14ac:dyDescent="0.3">
      <c r="A28" s="119"/>
      <c r="B28" s="106"/>
      <c r="C28" s="106"/>
      <c r="D28" s="106"/>
      <c r="E28" s="106"/>
      <c r="F28" s="106"/>
      <c r="G28" s="107"/>
      <c r="H28" s="107"/>
      <c r="I28" s="107"/>
      <c r="J28" s="107"/>
      <c r="K28" s="521"/>
      <c r="L28" s="521"/>
      <c r="M28" s="521"/>
      <c r="N28" s="126"/>
      <c r="O28" s="127"/>
      <c r="P28" s="125"/>
    </row>
    <row r="29" spans="1:16" s="103" customFormat="1" ht="15" customHeight="1" x14ac:dyDescent="0.3">
      <c r="A29" s="119"/>
      <c r="B29" s="106"/>
      <c r="C29" s="106"/>
      <c r="D29" s="106"/>
      <c r="E29" s="106"/>
      <c r="F29" s="106"/>
      <c r="G29" s="107"/>
      <c r="H29" s="107"/>
      <c r="I29" s="107"/>
      <c r="J29" s="107"/>
      <c r="K29" s="521"/>
      <c r="L29" s="521"/>
      <c r="M29" s="521"/>
      <c r="N29" s="126"/>
      <c r="O29" s="127"/>
      <c r="P29" s="125"/>
    </row>
    <row r="30" spans="1:16" s="103" customFormat="1" ht="15" customHeight="1" x14ac:dyDescent="0.3">
      <c r="A30" s="119"/>
      <c r="B30" s="106"/>
      <c r="C30" s="106"/>
      <c r="D30" s="106"/>
      <c r="E30" s="106"/>
      <c r="F30" s="106"/>
      <c r="G30" s="107"/>
      <c r="H30" s="107"/>
      <c r="J30" s="107"/>
      <c r="K30" s="521"/>
      <c r="L30" s="521"/>
      <c r="M30" s="521"/>
      <c r="N30" s="126"/>
      <c r="O30" s="127"/>
      <c r="P30" s="125"/>
    </row>
    <row r="31" spans="1:16" s="103" customFormat="1" ht="15" customHeight="1" x14ac:dyDescent="0.3">
      <c r="A31" s="119"/>
      <c r="B31" s="106"/>
      <c r="C31" s="106"/>
      <c r="D31" s="106"/>
      <c r="E31" s="106"/>
      <c r="F31" s="106"/>
      <c r="G31" s="107"/>
      <c r="H31" s="107"/>
      <c r="J31" s="107"/>
      <c r="K31" s="521"/>
      <c r="L31" s="521"/>
      <c r="M31" s="521"/>
      <c r="N31" s="126"/>
      <c r="O31" s="127"/>
      <c r="P31" s="125"/>
    </row>
    <row r="32" spans="1:16" s="103" customFormat="1" ht="15" customHeight="1" x14ac:dyDescent="0.3">
      <c r="A32" s="119"/>
      <c r="B32" s="106"/>
      <c r="C32" s="106"/>
      <c r="D32" s="106"/>
      <c r="E32" s="106"/>
      <c r="F32" s="106"/>
      <c r="G32" s="107"/>
      <c r="H32" s="107"/>
      <c r="J32" s="107"/>
      <c r="K32" s="521"/>
      <c r="L32" s="521"/>
      <c r="M32" s="521"/>
      <c r="N32" s="126"/>
      <c r="O32" s="127"/>
      <c r="P32" s="125"/>
    </row>
    <row r="33" spans="1:16" s="103" customFormat="1" ht="15" hidden="1" customHeight="1" x14ac:dyDescent="0.3">
      <c r="A33" s="119"/>
      <c r="B33" s="106"/>
      <c r="C33" s="106"/>
      <c r="D33" s="106"/>
      <c r="E33" s="106"/>
      <c r="F33" s="106"/>
      <c r="G33" s="107"/>
      <c r="H33" s="107"/>
      <c r="J33" s="107"/>
      <c r="K33" s="521"/>
      <c r="L33" s="521"/>
      <c r="M33" s="521"/>
      <c r="N33" s="126"/>
      <c r="O33" s="127"/>
      <c r="P33" s="125"/>
    </row>
    <row r="34" spans="1:16" s="103" customFormat="1" ht="15" hidden="1" customHeight="1" x14ac:dyDescent="0.3">
      <c r="A34" s="119"/>
      <c r="B34" s="106"/>
      <c r="C34" s="106"/>
      <c r="D34" s="106"/>
      <c r="E34" s="106"/>
      <c r="F34" s="106"/>
      <c r="G34" s="107"/>
      <c r="H34" s="107"/>
      <c r="J34" s="107"/>
      <c r="K34" s="521"/>
      <c r="L34" s="521"/>
      <c r="M34" s="521"/>
      <c r="N34" s="126"/>
      <c r="O34" s="127"/>
      <c r="P34" s="125"/>
    </row>
    <row r="35" spans="1:16" s="103" customFormat="1" ht="15" hidden="1" customHeight="1" x14ac:dyDescent="0.3">
      <c r="A35" s="119"/>
      <c r="B35" s="106"/>
      <c r="C35" s="106"/>
      <c r="D35" s="106"/>
      <c r="E35" s="106"/>
      <c r="F35" s="106"/>
      <c r="G35" s="107"/>
      <c r="H35" s="107"/>
      <c r="J35" s="107"/>
      <c r="K35" s="521"/>
      <c r="L35" s="521"/>
      <c r="M35" s="521"/>
      <c r="N35" s="126"/>
      <c r="O35" s="127"/>
      <c r="P35" s="125"/>
    </row>
    <row r="36" spans="1:16" s="103" customFormat="1" ht="15" hidden="1" customHeight="1" x14ac:dyDescent="0.3">
      <c r="A36" s="119"/>
      <c r="B36" s="106"/>
      <c r="C36" s="106"/>
      <c r="D36" s="106"/>
      <c r="E36" s="106"/>
      <c r="F36" s="106"/>
      <c r="G36" s="107"/>
      <c r="H36" s="107"/>
      <c r="J36" s="107"/>
      <c r="K36" s="521"/>
      <c r="L36" s="521"/>
      <c r="M36" s="521"/>
      <c r="N36" s="126"/>
      <c r="O36" s="127"/>
      <c r="P36" s="125"/>
    </row>
    <row r="37" spans="1:16" s="103" customFormat="1" ht="15" hidden="1" customHeight="1" x14ac:dyDescent="0.3">
      <c r="A37" s="119"/>
      <c r="B37" s="106"/>
      <c r="C37" s="106"/>
      <c r="D37" s="106"/>
      <c r="E37" s="106"/>
      <c r="F37" s="106"/>
      <c r="G37" s="107"/>
      <c r="H37" s="107"/>
      <c r="J37" s="107"/>
      <c r="K37" s="521"/>
      <c r="L37" s="521"/>
      <c r="M37" s="521"/>
      <c r="N37" s="126"/>
      <c r="O37" s="127"/>
      <c r="P37" s="125"/>
    </row>
    <row r="38" spans="1:16" s="103" customFormat="1" ht="15" hidden="1" customHeight="1" x14ac:dyDescent="0.3">
      <c r="A38" s="119"/>
      <c r="B38" s="106"/>
      <c r="C38" s="106"/>
      <c r="D38" s="106"/>
      <c r="E38" s="106"/>
      <c r="F38" s="106"/>
      <c r="G38" s="107"/>
      <c r="H38" s="107"/>
      <c r="J38" s="107"/>
      <c r="K38" s="521"/>
      <c r="L38" s="521"/>
      <c r="M38" s="521"/>
      <c r="N38" s="126"/>
      <c r="O38" s="127"/>
      <c r="P38" s="125"/>
    </row>
    <row r="39" spans="1:16" s="103" customFormat="1" ht="15" hidden="1" customHeight="1" x14ac:dyDescent="0.3">
      <c r="A39" s="119"/>
      <c r="B39" s="106"/>
      <c r="C39" s="106"/>
      <c r="D39" s="106"/>
      <c r="E39" s="106"/>
      <c r="F39" s="106"/>
      <c r="G39" s="107"/>
      <c r="H39" s="107"/>
      <c r="J39" s="107"/>
      <c r="K39" s="521"/>
      <c r="L39" s="521"/>
      <c r="M39" s="521"/>
      <c r="N39" s="126"/>
      <c r="O39" s="127"/>
      <c r="P39" s="125"/>
    </row>
    <row r="40" spans="1:16" s="103" customFormat="1" ht="15" hidden="1" customHeight="1" x14ac:dyDescent="0.3">
      <c r="A40" s="119"/>
      <c r="B40" s="106"/>
      <c r="C40" s="106"/>
      <c r="D40" s="106"/>
      <c r="E40" s="106"/>
      <c r="F40" s="106"/>
      <c r="G40" s="107"/>
      <c r="H40" s="107"/>
      <c r="J40" s="107"/>
      <c r="K40" s="521"/>
      <c r="L40" s="521"/>
      <c r="M40" s="521"/>
      <c r="N40" s="126"/>
      <c r="O40" s="127"/>
      <c r="P40" s="125"/>
    </row>
    <row r="41" spans="1:16" s="103" customFormat="1" ht="15" hidden="1" customHeight="1" x14ac:dyDescent="0.3">
      <c r="A41" s="119"/>
      <c r="B41" s="106"/>
      <c r="C41" s="106"/>
      <c r="D41" s="106"/>
      <c r="E41" s="106"/>
      <c r="F41" s="106"/>
      <c r="G41" s="107"/>
      <c r="H41" s="107"/>
      <c r="J41" s="107"/>
      <c r="K41" s="521"/>
      <c r="L41" s="521"/>
      <c r="M41" s="521"/>
      <c r="N41" s="126"/>
      <c r="O41" s="127"/>
      <c r="P41" s="125"/>
    </row>
    <row r="42" spans="1:16" s="103" customFormat="1" ht="15" hidden="1" customHeight="1" x14ac:dyDescent="0.3">
      <c r="A42" s="119"/>
      <c r="B42" s="106"/>
      <c r="C42" s="106"/>
      <c r="D42" s="106"/>
      <c r="E42" s="106"/>
      <c r="F42" s="106"/>
      <c r="G42" s="107"/>
      <c r="H42" s="107"/>
      <c r="J42" s="107"/>
      <c r="K42" s="521"/>
      <c r="L42" s="521"/>
      <c r="M42" s="521"/>
      <c r="N42" s="126"/>
      <c r="O42" s="127"/>
      <c r="P42" s="125"/>
    </row>
    <row r="43" spans="1:16" x14ac:dyDescent="0.3">
      <c r="A43" s="77"/>
      <c r="B43" s="56"/>
      <c r="C43" s="56"/>
      <c r="D43" s="56"/>
      <c r="E43" s="56"/>
      <c r="F43" s="56"/>
      <c r="G43" s="32"/>
      <c r="H43" s="32"/>
      <c r="J43" s="32"/>
      <c r="K43" s="533" t="s">
        <v>36</v>
      </c>
      <c r="L43" s="533"/>
      <c r="M43" s="533"/>
      <c r="N43" s="128">
        <v>441404.01718262595</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J46" s="35"/>
      <c r="K46" s="35"/>
      <c r="L46" s="35"/>
      <c r="M46" s="35"/>
      <c r="N46" s="35"/>
      <c r="O46" s="35"/>
      <c r="P46" s="75"/>
    </row>
    <row r="47" spans="1:16" ht="24" customHeight="1" x14ac:dyDescent="0.3">
      <c r="A47" s="77"/>
      <c r="B47" s="534" t="s">
        <v>44</v>
      </c>
      <c r="C47" s="534"/>
      <c r="D47" s="535" t="s">
        <v>45</v>
      </c>
      <c r="E47" s="536"/>
      <c r="F47" s="139" t="s">
        <v>24</v>
      </c>
      <c r="G47" s="108" t="s">
        <v>46</v>
      </c>
      <c r="H47" s="139" t="s">
        <v>37</v>
      </c>
      <c r="I47" s="108" t="s">
        <v>47</v>
      </c>
      <c r="J47" s="139">
        <v>2025</v>
      </c>
      <c r="K47" s="139">
        <v>2026</v>
      </c>
      <c r="L47" s="139">
        <v>2027</v>
      </c>
      <c r="M47" s="139">
        <v>2028</v>
      </c>
      <c r="N47" s="139">
        <v>2029</v>
      </c>
      <c r="O47" s="109"/>
      <c r="P47" s="75"/>
    </row>
    <row r="48" spans="1:16" s="103" customFormat="1" ht="15" customHeight="1" x14ac:dyDescent="0.3">
      <c r="A48" s="119" t="s">
        <v>79</v>
      </c>
      <c r="B48" s="522" t="s">
        <v>321</v>
      </c>
      <c r="C48" s="522"/>
      <c r="D48" s="522" t="s">
        <v>322</v>
      </c>
      <c r="E48" s="522"/>
      <c r="F48" s="137" t="s">
        <v>49</v>
      </c>
      <c r="G48" s="136">
        <v>2024</v>
      </c>
      <c r="H48" s="132">
        <v>0</v>
      </c>
      <c r="I48" s="138" t="s">
        <v>323</v>
      </c>
      <c r="J48" s="234">
        <v>2466000</v>
      </c>
      <c r="K48" s="234">
        <v>2466000</v>
      </c>
      <c r="L48" s="234">
        <v>2466000</v>
      </c>
      <c r="M48" s="234">
        <v>2466000</v>
      </c>
      <c r="N48" s="234">
        <v>2466000</v>
      </c>
      <c r="O48" s="133"/>
      <c r="P48" s="134"/>
    </row>
    <row r="49" spans="1:16" s="103" customFormat="1" ht="15" customHeight="1" x14ac:dyDescent="0.3">
      <c r="A49" s="119" t="s">
        <v>80</v>
      </c>
      <c r="B49" s="522" t="s">
        <v>321</v>
      </c>
      <c r="C49" s="522"/>
      <c r="D49" s="522" t="s">
        <v>324</v>
      </c>
      <c r="E49" s="522"/>
      <c r="F49" s="137" t="s">
        <v>49</v>
      </c>
      <c r="G49" s="136">
        <v>2024</v>
      </c>
      <c r="H49" s="132">
        <v>0</v>
      </c>
      <c r="I49" s="138" t="s">
        <v>323</v>
      </c>
      <c r="J49" s="234">
        <v>95000</v>
      </c>
      <c r="K49" s="234">
        <v>95000</v>
      </c>
      <c r="L49" s="234">
        <v>95000</v>
      </c>
      <c r="M49" s="234">
        <v>95000</v>
      </c>
      <c r="N49" s="234">
        <v>95000</v>
      </c>
      <c r="O49" s="133"/>
      <c r="P49" s="134"/>
    </row>
    <row r="50" spans="1:16" s="103" customFormat="1" ht="15" customHeight="1" x14ac:dyDescent="0.3">
      <c r="A50" s="119" t="s">
        <v>81</v>
      </c>
      <c r="B50" s="522" t="s">
        <v>321</v>
      </c>
      <c r="C50" s="522"/>
      <c r="D50" s="522" t="s">
        <v>320</v>
      </c>
      <c r="E50" s="522"/>
      <c r="F50" s="137" t="s">
        <v>49</v>
      </c>
      <c r="G50" s="136">
        <v>2024</v>
      </c>
      <c r="H50" s="132">
        <v>-38580.736859614597</v>
      </c>
      <c r="I50" s="138" t="s">
        <v>323</v>
      </c>
      <c r="J50" s="234">
        <v>2561000</v>
      </c>
      <c r="K50" s="234">
        <v>2561000</v>
      </c>
      <c r="L50" s="234">
        <v>2561000</v>
      </c>
      <c r="M50" s="234">
        <v>2561000</v>
      </c>
      <c r="N50" s="234">
        <v>2561000</v>
      </c>
      <c r="O50" s="133"/>
      <c r="P50" s="134"/>
    </row>
    <row r="51" spans="1:16" s="103" customFormat="1" ht="15" customHeight="1" x14ac:dyDescent="0.3">
      <c r="A51" s="119" t="s">
        <v>82</v>
      </c>
      <c r="B51" s="522" t="s">
        <v>319</v>
      </c>
      <c r="C51" s="522"/>
      <c r="D51" s="522" t="s">
        <v>319</v>
      </c>
      <c r="E51" s="522"/>
      <c r="F51" s="137" t="s">
        <v>49</v>
      </c>
      <c r="G51" s="136">
        <v>2048</v>
      </c>
      <c r="H51" s="132">
        <v>17608.5843453415</v>
      </c>
      <c r="I51" s="138" t="s">
        <v>323</v>
      </c>
      <c r="J51" s="234">
        <v>0</v>
      </c>
      <c r="K51" s="234">
        <v>0</v>
      </c>
      <c r="L51" s="234">
        <v>0</v>
      </c>
      <c r="M51" s="234">
        <v>0</v>
      </c>
      <c r="N51" s="234">
        <v>0</v>
      </c>
      <c r="O51" s="133"/>
      <c r="P51" s="134"/>
    </row>
    <row r="52" spans="1:16" s="103" customFormat="1" ht="15" customHeight="1" x14ac:dyDescent="0.3">
      <c r="A52" s="119" t="s">
        <v>83</v>
      </c>
      <c r="B52" s="522" t="s">
        <v>325</v>
      </c>
      <c r="C52" s="522"/>
      <c r="D52" s="522" t="s">
        <v>313</v>
      </c>
      <c r="E52" s="522"/>
      <c r="F52" s="137" t="s">
        <v>48</v>
      </c>
      <c r="G52" s="136"/>
      <c r="H52" s="132">
        <v>0</v>
      </c>
      <c r="I52" s="138" t="s">
        <v>323</v>
      </c>
      <c r="J52" s="235">
        <v>3367661.75</v>
      </c>
      <c r="K52" s="235">
        <v>3695667</v>
      </c>
      <c r="L52" s="235">
        <v>4041690.84</v>
      </c>
      <c r="M52" s="235">
        <v>4404662.53</v>
      </c>
      <c r="N52" s="235">
        <v>4783138.17</v>
      </c>
      <c r="O52" s="133"/>
      <c r="P52" s="134"/>
    </row>
    <row r="53" spans="1:16" s="103" customFormat="1" ht="15" customHeight="1" x14ac:dyDescent="0.3">
      <c r="A53" s="119" t="s">
        <v>84</v>
      </c>
      <c r="B53" s="522" t="s">
        <v>325</v>
      </c>
      <c r="C53" s="522"/>
      <c r="D53" s="522" t="s">
        <v>313</v>
      </c>
      <c r="E53" s="522"/>
      <c r="F53" s="137" t="s">
        <v>49</v>
      </c>
      <c r="G53" s="136">
        <v>2024</v>
      </c>
      <c r="H53" s="132">
        <v>5076.2508581235197</v>
      </c>
      <c r="I53" s="138" t="s">
        <v>323</v>
      </c>
      <c r="J53" s="235">
        <v>3341886.98</v>
      </c>
      <c r="K53" s="235">
        <v>3642911.38</v>
      </c>
      <c r="L53" s="235">
        <v>3958942.86</v>
      </c>
      <c r="M53" s="235">
        <v>4288313.46</v>
      </c>
      <c r="N53" s="235">
        <v>4631425.3600000003</v>
      </c>
      <c r="O53" s="133"/>
      <c r="P53" s="134"/>
    </row>
    <row r="54" spans="1:16" s="103" customFormat="1" ht="15" customHeight="1" x14ac:dyDescent="0.3">
      <c r="A54" s="119" t="s">
        <v>85</v>
      </c>
      <c r="B54" s="522" t="s">
        <v>325</v>
      </c>
      <c r="C54" s="522"/>
      <c r="D54" s="522" t="s">
        <v>314</v>
      </c>
      <c r="E54" s="522"/>
      <c r="F54" s="137" t="s">
        <v>48</v>
      </c>
      <c r="G54" s="136"/>
      <c r="H54" s="132">
        <v>0</v>
      </c>
      <c r="I54" s="138" t="s">
        <v>323</v>
      </c>
      <c r="J54" s="235">
        <v>1779027.05</v>
      </c>
      <c r="K54" s="235">
        <v>1952301.64</v>
      </c>
      <c r="L54" s="235">
        <v>2135094.87</v>
      </c>
      <c r="M54" s="235">
        <v>2326841.09</v>
      </c>
      <c r="N54" s="235">
        <v>2526777.5699999998</v>
      </c>
      <c r="O54" s="133"/>
      <c r="P54" s="134"/>
    </row>
    <row r="55" spans="1:16" s="103" customFormat="1" ht="15" customHeight="1" x14ac:dyDescent="0.3">
      <c r="A55" s="119" t="s">
        <v>86</v>
      </c>
      <c r="B55" s="522" t="s">
        <v>325</v>
      </c>
      <c r="C55" s="522"/>
      <c r="D55" s="522" t="s">
        <v>314</v>
      </c>
      <c r="E55" s="522"/>
      <c r="F55" s="137" t="s">
        <v>49</v>
      </c>
      <c r="G55" s="136">
        <v>2024</v>
      </c>
      <c r="H55" s="132">
        <v>2681.61958371021</v>
      </c>
      <c r="I55" s="138" t="s">
        <v>323</v>
      </c>
      <c r="J55" s="235">
        <v>1765411.06</v>
      </c>
      <c r="K55" s="235">
        <v>1924432.54</v>
      </c>
      <c r="L55" s="235">
        <v>2091381.78</v>
      </c>
      <c r="M55" s="235">
        <v>2265377.64</v>
      </c>
      <c r="N55" s="235">
        <v>2446632.58</v>
      </c>
      <c r="O55" s="133"/>
      <c r="P55" s="134"/>
    </row>
    <row r="56" spans="1:16" s="103" customFormat="1" ht="15" customHeight="1" x14ac:dyDescent="0.3">
      <c r="A56" s="119" t="s">
        <v>87</v>
      </c>
      <c r="B56" s="522" t="s">
        <v>325</v>
      </c>
      <c r="C56" s="522"/>
      <c r="D56" s="522" t="s">
        <v>315</v>
      </c>
      <c r="E56" s="522"/>
      <c r="F56" s="137" t="s">
        <v>48</v>
      </c>
      <c r="G56" s="136"/>
      <c r="H56" s="132">
        <v>0</v>
      </c>
      <c r="I56" s="138" t="s">
        <v>323</v>
      </c>
      <c r="J56" s="235">
        <v>288380001.86000001</v>
      </c>
      <c r="K56" s="235">
        <v>316467785.42000002</v>
      </c>
      <c r="L56" s="235">
        <v>346098539.01999998</v>
      </c>
      <c r="M56" s="235">
        <v>377180572.06999999</v>
      </c>
      <c r="N56" s="235">
        <v>409590242.42000002</v>
      </c>
      <c r="O56" s="133"/>
      <c r="P56" s="134"/>
    </row>
    <row r="57" spans="1:16" s="103" customFormat="1" ht="15" customHeight="1" x14ac:dyDescent="0.3">
      <c r="A57" s="119" t="s">
        <v>88</v>
      </c>
      <c r="B57" s="522" t="s">
        <v>325</v>
      </c>
      <c r="C57" s="522"/>
      <c r="D57" s="522" t="s">
        <v>315</v>
      </c>
      <c r="E57" s="522"/>
      <c r="F57" s="137" t="s">
        <v>49</v>
      </c>
      <c r="G57" s="136">
        <v>2024</v>
      </c>
      <c r="H57" s="132">
        <v>434690.10208327899</v>
      </c>
      <c r="I57" s="138" t="s">
        <v>323</v>
      </c>
      <c r="J57" s="235">
        <v>286172853.41000003</v>
      </c>
      <c r="K57" s="235">
        <v>311950209.67000002</v>
      </c>
      <c r="L57" s="235">
        <v>339012654.30000001</v>
      </c>
      <c r="M57" s="235">
        <v>367217355.72000003</v>
      </c>
      <c r="N57" s="235">
        <v>396598753.64999998</v>
      </c>
      <c r="O57" s="133"/>
      <c r="P57" s="134"/>
    </row>
    <row r="58" spans="1:16" s="103" customFormat="1" ht="15" customHeight="1" x14ac:dyDescent="0.3">
      <c r="A58" s="119"/>
      <c r="B58" s="522" t="s">
        <v>325</v>
      </c>
      <c r="C58" s="522"/>
      <c r="D58" s="522" t="s">
        <v>316</v>
      </c>
      <c r="E58" s="522"/>
      <c r="F58" s="137" t="s">
        <v>48</v>
      </c>
      <c r="G58" s="136"/>
      <c r="H58" s="132">
        <v>0</v>
      </c>
      <c r="I58" s="138" t="s">
        <v>323</v>
      </c>
      <c r="J58" s="235">
        <v>7864763.8600000003</v>
      </c>
      <c r="K58" s="235">
        <v>8630780.1699999999</v>
      </c>
      <c r="L58" s="235">
        <v>9438876.6999999993</v>
      </c>
      <c r="M58" s="235">
        <v>10286552.85</v>
      </c>
      <c r="N58" s="235">
        <v>11170436.630000001</v>
      </c>
      <c r="O58" s="133"/>
      <c r="P58" s="134"/>
    </row>
    <row r="59" spans="1:16" s="103" customFormat="1" ht="15" customHeight="1" x14ac:dyDescent="0.3">
      <c r="A59" s="119"/>
      <c r="B59" s="522" t="s">
        <v>325</v>
      </c>
      <c r="C59" s="522"/>
      <c r="D59" s="522" t="s">
        <v>316</v>
      </c>
      <c r="E59" s="522"/>
      <c r="F59" s="137" t="s">
        <v>49</v>
      </c>
      <c r="G59" s="136">
        <v>2024</v>
      </c>
      <c r="H59" s="132">
        <v>11854.965609250199</v>
      </c>
      <c r="I59" s="138" t="s">
        <v>323</v>
      </c>
      <c r="J59" s="235">
        <v>7804570.0099999998</v>
      </c>
      <c r="K59" s="235">
        <v>8507575.8300000001</v>
      </c>
      <c r="L59" s="235">
        <v>9245628.8699999992</v>
      </c>
      <c r="M59" s="235">
        <v>10014833.789999999</v>
      </c>
      <c r="N59" s="235">
        <v>10816129.84</v>
      </c>
      <c r="O59" s="133"/>
      <c r="P59" s="134"/>
    </row>
    <row r="60" spans="1:16" s="103" customFormat="1" ht="15" customHeight="1" x14ac:dyDescent="0.3">
      <c r="A60" s="119"/>
      <c r="B60" s="522" t="s">
        <v>325</v>
      </c>
      <c r="C60" s="522"/>
      <c r="D60" s="522" t="s">
        <v>317</v>
      </c>
      <c r="E60" s="522"/>
      <c r="F60" s="137" t="s">
        <v>48</v>
      </c>
      <c r="G60" s="136"/>
      <c r="H60" s="132">
        <v>0</v>
      </c>
      <c r="I60" s="138" t="s">
        <v>323</v>
      </c>
      <c r="J60" s="236">
        <v>7864.76</v>
      </c>
      <c r="K60" s="236">
        <v>8630.7800000000007</v>
      </c>
      <c r="L60" s="236">
        <v>9438.8799999999992</v>
      </c>
      <c r="M60" s="236">
        <v>10286.549999999999</v>
      </c>
      <c r="N60" s="236">
        <v>11170.44</v>
      </c>
      <c r="O60" s="133"/>
      <c r="P60" s="134"/>
    </row>
    <row r="61" spans="1:16" s="103" customFormat="1" ht="15" customHeight="1" x14ac:dyDescent="0.3">
      <c r="A61" s="119"/>
      <c r="B61" s="522" t="s">
        <v>325</v>
      </c>
      <c r="C61" s="522"/>
      <c r="D61" s="522" t="s">
        <v>317</v>
      </c>
      <c r="E61" s="522"/>
      <c r="F61" s="137" t="s">
        <v>49</v>
      </c>
      <c r="G61" s="136">
        <v>2024</v>
      </c>
      <c r="H61" s="132">
        <v>11.854958164854599</v>
      </c>
      <c r="I61" s="138" t="s">
        <v>323</v>
      </c>
      <c r="J61" s="237">
        <v>7804.57</v>
      </c>
      <c r="K61" s="237">
        <v>8507.58</v>
      </c>
      <c r="L61" s="237">
        <v>9245.6299999999992</v>
      </c>
      <c r="M61" s="237">
        <v>10014.83</v>
      </c>
      <c r="N61" s="237">
        <v>10816.13</v>
      </c>
      <c r="O61" s="133"/>
      <c r="P61" s="134"/>
    </row>
    <row r="62" spans="1:16" s="103" customFormat="1" ht="15" customHeight="1" x14ac:dyDescent="0.3">
      <c r="A62" s="119" t="s">
        <v>89</v>
      </c>
      <c r="B62" s="522" t="s">
        <v>325</v>
      </c>
      <c r="C62" s="522"/>
      <c r="D62" s="522" t="s">
        <v>318</v>
      </c>
      <c r="E62" s="522"/>
      <c r="F62" s="137" t="s">
        <v>48</v>
      </c>
      <c r="G62" s="136"/>
      <c r="H62" s="132">
        <v>0</v>
      </c>
      <c r="I62" s="138" t="s">
        <v>323</v>
      </c>
      <c r="J62" s="238">
        <v>5348039.42</v>
      </c>
      <c r="K62" s="238">
        <v>5868930.5099999998</v>
      </c>
      <c r="L62" s="238">
        <v>6418436.1600000001</v>
      </c>
      <c r="M62" s="238">
        <v>6994855.9400000004</v>
      </c>
      <c r="N62" s="238">
        <v>7595896.9100000001</v>
      </c>
      <c r="O62" s="133"/>
      <c r="P62" s="134"/>
    </row>
    <row r="63" spans="1:16" s="103" customFormat="1" ht="15" customHeight="1" x14ac:dyDescent="0.3">
      <c r="A63" s="119" t="s">
        <v>90</v>
      </c>
      <c r="B63" s="522" t="s">
        <v>325</v>
      </c>
      <c r="C63" s="522"/>
      <c r="D63" s="522" t="s">
        <v>318</v>
      </c>
      <c r="E63" s="522"/>
      <c r="F63" s="137" t="s">
        <v>49</v>
      </c>
      <c r="G63" s="136">
        <v>2024</v>
      </c>
      <c r="H63" s="132">
        <v>8061.3766043713103</v>
      </c>
      <c r="I63" s="138" t="s">
        <v>323</v>
      </c>
      <c r="J63" s="238">
        <v>5307107.6100000003</v>
      </c>
      <c r="K63" s="238">
        <v>5785151.5700000003</v>
      </c>
      <c r="L63" s="238">
        <v>6287027.6299999999</v>
      </c>
      <c r="M63" s="238">
        <v>6810086.9800000004</v>
      </c>
      <c r="N63" s="238">
        <v>7354968.29</v>
      </c>
      <c r="O63" s="133"/>
      <c r="P63" s="134"/>
    </row>
    <row r="64" spans="1:16" s="103" customFormat="1" ht="15" customHeight="1" x14ac:dyDescent="0.3">
      <c r="A64" s="119" t="s">
        <v>91</v>
      </c>
      <c r="B64" s="522"/>
      <c r="C64" s="522"/>
      <c r="D64" s="522"/>
      <c r="E64" s="522"/>
      <c r="F64" s="137"/>
      <c r="G64" s="136"/>
      <c r="H64" s="132"/>
      <c r="I64" s="138"/>
      <c r="J64" s="135"/>
      <c r="K64" s="135"/>
      <c r="L64" s="135"/>
      <c r="M64" s="135"/>
      <c r="N64" s="135"/>
      <c r="O64" s="133"/>
      <c r="P64" s="134"/>
    </row>
    <row r="65" spans="1:16" s="103" customFormat="1" ht="15" customHeight="1" x14ac:dyDescent="0.3">
      <c r="A65" s="119" t="s">
        <v>92</v>
      </c>
      <c r="B65" s="522"/>
      <c r="C65" s="522"/>
      <c r="D65" s="522"/>
      <c r="E65" s="522"/>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v>306747358.70000005</v>
      </c>
      <c r="K66" s="38">
        <v>336624095.51999998</v>
      </c>
      <c r="L66" s="38">
        <v>368142076.46999997</v>
      </c>
      <c r="M66" s="38">
        <v>401203771.03000003</v>
      </c>
      <c r="N66" s="38">
        <v>435677662.14000005</v>
      </c>
      <c r="O66" s="44"/>
      <c r="P66" s="76"/>
    </row>
    <row r="67" spans="1:16" ht="15" customHeight="1" x14ac:dyDescent="0.3">
      <c r="A67" s="77" t="s">
        <v>94</v>
      </c>
      <c r="B67" s="39"/>
      <c r="C67" s="39"/>
      <c r="D67" s="39"/>
      <c r="E67" s="39"/>
      <c r="F67" s="39"/>
      <c r="G67" s="41"/>
      <c r="H67" s="42"/>
      <c r="I67" s="43" t="s">
        <v>49</v>
      </c>
      <c r="J67" s="38">
        <v>304399633.64000005</v>
      </c>
      <c r="K67" s="38">
        <v>331818788.56999999</v>
      </c>
      <c r="L67" s="38">
        <v>360604881.06999999</v>
      </c>
      <c r="M67" s="38">
        <v>390605982.42000008</v>
      </c>
      <c r="N67" s="38">
        <v>421858725.84999996</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32" t="s">
        <v>239</v>
      </c>
      <c r="C81" s="532"/>
      <c r="D81" s="532"/>
      <c r="E81" s="532"/>
      <c r="F81" s="532"/>
      <c r="G81" s="532"/>
      <c r="H81" s="532"/>
      <c r="I81" s="532"/>
      <c r="J81" s="532"/>
      <c r="K81" s="532"/>
      <c r="L81" s="532"/>
      <c r="M81" s="532"/>
      <c r="N81" s="532"/>
      <c r="O81" s="532"/>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 ref="E7:G7"/>
    <mergeCell ref="H7:I7"/>
    <mergeCell ref="J7:K7"/>
    <mergeCell ref="L7:M7"/>
    <mergeCell ref="N7:O7"/>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K19:M19"/>
    <mergeCell ref="K20:M20"/>
    <mergeCell ref="K21:M21"/>
    <mergeCell ref="K22:M22"/>
    <mergeCell ref="K23:M23"/>
    <mergeCell ref="K36:M36"/>
    <mergeCell ref="K25:M25"/>
    <mergeCell ref="K26:M26"/>
    <mergeCell ref="K27:M27"/>
    <mergeCell ref="K28:M28"/>
    <mergeCell ref="K29:M29"/>
    <mergeCell ref="K30:M30"/>
    <mergeCell ref="K31:M31"/>
    <mergeCell ref="K32:M32"/>
    <mergeCell ref="K33:M33"/>
    <mergeCell ref="K34:M34"/>
    <mergeCell ref="K35:M35"/>
    <mergeCell ref="B49:C49"/>
    <mergeCell ref="D49:E49"/>
    <mergeCell ref="K37:M37"/>
    <mergeCell ref="K38:M38"/>
    <mergeCell ref="K39:M39"/>
    <mergeCell ref="K40:M40"/>
    <mergeCell ref="K41:M41"/>
    <mergeCell ref="K42:M42"/>
    <mergeCell ref="K43:M43"/>
    <mergeCell ref="B47:C47"/>
    <mergeCell ref="D47:E47"/>
    <mergeCell ref="B48:C48"/>
    <mergeCell ref="D48:E48"/>
    <mergeCell ref="B50:C50"/>
    <mergeCell ref="D50:E50"/>
    <mergeCell ref="B51:C51"/>
    <mergeCell ref="D51:E51"/>
    <mergeCell ref="B52:C52"/>
    <mergeCell ref="D52:E52"/>
    <mergeCell ref="B53:C53"/>
    <mergeCell ref="D53:E53"/>
    <mergeCell ref="B54:C54"/>
    <mergeCell ref="D54:E54"/>
    <mergeCell ref="B55:C55"/>
    <mergeCell ref="D55:E55"/>
    <mergeCell ref="B56:C56"/>
    <mergeCell ref="D56:E56"/>
    <mergeCell ref="B57:C57"/>
    <mergeCell ref="D57:E57"/>
    <mergeCell ref="B58:C58"/>
    <mergeCell ref="D58:E58"/>
    <mergeCell ref="B59:C59"/>
    <mergeCell ref="D59:E59"/>
    <mergeCell ref="B60:C60"/>
    <mergeCell ref="D60:E60"/>
    <mergeCell ref="B61:C61"/>
    <mergeCell ref="D61:E61"/>
    <mergeCell ref="B65:C65"/>
    <mergeCell ref="D65:E65"/>
    <mergeCell ref="B62:C62"/>
    <mergeCell ref="D62:E62"/>
    <mergeCell ref="B63:C63"/>
    <mergeCell ref="D63:E63"/>
    <mergeCell ref="B64:C64"/>
    <mergeCell ref="D64:E64"/>
  </mergeCells>
  <conditionalFormatting sqref="E10:O12">
    <cfRule type="expression" dxfId="17" priority="6">
      <formula>MOD(ROW(),2)&lt;&gt;0</formula>
    </cfRule>
  </conditionalFormatting>
  <conditionalFormatting sqref="B10:D12">
    <cfRule type="expression" dxfId="16" priority="5">
      <formula>MOD(ROW(),2)&lt;&gt;0</formula>
    </cfRule>
  </conditionalFormatting>
  <conditionalFormatting sqref="B9:D9">
    <cfRule type="expression" dxfId="15" priority="4">
      <formula>MOD(ROW(),2)&lt;&gt;0</formula>
    </cfRule>
  </conditionalFormatting>
  <conditionalFormatting sqref="E9:O9">
    <cfRule type="expression" dxfId="14" priority="3">
      <formula>MOD(ROW(),2)&lt;&gt;0</formula>
    </cfRule>
  </conditionalFormatting>
  <conditionalFormatting sqref="E13:O13">
    <cfRule type="expression" dxfId="13" priority="2">
      <formula>MOD(ROW(),2)&lt;&gt;0</formula>
    </cfRule>
  </conditionalFormatting>
  <conditionalFormatting sqref="B13:D13">
    <cfRule type="expression" dxfId="12"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FFFF00"/>
    <pageSetUpPr fitToPage="1"/>
  </sheetPr>
  <dimension ref="A1:P82"/>
  <sheetViews>
    <sheetView showGridLines="0" zoomScaleNormal="100" zoomScaleSheetLayoutView="100" workbookViewId="0">
      <selection activeCell="K24" sqref="K24:M24"/>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22" t="s">
        <v>219</v>
      </c>
      <c r="C2" s="323"/>
      <c r="D2" s="323"/>
      <c r="E2" s="454"/>
      <c r="F2" s="454"/>
      <c r="G2" s="455"/>
      <c r="H2" s="297" t="s">
        <v>0</v>
      </c>
      <c r="I2" s="298"/>
      <c r="J2" s="276" t="s">
        <v>1</v>
      </c>
      <c r="K2" s="279"/>
      <c r="L2" s="88" t="s">
        <v>2</v>
      </c>
      <c r="M2" s="89" t="s">
        <v>141</v>
      </c>
      <c r="N2" s="276" t="s">
        <v>3</v>
      </c>
      <c r="O2" s="279"/>
      <c r="P2" s="120"/>
    </row>
    <row r="3" spans="1:16" ht="4.5" customHeight="1" x14ac:dyDescent="0.3">
      <c r="A3" s="77"/>
      <c r="B3" s="324"/>
      <c r="C3" s="325"/>
      <c r="D3" s="325"/>
      <c r="E3" s="456"/>
      <c r="F3" s="456"/>
      <c r="G3" s="457"/>
      <c r="H3" s="299"/>
      <c r="I3" s="300"/>
      <c r="J3" s="301"/>
      <c r="K3" s="302"/>
      <c r="L3" s="87"/>
      <c r="M3" s="87"/>
      <c r="N3" s="301"/>
      <c r="O3" s="302"/>
      <c r="P3" s="75"/>
    </row>
    <row r="4" spans="1:16" s="99" customFormat="1" ht="17.25" customHeight="1" thickBot="1" x14ac:dyDescent="0.35">
      <c r="A4" s="116"/>
      <c r="B4" s="324"/>
      <c r="C4" s="325"/>
      <c r="D4" s="325"/>
      <c r="E4" s="456"/>
      <c r="F4" s="456"/>
      <c r="G4" s="457"/>
      <c r="H4" s="450" t="s">
        <v>262</v>
      </c>
      <c r="I4" s="451"/>
      <c r="J4" s="450">
        <v>2025</v>
      </c>
      <c r="K4" s="451"/>
      <c r="L4" s="98">
        <v>25</v>
      </c>
      <c r="M4" s="98" t="s">
        <v>149</v>
      </c>
      <c r="N4" s="450" t="s">
        <v>263</v>
      </c>
      <c r="O4" s="451"/>
      <c r="P4" s="121"/>
    </row>
    <row r="5" spans="1:16" s="101" customFormat="1" ht="13.5" customHeight="1" thickTop="1" x14ac:dyDescent="0.3">
      <c r="A5" s="117"/>
      <c r="B5" s="324"/>
      <c r="C5" s="325"/>
      <c r="D5" s="325"/>
      <c r="E5" s="456"/>
      <c r="F5" s="456"/>
      <c r="G5" s="457"/>
      <c r="H5" s="276" t="s">
        <v>4</v>
      </c>
      <c r="I5" s="277"/>
      <c r="J5" s="277"/>
      <c r="K5" s="277"/>
      <c r="L5" s="277"/>
      <c r="M5" s="277"/>
      <c r="N5" s="276" t="s">
        <v>5</v>
      </c>
      <c r="O5" s="279"/>
      <c r="P5" s="122"/>
    </row>
    <row r="6" spans="1:16" ht="20.25" customHeight="1" thickBot="1" x14ac:dyDescent="0.35">
      <c r="A6" s="77"/>
      <c r="B6" s="326"/>
      <c r="C6" s="327"/>
      <c r="D6" s="327"/>
      <c r="E6" s="458"/>
      <c r="F6" s="458"/>
      <c r="G6" s="459"/>
      <c r="H6" s="280" t="s">
        <v>264</v>
      </c>
      <c r="I6" s="281"/>
      <c r="J6" s="281"/>
      <c r="K6" s="281"/>
      <c r="L6" s="281"/>
      <c r="M6" s="282"/>
      <c r="N6" s="283" t="s">
        <v>265</v>
      </c>
      <c r="O6" s="284"/>
      <c r="P6" s="75"/>
    </row>
    <row r="7" spans="1:16" s="101" customFormat="1" ht="15.75" customHeight="1" thickTop="1" thickBot="1" x14ac:dyDescent="0.35">
      <c r="A7" s="117" t="s">
        <v>6</v>
      </c>
      <c r="B7" s="460" t="s">
        <v>7</v>
      </c>
      <c r="C7" s="461"/>
      <c r="D7" s="462"/>
      <c r="E7" s="452" t="s">
        <v>266</v>
      </c>
      <c r="F7" s="453"/>
      <c r="G7" s="445"/>
      <c r="H7" s="446" t="s">
        <v>32</v>
      </c>
      <c r="I7" s="447"/>
      <c r="J7" s="444">
        <v>0.1</v>
      </c>
      <c r="K7" s="445"/>
      <c r="L7" s="446" t="s">
        <v>23</v>
      </c>
      <c r="M7" s="447"/>
      <c r="N7" s="448">
        <v>44865</v>
      </c>
      <c r="O7" s="449"/>
      <c r="P7" s="123"/>
    </row>
    <row r="8" spans="1:16" s="1" customFormat="1" ht="18" customHeight="1" thickTop="1" x14ac:dyDescent="0.3">
      <c r="A8" s="49"/>
      <c r="B8" s="113" t="s">
        <v>144</v>
      </c>
      <c r="C8" s="53"/>
      <c r="D8" s="53"/>
      <c r="E8" s="53"/>
      <c r="F8" s="53"/>
      <c r="G8" s="53"/>
      <c r="H8" s="53"/>
      <c r="I8" s="53"/>
      <c r="J8" s="53"/>
      <c r="K8" s="53"/>
      <c r="L8" s="53"/>
      <c r="M8" s="53"/>
      <c r="N8" s="53"/>
      <c r="O8" s="53"/>
      <c r="P8" s="51"/>
    </row>
    <row r="9" spans="1:16" ht="15" customHeight="1" x14ac:dyDescent="0.3">
      <c r="A9" s="77">
        <v>75679</v>
      </c>
      <c r="B9" s="463" t="s">
        <v>97</v>
      </c>
      <c r="C9" s="463"/>
      <c r="D9" s="523"/>
      <c r="E9" s="528" t="s">
        <v>277</v>
      </c>
      <c r="F9" s="480"/>
      <c r="G9" s="480"/>
      <c r="H9" s="480"/>
      <c r="I9" s="480"/>
      <c r="J9" s="480"/>
      <c r="K9" s="480"/>
      <c r="L9" s="480"/>
      <c r="M9" s="480"/>
      <c r="N9" s="480"/>
      <c r="O9" s="480"/>
      <c r="P9" s="76"/>
    </row>
    <row r="10" spans="1:16" ht="15" customHeight="1" x14ac:dyDescent="0.3">
      <c r="A10" s="77" t="s">
        <v>6</v>
      </c>
      <c r="B10" s="463" t="s">
        <v>25</v>
      </c>
      <c r="C10" s="463"/>
      <c r="D10" s="523"/>
      <c r="E10" s="480" t="s">
        <v>330</v>
      </c>
      <c r="F10" s="480"/>
      <c r="G10" s="480"/>
      <c r="H10" s="480"/>
      <c r="I10" s="480"/>
      <c r="J10" s="480"/>
      <c r="K10" s="480"/>
      <c r="L10" s="480"/>
      <c r="M10" s="480"/>
      <c r="N10" s="480"/>
      <c r="O10" s="480"/>
      <c r="P10" s="76"/>
    </row>
    <row r="11" spans="1:16" ht="15" customHeight="1" x14ac:dyDescent="0.3">
      <c r="A11" s="77" t="s">
        <v>6</v>
      </c>
      <c r="B11" s="463" t="s">
        <v>41</v>
      </c>
      <c r="C11" s="463"/>
      <c r="D11" s="523"/>
      <c r="E11" s="528" t="s">
        <v>274</v>
      </c>
      <c r="F11" s="480"/>
      <c r="G11" s="480"/>
      <c r="H11" s="480"/>
      <c r="I11" s="480"/>
      <c r="J11" s="480"/>
      <c r="K11" s="480"/>
      <c r="L11" s="480"/>
      <c r="M11" s="480"/>
      <c r="N11" s="480"/>
      <c r="O11" s="480"/>
      <c r="P11" s="76"/>
    </row>
    <row r="12" spans="1:16" ht="15" customHeight="1" x14ac:dyDescent="0.3">
      <c r="A12" s="77" t="s">
        <v>6</v>
      </c>
      <c r="B12" s="463" t="s">
        <v>22</v>
      </c>
      <c r="C12" s="463"/>
      <c r="D12" s="523"/>
      <c r="E12" s="524">
        <v>45474</v>
      </c>
      <c r="F12" s="525"/>
      <c r="G12" s="525"/>
      <c r="H12" s="525"/>
      <c r="I12" s="525"/>
      <c r="J12" s="525"/>
      <c r="K12" s="525"/>
      <c r="L12" s="525"/>
      <c r="M12" s="525"/>
      <c r="N12" s="525"/>
      <c r="O12" s="525"/>
      <c r="P12" s="76"/>
    </row>
    <row r="13" spans="1:16" ht="15" customHeight="1" x14ac:dyDescent="0.3">
      <c r="A13" s="77"/>
      <c r="B13" s="463" t="s">
        <v>143</v>
      </c>
      <c r="C13" s="463"/>
      <c r="D13" s="523"/>
      <c r="E13" s="528" t="s">
        <v>310</v>
      </c>
      <c r="F13" s="480"/>
      <c r="G13" s="480"/>
      <c r="H13" s="480"/>
      <c r="I13" s="480"/>
      <c r="J13" s="480"/>
      <c r="K13" s="480"/>
      <c r="L13" s="480"/>
      <c r="M13" s="480"/>
      <c r="N13" s="480"/>
      <c r="O13" s="480"/>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39" t="s">
        <v>20</v>
      </c>
      <c r="C15" s="539"/>
      <c r="D15" s="539"/>
      <c r="E15" s="539" t="s">
        <v>42</v>
      </c>
      <c r="F15" s="539"/>
      <c r="G15" s="539"/>
      <c r="H15" s="174">
        <v>2025</v>
      </c>
      <c r="I15" s="174">
        <v>2026</v>
      </c>
      <c r="J15" s="174">
        <v>2027</v>
      </c>
      <c r="K15" s="174">
        <v>2028</v>
      </c>
      <c r="L15" s="174">
        <v>2029</v>
      </c>
      <c r="M15" s="174" t="s">
        <v>34</v>
      </c>
      <c r="N15" s="174" t="s">
        <v>142</v>
      </c>
      <c r="O15" s="174" t="s">
        <v>21</v>
      </c>
      <c r="P15" s="124"/>
    </row>
    <row r="16" spans="1:16" s="103" customFormat="1" ht="14.5" x14ac:dyDescent="0.3">
      <c r="A16" s="119"/>
      <c r="B16" s="537" t="s">
        <v>277</v>
      </c>
      <c r="C16" s="538"/>
      <c r="D16" s="538"/>
      <c r="E16" s="520" t="s">
        <v>311</v>
      </c>
      <c r="F16" s="520"/>
      <c r="G16" s="520"/>
      <c r="H16" s="141">
        <v>2700000</v>
      </c>
      <c r="I16" s="141">
        <v>2700000</v>
      </c>
      <c r="J16" s="141">
        <v>2700000</v>
      </c>
      <c r="K16" s="141">
        <v>2700000</v>
      </c>
      <c r="L16" s="141">
        <v>2700000</v>
      </c>
      <c r="M16" s="83">
        <v>13500000</v>
      </c>
      <c r="N16" s="530">
        <v>57750000</v>
      </c>
      <c r="O16" s="531">
        <v>444058193.19999999</v>
      </c>
      <c r="P16" s="134"/>
    </row>
    <row r="17" spans="1:16" s="103" customFormat="1" ht="15.25" customHeight="1" x14ac:dyDescent="0.3">
      <c r="A17" s="119"/>
      <c r="B17" s="537"/>
      <c r="C17" s="538"/>
      <c r="D17" s="538"/>
      <c r="E17" s="520" t="s">
        <v>312</v>
      </c>
      <c r="F17" s="520"/>
      <c r="G17" s="520"/>
      <c r="H17" s="141">
        <v>50000</v>
      </c>
      <c r="I17" s="141">
        <v>50000</v>
      </c>
      <c r="J17" s="141">
        <v>50000</v>
      </c>
      <c r="K17" s="141">
        <v>50000</v>
      </c>
      <c r="L17" s="141">
        <v>50000</v>
      </c>
      <c r="M17" s="83">
        <v>250000</v>
      </c>
      <c r="N17" s="530"/>
      <c r="O17" s="531"/>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29" t="s">
        <v>35</v>
      </c>
      <c r="L19" s="529"/>
      <c r="M19" s="529"/>
      <c r="N19" s="173" t="s">
        <v>37</v>
      </c>
      <c r="O19" s="173" t="s">
        <v>38</v>
      </c>
      <c r="P19" s="75"/>
    </row>
    <row r="20" spans="1:16" s="103" customFormat="1" ht="15" customHeight="1" x14ac:dyDescent="0.3">
      <c r="A20" s="119"/>
      <c r="B20" s="106"/>
      <c r="C20" s="106"/>
      <c r="D20" s="106"/>
      <c r="E20" s="106"/>
      <c r="F20" s="106"/>
      <c r="G20" s="107"/>
      <c r="H20" s="107"/>
      <c r="I20" s="107"/>
      <c r="J20" s="107"/>
      <c r="K20" s="521" t="s">
        <v>313</v>
      </c>
      <c r="L20" s="521"/>
      <c r="M20" s="521"/>
      <c r="N20" s="126">
        <v>5118.24784447203</v>
      </c>
      <c r="O20" s="127">
        <v>9.7000000000000003E-3</v>
      </c>
      <c r="P20" s="125"/>
    </row>
    <row r="21" spans="1:16" s="103" customFormat="1" ht="15" customHeight="1" x14ac:dyDescent="0.3">
      <c r="A21" s="119"/>
      <c r="B21" s="106"/>
      <c r="C21" s="106"/>
      <c r="D21" s="106"/>
      <c r="E21" s="106"/>
      <c r="F21" s="106"/>
      <c r="G21" s="107"/>
      <c r="H21" s="107"/>
      <c r="I21" s="107"/>
      <c r="J21" s="107"/>
      <c r="K21" s="521" t="s">
        <v>314</v>
      </c>
      <c r="L21" s="521"/>
      <c r="M21" s="521"/>
      <c r="N21" s="126">
        <v>2703.80522183126</v>
      </c>
      <c r="O21" s="127">
        <v>5.1000000000000004E-3</v>
      </c>
      <c r="P21" s="125"/>
    </row>
    <row r="22" spans="1:16" s="103" customFormat="1" ht="15" customHeight="1" x14ac:dyDescent="0.3">
      <c r="A22" s="119"/>
      <c r="B22" s="106"/>
      <c r="C22" s="106"/>
      <c r="D22" s="106"/>
      <c r="E22" s="106"/>
      <c r="F22" s="106"/>
      <c r="G22" s="107"/>
      <c r="H22" s="107"/>
      <c r="I22" s="107"/>
      <c r="J22" s="107"/>
      <c r="K22" s="521" t="s">
        <v>315</v>
      </c>
      <c r="L22" s="521"/>
      <c r="M22" s="521"/>
      <c r="N22" s="126">
        <v>438286.39329673798</v>
      </c>
      <c r="O22" s="127">
        <v>0.83179999999999998</v>
      </c>
      <c r="P22" s="125"/>
    </row>
    <row r="23" spans="1:16" s="103" customFormat="1" ht="15" customHeight="1" x14ac:dyDescent="0.3">
      <c r="A23" s="119"/>
      <c r="B23" s="106"/>
      <c r="C23" s="106"/>
      <c r="D23" s="106"/>
      <c r="E23" s="106"/>
      <c r="F23" s="106"/>
      <c r="G23" s="107"/>
      <c r="H23" s="107"/>
      <c r="I23" s="107"/>
      <c r="J23" s="107"/>
      <c r="K23" s="521" t="s">
        <v>316</v>
      </c>
      <c r="L23" s="521"/>
      <c r="M23" s="521"/>
      <c r="N23" s="126">
        <v>11953.0444800889</v>
      </c>
      <c r="O23" s="127">
        <v>2.2700000000000001E-2</v>
      </c>
      <c r="P23" s="125"/>
    </row>
    <row r="24" spans="1:16" s="103" customFormat="1" ht="15" customHeight="1" x14ac:dyDescent="0.3">
      <c r="A24" s="119"/>
      <c r="B24" s="106"/>
      <c r="C24" s="106"/>
      <c r="D24" s="106"/>
      <c r="E24" s="106"/>
      <c r="F24" s="106"/>
      <c r="G24" s="107"/>
      <c r="H24" s="107"/>
      <c r="I24" s="107"/>
      <c r="J24" s="107"/>
      <c r="K24" s="521" t="s">
        <v>317</v>
      </c>
      <c r="L24" s="521"/>
      <c r="M24" s="521"/>
      <c r="N24" s="126">
        <v>11.953041226213401</v>
      </c>
      <c r="O24" s="127">
        <v>0</v>
      </c>
      <c r="P24" s="125"/>
    </row>
    <row r="25" spans="1:16" s="103" customFormat="1" ht="15" customHeight="1" x14ac:dyDescent="0.3">
      <c r="A25" s="119"/>
      <c r="B25" s="106"/>
      <c r="C25" s="106"/>
      <c r="D25" s="106"/>
      <c r="E25" s="106"/>
      <c r="F25" s="106"/>
      <c r="G25" s="107"/>
      <c r="H25" s="107"/>
      <c r="I25" s="107"/>
      <c r="J25" s="107"/>
      <c r="K25" s="521" t="s">
        <v>318</v>
      </c>
      <c r="L25" s="521"/>
      <c r="M25" s="521"/>
      <c r="N25" s="126">
        <v>8128.0702093397003</v>
      </c>
      <c r="O25" s="127">
        <v>1.54E-2</v>
      </c>
      <c r="P25" s="125"/>
    </row>
    <row r="26" spans="1:16" s="103" customFormat="1" ht="15" customHeight="1" x14ac:dyDescent="0.3">
      <c r="A26" s="119"/>
      <c r="B26" s="106"/>
      <c r="C26" s="106"/>
      <c r="D26" s="106"/>
      <c r="E26" s="106"/>
      <c r="F26" s="106"/>
      <c r="G26" s="107"/>
      <c r="H26" s="107"/>
      <c r="I26" s="107"/>
      <c r="J26" s="107"/>
      <c r="K26" s="521" t="s">
        <v>319</v>
      </c>
      <c r="L26" s="521"/>
      <c r="M26" s="521"/>
      <c r="N26" s="126">
        <v>19279.471910957898</v>
      </c>
      <c r="O26" s="127">
        <v>3.6600000000000001E-2</v>
      </c>
      <c r="P26" s="125"/>
    </row>
    <row r="27" spans="1:16" s="103" customFormat="1" ht="15" customHeight="1" x14ac:dyDescent="0.3">
      <c r="A27" s="119"/>
      <c r="B27" s="106"/>
      <c r="C27" s="106"/>
      <c r="D27" s="106"/>
      <c r="E27" s="106"/>
      <c r="F27" s="106"/>
      <c r="G27" s="107"/>
      <c r="H27" s="107"/>
      <c r="I27" s="107"/>
      <c r="J27" s="107"/>
      <c r="K27" s="521" t="s">
        <v>320</v>
      </c>
      <c r="L27" s="521"/>
      <c r="M27" s="521"/>
      <c r="N27" s="126">
        <v>-41422.792808376202</v>
      </c>
      <c r="O27" s="127">
        <v>7.8600000000000003E-2</v>
      </c>
      <c r="P27" s="125"/>
    </row>
    <row r="28" spans="1:16" s="103" customFormat="1" ht="15" customHeight="1" x14ac:dyDescent="0.3">
      <c r="A28" s="119"/>
      <c r="B28" s="106"/>
      <c r="C28" s="106"/>
      <c r="D28" s="106"/>
      <c r="E28" s="106"/>
      <c r="F28" s="106"/>
      <c r="G28" s="107"/>
      <c r="H28" s="107"/>
      <c r="I28" s="107"/>
      <c r="J28" s="107"/>
      <c r="K28" s="521"/>
      <c r="L28" s="521"/>
      <c r="M28" s="521"/>
      <c r="N28" s="126"/>
      <c r="O28" s="127"/>
      <c r="P28" s="125"/>
    </row>
    <row r="29" spans="1:16" s="103" customFormat="1" ht="15" customHeight="1" x14ac:dyDescent="0.3">
      <c r="A29" s="119"/>
      <c r="B29" s="106"/>
      <c r="C29" s="106"/>
      <c r="D29" s="106"/>
      <c r="E29" s="106"/>
      <c r="F29" s="106"/>
      <c r="G29" s="107"/>
      <c r="H29" s="107"/>
      <c r="I29" s="107"/>
      <c r="J29" s="107"/>
      <c r="K29" s="521"/>
      <c r="L29" s="521"/>
      <c r="M29" s="521"/>
      <c r="N29" s="126"/>
      <c r="O29" s="127"/>
      <c r="P29" s="125"/>
    </row>
    <row r="30" spans="1:16" s="103" customFormat="1" ht="15" customHeight="1" x14ac:dyDescent="0.3">
      <c r="A30" s="119"/>
      <c r="B30" s="106"/>
      <c r="C30" s="106"/>
      <c r="D30" s="106"/>
      <c r="E30" s="106"/>
      <c r="F30" s="106"/>
      <c r="G30" s="107"/>
      <c r="H30" s="107"/>
      <c r="J30" s="107"/>
      <c r="K30" s="521"/>
      <c r="L30" s="521"/>
      <c r="M30" s="521"/>
      <c r="N30" s="126"/>
      <c r="O30" s="127"/>
      <c r="P30" s="125"/>
    </row>
    <row r="31" spans="1:16" s="103" customFormat="1" ht="15" customHeight="1" x14ac:dyDescent="0.3">
      <c r="A31" s="119"/>
      <c r="B31" s="106"/>
      <c r="C31" s="106"/>
      <c r="D31" s="106"/>
      <c r="E31" s="106"/>
      <c r="F31" s="106"/>
      <c r="G31" s="107"/>
      <c r="H31" s="107"/>
      <c r="J31" s="107"/>
      <c r="K31" s="521"/>
      <c r="L31" s="521"/>
      <c r="M31" s="521"/>
      <c r="N31" s="126"/>
      <c r="O31" s="127"/>
      <c r="P31" s="125"/>
    </row>
    <row r="32" spans="1:16" s="103" customFormat="1" ht="15" customHeight="1" x14ac:dyDescent="0.3">
      <c r="A32" s="119"/>
      <c r="B32" s="106"/>
      <c r="C32" s="106"/>
      <c r="D32" s="106"/>
      <c r="E32" s="106"/>
      <c r="F32" s="106"/>
      <c r="G32" s="107"/>
      <c r="H32" s="107"/>
      <c r="J32" s="107"/>
      <c r="K32" s="521"/>
      <c r="L32" s="521"/>
      <c r="M32" s="521"/>
      <c r="N32" s="126"/>
      <c r="O32" s="127"/>
      <c r="P32" s="125"/>
    </row>
    <row r="33" spans="1:16" s="103" customFormat="1" ht="15" hidden="1" customHeight="1" x14ac:dyDescent="0.3">
      <c r="A33" s="119"/>
      <c r="B33" s="106"/>
      <c r="C33" s="106"/>
      <c r="D33" s="106"/>
      <c r="E33" s="106"/>
      <c r="F33" s="106"/>
      <c r="G33" s="107"/>
      <c r="H33" s="107"/>
      <c r="J33" s="107"/>
      <c r="K33" s="521"/>
      <c r="L33" s="521"/>
      <c r="M33" s="521"/>
      <c r="N33" s="126"/>
      <c r="O33" s="127"/>
      <c r="P33" s="125"/>
    </row>
    <row r="34" spans="1:16" s="103" customFormat="1" ht="15" hidden="1" customHeight="1" x14ac:dyDescent="0.3">
      <c r="A34" s="119"/>
      <c r="B34" s="106"/>
      <c r="C34" s="106"/>
      <c r="D34" s="106"/>
      <c r="E34" s="106"/>
      <c r="F34" s="106"/>
      <c r="G34" s="107"/>
      <c r="H34" s="107"/>
      <c r="J34" s="107"/>
      <c r="K34" s="521"/>
      <c r="L34" s="521"/>
      <c r="M34" s="521"/>
      <c r="N34" s="126"/>
      <c r="O34" s="127"/>
      <c r="P34" s="125"/>
    </row>
    <row r="35" spans="1:16" s="103" customFormat="1" ht="15" hidden="1" customHeight="1" x14ac:dyDescent="0.3">
      <c r="A35" s="119"/>
      <c r="B35" s="106"/>
      <c r="C35" s="106"/>
      <c r="D35" s="106"/>
      <c r="E35" s="106"/>
      <c r="F35" s="106"/>
      <c r="G35" s="107"/>
      <c r="H35" s="107"/>
      <c r="J35" s="107"/>
      <c r="K35" s="521"/>
      <c r="L35" s="521"/>
      <c r="M35" s="521"/>
      <c r="N35" s="126"/>
      <c r="O35" s="127"/>
      <c r="P35" s="125"/>
    </row>
    <row r="36" spans="1:16" s="103" customFormat="1" ht="15" hidden="1" customHeight="1" x14ac:dyDescent="0.3">
      <c r="A36" s="119"/>
      <c r="B36" s="106"/>
      <c r="C36" s="106"/>
      <c r="D36" s="106"/>
      <c r="E36" s="106"/>
      <c r="F36" s="106"/>
      <c r="G36" s="107"/>
      <c r="H36" s="107"/>
      <c r="J36" s="107"/>
      <c r="K36" s="521"/>
      <c r="L36" s="521"/>
      <c r="M36" s="521"/>
      <c r="N36" s="126"/>
      <c r="O36" s="127"/>
      <c r="P36" s="125"/>
    </row>
    <row r="37" spans="1:16" s="103" customFormat="1" ht="15" hidden="1" customHeight="1" x14ac:dyDescent="0.3">
      <c r="A37" s="119"/>
      <c r="B37" s="106"/>
      <c r="C37" s="106"/>
      <c r="D37" s="106"/>
      <c r="E37" s="106"/>
      <c r="F37" s="106"/>
      <c r="G37" s="107"/>
      <c r="H37" s="107"/>
      <c r="J37" s="107"/>
      <c r="K37" s="521"/>
      <c r="L37" s="521"/>
      <c r="M37" s="521"/>
      <c r="N37" s="126"/>
      <c r="O37" s="127"/>
      <c r="P37" s="125"/>
    </row>
    <row r="38" spans="1:16" s="103" customFormat="1" ht="15" hidden="1" customHeight="1" x14ac:dyDescent="0.3">
      <c r="A38" s="119"/>
      <c r="B38" s="106"/>
      <c r="C38" s="106"/>
      <c r="D38" s="106"/>
      <c r="E38" s="106"/>
      <c r="F38" s="106"/>
      <c r="G38" s="107"/>
      <c r="H38" s="107"/>
      <c r="J38" s="107"/>
      <c r="K38" s="521"/>
      <c r="L38" s="521"/>
      <c r="M38" s="521"/>
      <c r="N38" s="126"/>
      <c r="O38" s="127"/>
      <c r="P38" s="125"/>
    </row>
    <row r="39" spans="1:16" s="103" customFormat="1" ht="15" hidden="1" customHeight="1" x14ac:dyDescent="0.3">
      <c r="A39" s="119"/>
      <c r="B39" s="106"/>
      <c r="C39" s="106"/>
      <c r="D39" s="106"/>
      <c r="E39" s="106"/>
      <c r="F39" s="106"/>
      <c r="G39" s="107"/>
      <c r="H39" s="107"/>
      <c r="J39" s="107"/>
      <c r="K39" s="521"/>
      <c r="L39" s="521"/>
      <c r="M39" s="521"/>
      <c r="N39" s="126"/>
      <c r="O39" s="127"/>
      <c r="P39" s="125"/>
    </row>
    <row r="40" spans="1:16" s="103" customFormat="1" ht="15" hidden="1" customHeight="1" x14ac:dyDescent="0.3">
      <c r="A40" s="119"/>
      <c r="B40" s="106"/>
      <c r="C40" s="106"/>
      <c r="D40" s="106"/>
      <c r="E40" s="106"/>
      <c r="F40" s="106"/>
      <c r="G40" s="107"/>
      <c r="H40" s="107"/>
      <c r="J40" s="107"/>
      <c r="K40" s="521"/>
      <c r="L40" s="521"/>
      <c r="M40" s="521"/>
      <c r="N40" s="126"/>
      <c r="O40" s="127"/>
      <c r="P40" s="125"/>
    </row>
    <row r="41" spans="1:16" s="103" customFormat="1" ht="15" hidden="1" customHeight="1" x14ac:dyDescent="0.3">
      <c r="A41" s="119"/>
      <c r="B41" s="106"/>
      <c r="C41" s="106"/>
      <c r="D41" s="106"/>
      <c r="E41" s="106"/>
      <c r="F41" s="106"/>
      <c r="G41" s="107"/>
      <c r="H41" s="107"/>
      <c r="J41" s="107"/>
      <c r="K41" s="521"/>
      <c r="L41" s="521"/>
      <c r="M41" s="521"/>
      <c r="N41" s="126"/>
      <c r="O41" s="127"/>
      <c r="P41" s="125"/>
    </row>
    <row r="42" spans="1:16" s="103" customFormat="1" ht="15" hidden="1" customHeight="1" x14ac:dyDescent="0.3">
      <c r="A42" s="119"/>
      <c r="B42" s="106"/>
      <c r="C42" s="106"/>
      <c r="D42" s="106"/>
      <c r="E42" s="106"/>
      <c r="F42" s="106"/>
      <c r="G42" s="107"/>
      <c r="H42" s="107"/>
      <c r="J42" s="107"/>
      <c r="K42" s="521"/>
      <c r="L42" s="521"/>
      <c r="M42" s="521"/>
      <c r="N42" s="126"/>
      <c r="O42" s="127"/>
      <c r="P42" s="125"/>
    </row>
    <row r="43" spans="1:16" x14ac:dyDescent="0.3">
      <c r="A43" s="77"/>
      <c r="B43" s="56"/>
      <c r="C43" s="56"/>
      <c r="D43" s="56"/>
      <c r="E43" s="56"/>
      <c r="F43" s="56"/>
      <c r="G43" s="32"/>
      <c r="H43" s="32"/>
      <c r="J43" s="32"/>
      <c r="K43" s="533" t="s">
        <v>36</v>
      </c>
      <c r="L43" s="533"/>
      <c r="M43" s="533"/>
      <c r="N43" s="128">
        <v>444058.19319627783</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O46" s="35"/>
      <c r="P46" s="75"/>
    </row>
    <row r="47" spans="1:16" ht="24" customHeight="1" x14ac:dyDescent="0.3">
      <c r="A47" s="77"/>
      <c r="B47" s="534" t="s">
        <v>44</v>
      </c>
      <c r="C47" s="534"/>
      <c r="D47" s="535" t="s">
        <v>45</v>
      </c>
      <c r="E47" s="536"/>
      <c r="F47" s="139" t="s">
        <v>24</v>
      </c>
      <c r="G47" s="175" t="s">
        <v>46</v>
      </c>
      <c r="H47" s="139" t="s">
        <v>37</v>
      </c>
      <c r="I47" s="175" t="s">
        <v>47</v>
      </c>
      <c r="J47" s="139">
        <v>2025</v>
      </c>
      <c r="K47" s="139">
        <v>2026</v>
      </c>
      <c r="L47" s="139">
        <v>2027</v>
      </c>
      <c r="M47" s="139">
        <v>2028</v>
      </c>
      <c r="N47" s="139">
        <v>2029</v>
      </c>
      <c r="O47" s="109"/>
      <c r="P47" s="75"/>
    </row>
    <row r="48" spans="1:16" s="103" customFormat="1" ht="15" customHeight="1" x14ac:dyDescent="0.3">
      <c r="A48" s="119" t="s">
        <v>79</v>
      </c>
      <c r="B48" s="522" t="s">
        <v>321</v>
      </c>
      <c r="C48" s="522"/>
      <c r="D48" s="522" t="s">
        <v>322</v>
      </c>
      <c r="E48" s="522"/>
      <c r="F48" s="137" t="s">
        <v>49</v>
      </c>
      <c r="G48" s="136">
        <v>2024</v>
      </c>
      <c r="H48" s="132">
        <v>0</v>
      </c>
      <c r="I48" s="138" t="s">
        <v>323</v>
      </c>
      <c r="J48" s="234">
        <v>2700000</v>
      </c>
      <c r="K48" s="234">
        <v>2700000</v>
      </c>
      <c r="L48" s="234">
        <v>2700000</v>
      </c>
      <c r="M48" s="234">
        <v>2700000</v>
      </c>
      <c r="N48" s="234">
        <v>2700000</v>
      </c>
      <c r="O48" s="133"/>
      <c r="P48" s="134"/>
    </row>
    <row r="49" spans="1:16" s="103" customFormat="1" ht="15" customHeight="1" x14ac:dyDescent="0.3">
      <c r="A49" s="119" t="s">
        <v>80</v>
      </c>
      <c r="B49" s="522" t="s">
        <v>321</v>
      </c>
      <c r="C49" s="522"/>
      <c r="D49" s="522" t="s">
        <v>324</v>
      </c>
      <c r="E49" s="522"/>
      <c r="F49" s="137" t="s">
        <v>49</v>
      </c>
      <c r="G49" s="136">
        <v>2024</v>
      </c>
      <c r="H49" s="132">
        <v>0</v>
      </c>
      <c r="I49" s="138" t="s">
        <v>323</v>
      </c>
      <c r="J49" s="234">
        <v>50000</v>
      </c>
      <c r="K49" s="234">
        <v>50000</v>
      </c>
      <c r="L49" s="234">
        <v>50000</v>
      </c>
      <c r="M49" s="234">
        <v>50000</v>
      </c>
      <c r="N49" s="234">
        <v>50000</v>
      </c>
      <c r="O49" s="133"/>
      <c r="P49" s="134"/>
    </row>
    <row r="50" spans="1:16" s="103" customFormat="1" ht="15" customHeight="1" x14ac:dyDescent="0.3">
      <c r="A50" s="119" t="s">
        <v>81</v>
      </c>
      <c r="B50" s="522" t="s">
        <v>321</v>
      </c>
      <c r="C50" s="522"/>
      <c r="D50" s="522" t="s">
        <v>320</v>
      </c>
      <c r="E50" s="522"/>
      <c r="F50" s="137" t="s">
        <v>49</v>
      </c>
      <c r="G50" s="136">
        <v>2024</v>
      </c>
      <c r="H50" s="132">
        <v>-41422.792808376202</v>
      </c>
      <c r="I50" s="138" t="s">
        <v>323</v>
      </c>
      <c r="J50" s="234">
        <v>2750000</v>
      </c>
      <c r="K50" s="234">
        <v>2750000</v>
      </c>
      <c r="L50" s="234">
        <v>2750000</v>
      </c>
      <c r="M50" s="234">
        <v>2750000</v>
      </c>
      <c r="N50" s="234">
        <v>2750000</v>
      </c>
      <c r="O50" s="133"/>
      <c r="P50" s="134"/>
    </row>
    <row r="51" spans="1:16" s="103" customFormat="1" ht="15" customHeight="1" x14ac:dyDescent="0.3">
      <c r="A51" s="119" t="s">
        <v>82</v>
      </c>
      <c r="B51" s="522" t="s">
        <v>319</v>
      </c>
      <c r="C51" s="522"/>
      <c r="D51" s="522" t="s">
        <v>319</v>
      </c>
      <c r="E51" s="522"/>
      <c r="F51" s="137" t="s">
        <v>49</v>
      </c>
      <c r="G51" s="136">
        <v>2048</v>
      </c>
      <c r="H51" s="132">
        <v>19279.471910957898</v>
      </c>
      <c r="I51" s="138" t="s">
        <v>323</v>
      </c>
      <c r="J51" s="234">
        <v>0</v>
      </c>
      <c r="K51" s="234">
        <v>0</v>
      </c>
      <c r="L51" s="234">
        <v>0</v>
      </c>
      <c r="M51" s="234">
        <v>0</v>
      </c>
      <c r="N51" s="234">
        <v>0</v>
      </c>
      <c r="O51" s="133"/>
      <c r="P51" s="134"/>
    </row>
    <row r="52" spans="1:16" s="103" customFormat="1" ht="15" customHeight="1" x14ac:dyDescent="0.3">
      <c r="A52" s="119" t="s">
        <v>83</v>
      </c>
      <c r="B52" s="522" t="s">
        <v>325</v>
      </c>
      <c r="C52" s="522"/>
      <c r="D52" s="522" t="s">
        <v>313</v>
      </c>
      <c r="E52" s="522"/>
      <c r="F52" s="137" t="s">
        <v>48</v>
      </c>
      <c r="G52" s="136"/>
      <c r="H52" s="132">
        <v>0</v>
      </c>
      <c r="I52" s="138" t="s">
        <v>323</v>
      </c>
      <c r="J52" s="235">
        <v>3367661.75</v>
      </c>
      <c r="K52" s="235">
        <v>3695667</v>
      </c>
      <c r="L52" s="235">
        <v>4041690.84</v>
      </c>
      <c r="M52" s="235">
        <v>4404662.53</v>
      </c>
      <c r="N52" s="235">
        <v>4783138.17</v>
      </c>
      <c r="O52" s="133"/>
      <c r="P52" s="134"/>
    </row>
    <row r="53" spans="1:16" s="103" customFormat="1" ht="15" customHeight="1" x14ac:dyDescent="0.3">
      <c r="A53" s="119" t="s">
        <v>84</v>
      </c>
      <c r="B53" s="522" t="s">
        <v>325</v>
      </c>
      <c r="C53" s="522"/>
      <c r="D53" s="522" t="s">
        <v>313</v>
      </c>
      <c r="E53" s="522"/>
      <c r="F53" s="137" t="s">
        <v>49</v>
      </c>
      <c r="G53" s="136">
        <v>2024</v>
      </c>
      <c r="H53" s="132">
        <v>5118.24784447203</v>
      </c>
      <c r="I53" s="138" t="s">
        <v>323</v>
      </c>
      <c r="J53" s="235">
        <v>3341886.98</v>
      </c>
      <c r="K53" s="235">
        <v>3642911.38</v>
      </c>
      <c r="L53" s="235">
        <v>3958942.85</v>
      </c>
      <c r="M53" s="235">
        <v>4288313.3499999996</v>
      </c>
      <c r="N53" s="235">
        <v>4631424.67</v>
      </c>
      <c r="O53" s="133"/>
      <c r="P53" s="134"/>
    </row>
    <row r="54" spans="1:16" s="103" customFormat="1" ht="15" customHeight="1" x14ac:dyDescent="0.3">
      <c r="A54" s="119" t="s">
        <v>85</v>
      </c>
      <c r="B54" s="522" t="s">
        <v>325</v>
      </c>
      <c r="C54" s="522"/>
      <c r="D54" s="522" t="s">
        <v>314</v>
      </c>
      <c r="E54" s="522"/>
      <c r="F54" s="137" t="s">
        <v>48</v>
      </c>
      <c r="G54" s="136"/>
      <c r="H54" s="132">
        <v>0</v>
      </c>
      <c r="I54" s="138" t="s">
        <v>323</v>
      </c>
      <c r="J54" s="235">
        <v>1779027.05</v>
      </c>
      <c r="K54" s="235">
        <v>1952301.64</v>
      </c>
      <c r="L54" s="235">
        <v>2135094.87</v>
      </c>
      <c r="M54" s="235">
        <v>2326841.09</v>
      </c>
      <c r="N54" s="235">
        <v>2526777.5699999998</v>
      </c>
      <c r="O54" s="133"/>
      <c r="P54" s="134"/>
    </row>
    <row r="55" spans="1:16" s="103" customFormat="1" ht="15" customHeight="1" x14ac:dyDescent="0.3">
      <c r="A55" s="119" t="s">
        <v>86</v>
      </c>
      <c r="B55" s="522" t="s">
        <v>325</v>
      </c>
      <c r="C55" s="522"/>
      <c r="D55" s="522" t="s">
        <v>314</v>
      </c>
      <c r="E55" s="522"/>
      <c r="F55" s="137" t="s">
        <v>49</v>
      </c>
      <c r="G55" s="136">
        <v>2024</v>
      </c>
      <c r="H55" s="132">
        <v>2703.80522183126</v>
      </c>
      <c r="I55" s="138" t="s">
        <v>323</v>
      </c>
      <c r="J55" s="235">
        <v>1765411.06</v>
      </c>
      <c r="K55" s="235">
        <v>1924432.54</v>
      </c>
      <c r="L55" s="235">
        <v>2091381.77</v>
      </c>
      <c r="M55" s="235">
        <v>2265377.58</v>
      </c>
      <c r="N55" s="235">
        <v>2446632.2200000002</v>
      </c>
      <c r="O55" s="133"/>
      <c r="P55" s="134"/>
    </row>
    <row r="56" spans="1:16" s="103" customFormat="1" ht="15" customHeight="1" x14ac:dyDescent="0.3">
      <c r="A56" s="119" t="s">
        <v>87</v>
      </c>
      <c r="B56" s="522" t="s">
        <v>325</v>
      </c>
      <c r="C56" s="522"/>
      <c r="D56" s="522" t="s">
        <v>315</v>
      </c>
      <c r="E56" s="522"/>
      <c r="F56" s="137" t="s">
        <v>48</v>
      </c>
      <c r="G56" s="136"/>
      <c r="H56" s="132">
        <v>0</v>
      </c>
      <c r="I56" s="138" t="s">
        <v>323</v>
      </c>
      <c r="J56" s="235">
        <v>288380001.86000001</v>
      </c>
      <c r="K56" s="235">
        <v>316467785.42000002</v>
      </c>
      <c r="L56" s="235">
        <v>346098539.01999998</v>
      </c>
      <c r="M56" s="235">
        <v>377180572.06999999</v>
      </c>
      <c r="N56" s="235">
        <v>409590242.42000002</v>
      </c>
      <c r="O56" s="133"/>
      <c r="P56" s="134"/>
    </row>
    <row r="57" spans="1:16" s="103" customFormat="1" ht="15" customHeight="1" x14ac:dyDescent="0.3">
      <c r="A57" s="119" t="s">
        <v>88</v>
      </c>
      <c r="B57" s="522" t="s">
        <v>325</v>
      </c>
      <c r="C57" s="522"/>
      <c r="D57" s="522" t="s">
        <v>315</v>
      </c>
      <c r="E57" s="522"/>
      <c r="F57" s="137" t="s">
        <v>49</v>
      </c>
      <c r="G57" s="136">
        <v>2024</v>
      </c>
      <c r="H57" s="132">
        <v>438286.39329673798</v>
      </c>
      <c r="I57" s="138" t="s">
        <v>323</v>
      </c>
      <c r="J57" s="235">
        <v>286172853.41000003</v>
      </c>
      <c r="K57" s="235">
        <v>311950209.66000003</v>
      </c>
      <c r="L57" s="235">
        <v>339012653.50999999</v>
      </c>
      <c r="M57" s="235">
        <v>367217346.07999998</v>
      </c>
      <c r="N57" s="235">
        <v>396598693.89999998</v>
      </c>
      <c r="O57" s="133"/>
      <c r="P57" s="134"/>
    </row>
    <row r="58" spans="1:16" s="103" customFormat="1" ht="15" customHeight="1" x14ac:dyDescent="0.3">
      <c r="A58" s="119"/>
      <c r="B58" s="522" t="s">
        <v>325</v>
      </c>
      <c r="C58" s="522"/>
      <c r="D58" s="522" t="s">
        <v>316</v>
      </c>
      <c r="E58" s="522"/>
      <c r="F58" s="137" t="s">
        <v>48</v>
      </c>
      <c r="G58" s="136"/>
      <c r="H58" s="132">
        <v>0</v>
      </c>
      <c r="I58" s="138" t="s">
        <v>323</v>
      </c>
      <c r="J58" s="235">
        <v>7864763.8600000003</v>
      </c>
      <c r="K58" s="235">
        <v>8630780.1699999999</v>
      </c>
      <c r="L58" s="235">
        <v>9438876.6999999993</v>
      </c>
      <c r="M58" s="235">
        <v>10286552.85</v>
      </c>
      <c r="N58" s="235">
        <v>11170436.630000001</v>
      </c>
      <c r="O58" s="133"/>
      <c r="P58" s="134"/>
    </row>
    <row r="59" spans="1:16" s="103" customFormat="1" ht="15" customHeight="1" x14ac:dyDescent="0.3">
      <c r="A59" s="119"/>
      <c r="B59" s="522" t="s">
        <v>325</v>
      </c>
      <c r="C59" s="522"/>
      <c r="D59" s="522" t="s">
        <v>316</v>
      </c>
      <c r="E59" s="522"/>
      <c r="F59" s="137" t="s">
        <v>49</v>
      </c>
      <c r="G59" s="136">
        <v>2024</v>
      </c>
      <c r="H59" s="132">
        <v>11953.0444800889</v>
      </c>
      <c r="I59" s="138" t="s">
        <v>323</v>
      </c>
      <c r="J59" s="235">
        <v>7804570.0099999998</v>
      </c>
      <c r="K59" s="235">
        <v>8507575.8300000001</v>
      </c>
      <c r="L59" s="235">
        <v>9245628.8499999996</v>
      </c>
      <c r="M59" s="235">
        <v>10014833.529999999</v>
      </c>
      <c r="N59" s="235">
        <v>10816128.210000001</v>
      </c>
      <c r="O59" s="133"/>
      <c r="P59" s="134"/>
    </row>
    <row r="60" spans="1:16" s="103" customFormat="1" ht="15" customHeight="1" x14ac:dyDescent="0.3">
      <c r="A60" s="119"/>
      <c r="B60" s="522" t="s">
        <v>325</v>
      </c>
      <c r="C60" s="522"/>
      <c r="D60" s="522" t="s">
        <v>317</v>
      </c>
      <c r="E60" s="522"/>
      <c r="F60" s="137" t="s">
        <v>48</v>
      </c>
      <c r="G60" s="136"/>
      <c r="H60" s="132">
        <v>0</v>
      </c>
      <c r="I60" s="138" t="s">
        <v>323</v>
      </c>
      <c r="J60" s="236">
        <v>7864.76</v>
      </c>
      <c r="K60" s="236">
        <v>8630.7800000000007</v>
      </c>
      <c r="L60" s="236">
        <v>9438.8799999999992</v>
      </c>
      <c r="M60" s="236">
        <v>10286.549999999999</v>
      </c>
      <c r="N60" s="236">
        <v>11170.44</v>
      </c>
      <c r="O60" s="133"/>
      <c r="P60" s="134"/>
    </row>
    <row r="61" spans="1:16" s="103" customFormat="1" ht="15" customHeight="1" x14ac:dyDescent="0.3">
      <c r="A61" s="119"/>
      <c r="B61" s="522" t="s">
        <v>325</v>
      </c>
      <c r="C61" s="522"/>
      <c r="D61" s="522" t="s">
        <v>317</v>
      </c>
      <c r="E61" s="522"/>
      <c r="F61" s="137" t="s">
        <v>49</v>
      </c>
      <c r="G61" s="136">
        <v>2024</v>
      </c>
      <c r="H61" s="132">
        <v>11.953041226213401</v>
      </c>
      <c r="I61" s="138" t="s">
        <v>323</v>
      </c>
      <c r="J61" s="237">
        <v>7804.57</v>
      </c>
      <c r="K61" s="237">
        <v>8507.58</v>
      </c>
      <c r="L61" s="237">
        <v>9245.6299999999992</v>
      </c>
      <c r="M61" s="237">
        <v>10014.83</v>
      </c>
      <c r="N61" s="237">
        <v>10816.13</v>
      </c>
      <c r="O61" s="133"/>
      <c r="P61" s="134"/>
    </row>
    <row r="62" spans="1:16" s="103" customFormat="1" ht="15" customHeight="1" x14ac:dyDescent="0.3">
      <c r="A62" s="119" t="s">
        <v>89</v>
      </c>
      <c r="B62" s="522" t="s">
        <v>325</v>
      </c>
      <c r="C62" s="522"/>
      <c r="D62" s="522" t="s">
        <v>318</v>
      </c>
      <c r="E62" s="522"/>
      <c r="F62" s="137" t="s">
        <v>48</v>
      </c>
      <c r="G62" s="136"/>
      <c r="H62" s="132">
        <v>0</v>
      </c>
      <c r="I62" s="138" t="s">
        <v>323</v>
      </c>
      <c r="J62" s="238">
        <v>5348039.42</v>
      </c>
      <c r="K62" s="238">
        <v>5868930.5099999998</v>
      </c>
      <c r="L62" s="238">
        <v>6418436.1600000001</v>
      </c>
      <c r="M62" s="238">
        <v>6994855.9400000004</v>
      </c>
      <c r="N62" s="238">
        <v>7595896.9100000001</v>
      </c>
      <c r="O62" s="133"/>
      <c r="P62" s="134"/>
    </row>
    <row r="63" spans="1:16" s="103" customFormat="1" ht="15" customHeight="1" x14ac:dyDescent="0.3">
      <c r="A63" s="119" t="s">
        <v>90</v>
      </c>
      <c r="B63" s="522" t="s">
        <v>325</v>
      </c>
      <c r="C63" s="522"/>
      <c r="D63" s="522" t="s">
        <v>318</v>
      </c>
      <c r="E63" s="522"/>
      <c r="F63" s="137" t="s">
        <v>49</v>
      </c>
      <c r="G63" s="136">
        <v>2024</v>
      </c>
      <c r="H63" s="132">
        <v>8128.0702093397003</v>
      </c>
      <c r="I63" s="138" t="s">
        <v>323</v>
      </c>
      <c r="J63" s="238">
        <v>5307107.6100000003</v>
      </c>
      <c r="K63" s="238">
        <v>5785151.5700000003</v>
      </c>
      <c r="L63" s="238">
        <v>6287027.6200000001</v>
      </c>
      <c r="M63" s="238">
        <v>6810086.7999999998</v>
      </c>
      <c r="N63" s="238">
        <v>7354967.1799999997</v>
      </c>
      <c r="O63" s="133"/>
      <c r="P63" s="134"/>
    </row>
    <row r="64" spans="1:16" s="103" customFormat="1" ht="15" customHeight="1" x14ac:dyDescent="0.3">
      <c r="A64" s="119" t="s">
        <v>91</v>
      </c>
      <c r="B64" s="522"/>
      <c r="C64" s="522"/>
      <c r="D64" s="522"/>
      <c r="E64" s="522"/>
      <c r="F64" s="137"/>
      <c r="G64" s="136"/>
      <c r="H64" s="132"/>
      <c r="I64" s="138"/>
      <c r="J64" s="135"/>
      <c r="K64" s="135"/>
      <c r="L64" s="135"/>
      <c r="M64" s="135"/>
      <c r="N64" s="135"/>
      <c r="O64" s="133"/>
      <c r="P64" s="134"/>
    </row>
    <row r="65" spans="1:16" s="103" customFormat="1" ht="15" customHeight="1" x14ac:dyDescent="0.3">
      <c r="A65" s="119" t="s">
        <v>92</v>
      </c>
      <c r="B65" s="522"/>
      <c r="C65" s="522"/>
      <c r="D65" s="522"/>
      <c r="E65" s="522"/>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v>306747358.70000005</v>
      </c>
      <c r="K66" s="38">
        <v>336624095.51999998</v>
      </c>
      <c r="L66" s="38">
        <v>368142076.46999997</v>
      </c>
      <c r="M66" s="38">
        <v>401203771.03000003</v>
      </c>
      <c r="N66" s="38">
        <v>435677662.14000005</v>
      </c>
      <c r="O66" s="44"/>
      <c r="P66" s="76"/>
    </row>
    <row r="67" spans="1:16" ht="15" customHeight="1" x14ac:dyDescent="0.3">
      <c r="A67" s="77" t="s">
        <v>94</v>
      </c>
      <c r="B67" s="39"/>
      <c r="C67" s="39"/>
      <c r="D67" s="39"/>
      <c r="E67" s="39"/>
      <c r="F67" s="39"/>
      <c r="G67" s="41"/>
      <c r="H67" s="42"/>
      <c r="I67" s="43" t="s">
        <v>49</v>
      </c>
      <c r="J67" s="38">
        <v>304399633.64000005</v>
      </c>
      <c r="K67" s="38">
        <v>331818788.56</v>
      </c>
      <c r="L67" s="38">
        <v>360604880.23000002</v>
      </c>
      <c r="M67" s="38">
        <v>390605972.16999996</v>
      </c>
      <c r="N67" s="38">
        <v>421858662.30999994</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32" t="s">
        <v>239</v>
      </c>
      <c r="C81" s="532"/>
      <c r="D81" s="532"/>
      <c r="E81" s="532"/>
      <c r="F81" s="532"/>
      <c r="G81" s="532"/>
      <c r="H81" s="532"/>
      <c r="I81" s="532"/>
      <c r="J81" s="532"/>
      <c r="K81" s="532"/>
      <c r="L81" s="532"/>
      <c r="M81" s="532"/>
      <c r="N81" s="532"/>
      <c r="O81" s="532"/>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 ref="E7:G7"/>
    <mergeCell ref="H7:I7"/>
    <mergeCell ref="J7:K7"/>
    <mergeCell ref="L7:M7"/>
    <mergeCell ref="N7:O7"/>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K19:M19"/>
    <mergeCell ref="K20:M20"/>
    <mergeCell ref="K21:M21"/>
    <mergeCell ref="K22:M22"/>
    <mergeCell ref="K23:M23"/>
    <mergeCell ref="K36:M36"/>
    <mergeCell ref="K25:M25"/>
    <mergeCell ref="K26:M26"/>
    <mergeCell ref="K27:M27"/>
    <mergeCell ref="K28:M28"/>
    <mergeCell ref="K29:M29"/>
    <mergeCell ref="K30:M30"/>
    <mergeCell ref="K31:M31"/>
    <mergeCell ref="K32:M32"/>
    <mergeCell ref="K33:M33"/>
    <mergeCell ref="K34:M34"/>
    <mergeCell ref="K35:M35"/>
    <mergeCell ref="B49:C49"/>
    <mergeCell ref="D49:E49"/>
    <mergeCell ref="K37:M37"/>
    <mergeCell ref="K38:M38"/>
    <mergeCell ref="K39:M39"/>
    <mergeCell ref="K40:M40"/>
    <mergeCell ref="K41:M41"/>
    <mergeCell ref="K42:M42"/>
    <mergeCell ref="K43:M43"/>
    <mergeCell ref="B47:C47"/>
    <mergeCell ref="D47:E47"/>
    <mergeCell ref="B48:C48"/>
    <mergeCell ref="D48:E48"/>
    <mergeCell ref="B50:C50"/>
    <mergeCell ref="D50:E50"/>
    <mergeCell ref="B51:C51"/>
    <mergeCell ref="D51:E51"/>
    <mergeCell ref="B52:C52"/>
    <mergeCell ref="D52:E52"/>
    <mergeCell ref="B53:C53"/>
    <mergeCell ref="D53:E53"/>
    <mergeCell ref="B54:C54"/>
    <mergeCell ref="D54:E54"/>
    <mergeCell ref="B55:C55"/>
    <mergeCell ref="D55:E55"/>
    <mergeCell ref="B56:C56"/>
    <mergeCell ref="D56:E56"/>
    <mergeCell ref="B57:C57"/>
    <mergeCell ref="D57:E57"/>
    <mergeCell ref="B58:C58"/>
    <mergeCell ref="D58:E58"/>
    <mergeCell ref="B59:C59"/>
    <mergeCell ref="D59:E59"/>
    <mergeCell ref="B60:C60"/>
    <mergeCell ref="D60:E60"/>
    <mergeCell ref="B61:C61"/>
    <mergeCell ref="D61:E61"/>
    <mergeCell ref="B65:C65"/>
    <mergeCell ref="D65:E65"/>
    <mergeCell ref="B62:C62"/>
    <mergeCell ref="D62:E62"/>
    <mergeCell ref="B63:C63"/>
    <mergeCell ref="D63:E63"/>
    <mergeCell ref="B64:C64"/>
    <mergeCell ref="D64:E64"/>
  </mergeCells>
  <conditionalFormatting sqref="E10:O12">
    <cfRule type="expression" dxfId="11" priority="6">
      <formula>MOD(ROW(),2)&lt;&gt;0</formula>
    </cfRule>
  </conditionalFormatting>
  <conditionalFormatting sqref="B10:D12">
    <cfRule type="expression" dxfId="10" priority="5">
      <formula>MOD(ROW(),2)&lt;&gt;0</formula>
    </cfRule>
  </conditionalFormatting>
  <conditionalFormatting sqref="B9:D9">
    <cfRule type="expression" dxfId="9" priority="4">
      <formula>MOD(ROW(),2)&lt;&gt;0</formula>
    </cfRule>
  </conditionalFormatting>
  <conditionalFormatting sqref="E9:O9">
    <cfRule type="expression" dxfId="8" priority="3">
      <formula>MOD(ROW(),2)&lt;&gt;0</formula>
    </cfRule>
  </conditionalFormatting>
  <conditionalFormatting sqref="E13:O13">
    <cfRule type="expression" dxfId="7" priority="2">
      <formula>MOD(ROW(),2)&lt;&gt;0</formula>
    </cfRule>
  </conditionalFormatting>
  <conditionalFormatting sqref="B13:D13">
    <cfRule type="expression" dxfId="6"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rgb="FFFFFF00"/>
    <pageSetUpPr fitToPage="1"/>
  </sheetPr>
  <dimension ref="A1:P82"/>
  <sheetViews>
    <sheetView showGridLines="0" zoomScaleNormal="100" zoomScaleSheetLayoutView="100" workbookViewId="0">
      <selection activeCell="H6" sqref="H6:M6"/>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22" t="s">
        <v>219</v>
      </c>
      <c r="C2" s="323"/>
      <c r="D2" s="323"/>
      <c r="E2" s="454"/>
      <c r="F2" s="454"/>
      <c r="G2" s="455"/>
      <c r="H2" s="297" t="s">
        <v>0</v>
      </c>
      <c r="I2" s="298"/>
      <c r="J2" s="276" t="s">
        <v>1</v>
      </c>
      <c r="K2" s="279"/>
      <c r="L2" s="88" t="s">
        <v>2</v>
      </c>
      <c r="M2" s="89" t="s">
        <v>141</v>
      </c>
      <c r="N2" s="276" t="s">
        <v>3</v>
      </c>
      <c r="O2" s="279"/>
      <c r="P2" s="120"/>
    </row>
    <row r="3" spans="1:16" ht="4.5" customHeight="1" x14ac:dyDescent="0.3">
      <c r="A3" s="77"/>
      <c r="B3" s="324"/>
      <c r="C3" s="325"/>
      <c r="D3" s="325"/>
      <c r="E3" s="456"/>
      <c r="F3" s="456"/>
      <c r="G3" s="457"/>
      <c r="H3" s="299"/>
      <c r="I3" s="300"/>
      <c r="J3" s="301"/>
      <c r="K3" s="302"/>
      <c r="L3" s="87"/>
      <c r="M3" s="87"/>
      <c r="N3" s="301"/>
      <c r="O3" s="302"/>
      <c r="P3" s="75"/>
    </row>
    <row r="4" spans="1:16" s="99" customFormat="1" ht="17.25" customHeight="1" thickBot="1" x14ac:dyDescent="0.35">
      <c r="A4" s="116"/>
      <c r="B4" s="324"/>
      <c r="C4" s="325"/>
      <c r="D4" s="325"/>
      <c r="E4" s="456"/>
      <c r="F4" s="456"/>
      <c r="G4" s="457"/>
      <c r="H4" s="450" t="str">
        <f>IF(Summary!G4=0,"",Summary!G4)</f>
        <v>PRJ000654</v>
      </c>
      <c r="I4" s="451"/>
      <c r="J4" s="450">
        <f>IF(Summary!I4=0,"",Summary!I4)</f>
        <v>2025</v>
      </c>
      <c r="K4" s="451"/>
      <c r="L4" s="98">
        <f>IF(Summary!K4=0,"",Summary!K4)</f>
        <v>25</v>
      </c>
      <c r="M4" s="98" t="str">
        <f>IF(Summary!L4=0,"",Summary!L4)</f>
        <v>FY23</v>
      </c>
      <c r="N4" s="450" t="str">
        <f>IF(Summary!M4=0,"",Summary!M4)</f>
        <v>Literal</v>
      </c>
      <c r="O4" s="451"/>
      <c r="P4" s="121"/>
    </row>
    <row r="5" spans="1:16" s="101" customFormat="1" ht="13.5" customHeight="1" thickTop="1" x14ac:dyDescent="0.3">
      <c r="A5" s="117"/>
      <c r="B5" s="324"/>
      <c r="C5" s="325"/>
      <c r="D5" s="325"/>
      <c r="E5" s="456"/>
      <c r="F5" s="456"/>
      <c r="G5" s="457"/>
      <c r="H5" s="276" t="s">
        <v>4</v>
      </c>
      <c r="I5" s="277"/>
      <c r="J5" s="277"/>
      <c r="K5" s="277"/>
      <c r="L5" s="277"/>
      <c r="M5" s="277"/>
      <c r="N5" s="276" t="s">
        <v>5</v>
      </c>
      <c r="O5" s="279"/>
      <c r="P5" s="122"/>
    </row>
    <row r="6" spans="1:16" ht="20.25" customHeight="1" thickBot="1" x14ac:dyDescent="0.35">
      <c r="A6" s="77"/>
      <c r="B6" s="326"/>
      <c r="C6" s="327"/>
      <c r="D6" s="327"/>
      <c r="E6" s="458"/>
      <c r="F6" s="458"/>
      <c r="G6" s="459"/>
      <c r="H6" s="280" t="str">
        <f>IF(Summary!G6=0,"",Summary!G6)</f>
        <v>R24_D_OH_REPOL_Replace_Pole_Fault</v>
      </c>
      <c r="I6" s="281"/>
      <c r="J6" s="281"/>
      <c r="K6" s="281"/>
      <c r="L6" s="281"/>
      <c r="M6" s="282"/>
      <c r="N6" s="283" t="str">
        <f>IF(Summary!M6=0,"",Summary!M6)</f>
        <v>Approved</v>
      </c>
      <c r="O6" s="284"/>
      <c r="P6" s="75"/>
    </row>
    <row r="7" spans="1:16" s="101" customFormat="1" ht="15.75" customHeight="1" thickTop="1" thickBot="1" x14ac:dyDescent="0.35">
      <c r="A7" s="117" t="s">
        <v>6</v>
      </c>
      <c r="B7" s="460" t="s">
        <v>7</v>
      </c>
      <c r="C7" s="461"/>
      <c r="D7" s="462"/>
      <c r="E7" s="452" t="str">
        <f>IF(Summary!E7=0,"",Summary!E7)</f>
        <v>TasNetworks Value Function</v>
      </c>
      <c r="F7" s="453"/>
      <c r="G7" s="445"/>
      <c r="H7" s="446" t="s">
        <v>32</v>
      </c>
      <c r="I7" s="447"/>
      <c r="J7" s="444">
        <f>IF(Summary!I7=0,"",Summary!I7)</f>
        <v>0.1</v>
      </c>
      <c r="K7" s="445"/>
      <c r="L7" s="446" t="s">
        <v>23</v>
      </c>
      <c r="M7" s="447"/>
      <c r="N7" s="448">
        <f>IF(Summary!M7=0,"",Summary!M7)</f>
        <v>44865</v>
      </c>
      <c r="O7" s="449"/>
      <c r="P7" s="123"/>
    </row>
    <row r="8" spans="1:16" s="1" customFormat="1" ht="18" customHeight="1" thickTop="1" x14ac:dyDescent="0.3">
      <c r="A8" s="49"/>
      <c r="B8" s="113" t="s">
        <v>144</v>
      </c>
      <c r="C8" s="53"/>
      <c r="D8" s="53"/>
      <c r="E8" s="53"/>
      <c r="F8" s="53"/>
      <c r="G8" s="53"/>
      <c r="H8" s="53"/>
      <c r="I8" s="53"/>
      <c r="J8" s="53"/>
      <c r="K8" s="53"/>
      <c r="L8" s="53"/>
      <c r="M8" s="53"/>
      <c r="N8" s="53"/>
      <c r="O8" s="53"/>
      <c r="P8" s="51"/>
    </row>
    <row r="9" spans="1:16" ht="15" customHeight="1" x14ac:dyDescent="0.3">
      <c r="A9" s="77">
        <v>75679</v>
      </c>
      <c r="B9" s="463" t="s">
        <v>97</v>
      </c>
      <c r="C9" s="463"/>
      <c r="D9" s="523"/>
      <c r="E9" s="528"/>
      <c r="F9" s="480"/>
      <c r="G9" s="480"/>
      <c r="H9" s="480"/>
      <c r="I9" s="480"/>
      <c r="J9" s="480"/>
      <c r="K9" s="480"/>
      <c r="L9" s="480"/>
      <c r="M9" s="480"/>
      <c r="N9" s="480"/>
      <c r="O9" s="480"/>
      <c r="P9" s="76"/>
    </row>
    <row r="10" spans="1:16" ht="15" customHeight="1" x14ac:dyDescent="0.3">
      <c r="A10" s="77" t="s">
        <v>6</v>
      </c>
      <c r="B10" s="463" t="s">
        <v>25</v>
      </c>
      <c r="C10" s="463"/>
      <c r="D10" s="523"/>
      <c r="E10" s="480"/>
      <c r="F10" s="480"/>
      <c r="G10" s="480"/>
      <c r="H10" s="480"/>
      <c r="I10" s="480"/>
      <c r="J10" s="480"/>
      <c r="K10" s="480"/>
      <c r="L10" s="480"/>
      <c r="M10" s="480"/>
      <c r="N10" s="480"/>
      <c r="O10" s="480"/>
      <c r="P10" s="76"/>
    </row>
    <row r="11" spans="1:16" ht="15" customHeight="1" x14ac:dyDescent="0.3">
      <c r="A11" s="77" t="s">
        <v>6</v>
      </c>
      <c r="B11" s="463" t="s">
        <v>41</v>
      </c>
      <c r="C11" s="463"/>
      <c r="D11" s="523"/>
      <c r="E11" s="528"/>
      <c r="F11" s="480"/>
      <c r="G11" s="480"/>
      <c r="H11" s="480"/>
      <c r="I11" s="480"/>
      <c r="J11" s="480"/>
      <c r="K11" s="480"/>
      <c r="L11" s="480"/>
      <c r="M11" s="480"/>
      <c r="N11" s="480"/>
      <c r="O11" s="480"/>
      <c r="P11" s="76"/>
    </row>
    <row r="12" spans="1:16" ht="15" customHeight="1" x14ac:dyDescent="0.3">
      <c r="A12" s="77" t="s">
        <v>6</v>
      </c>
      <c r="B12" s="463" t="s">
        <v>22</v>
      </c>
      <c r="C12" s="463"/>
      <c r="D12" s="523"/>
      <c r="E12" s="524"/>
      <c r="F12" s="525"/>
      <c r="G12" s="525"/>
      <c r="H12" s="525"/>
      <c r="I12" s="525"/>
      <c r="J12" s="525"/>
      <c r="K12" s="525"/>
      <c r="L12" s="525"/>
      <c r="M12" s="525"/>
      <c r="N12" s="525"/>
      <c r="O12" s="525"/>
      <c r="P12" s="76"/>
    </row>
    <row r="13" spans="1:16" ht="15" customHeight="1" x14ac:dyDescent="0.3">
      <c r="A13" s="77"/>
      <c r="B13" s="463" t="s">
        <v>143</v>
      </c>
      <c r="C13" s="463"/>
      <c r="D13" s="523"/>
      <c r="E13" s="528"/>
      <c r="F13" s="480"/>
      <c r="G13" s="480"/>
      <c r="H13" s="480"/>
      <c r="I13" s="480"/>
      <c r="J13" s="480"/>
      <c r="K13" s="480"/>
      <c r="L13" s="480"/>
      <c r="M13" s="480"/>
      <c r="N13" s="480"/>
      <c r="O13" s="480"/>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39" t="s">
        <v>20</v>
      </c>
      <c r="C15" s="539"/>
      <c r="D15" s="539"/>
      <c r="E15" s="539" t="s">
        <v>42</v>
      </c>
      <c r="F15" s="539"/>
      <c r="G15" s="539"/>
      <c r="H15" s="174">
        <v>2025</v>
      </c>
      <c r="I15" s="174">
        <v>2026</v>
      </c>
      <c r="J15" s="174">
        <v>2027</v>
      </c>
      <c r="K15" s="174">
        <v>2028</v>
      </c>
      <c r="L15" s="174">
        <v>2029</v>
      </c>
      <c r="M15" s="174" t="s">
        <v>34</v>
      </c>
      <c r="N15" s="174" t="s">
        <v>142</v>
      </c>
      <c r="O15" s="174" t="s">
        <v>21</v>
      </c>
      <c r="P15" s="124"/>
    </row>
    <row r="16" spans="1:16" s="103" customFormat="1" ht="14.5" x14ac:dyDescent="0.3">
      <c r="A16" s="119"/>
      <c r="B16" s="537"/>
      <c r="C16" s="538"/>
      <c r="D16" s="538"/>
      <c r="E16" s="520"/>
      <c r="F16" s="520"/>
      <c r="G16" s="520"/>
      <c r="H16" s="141"/>
      <c r="I16" s="141"/>
      <c r="J16" s="141"/>
      <c r="K16" s="141"/>
      <c r="L16" s="141"/>
      <c r="M16" s="83">
        <f>SUM(H16:L16)</f>
        <v>0</v>
      </c>
      <c r="N16" s="530"/>
      <c r="O16" s="531"/>
      <c r="P16" s="134"/>
    </row>
    <row r="17" spans="1:16" s="103" customFormat="1" ht="15.25" customHeight="1" x14ac:dyDescent="0.3">
      <c r="A17" s="119"/>
      <c r="B17" s="537"/>
      <c r="C17" s="538"/>
      <c r="D17" s="538"/>
      <c r="E17" s="520"/>
      <c r="F17" s="520"/>
      <c r="G17" s="520"/>
      <c r="H17" s="141"/>
      <c r="I17" s="141"/>
      <c r="J17" s="141"/>
      <c r="K17" s="141"/>
      <c r="L17" s="141"/>
      <c r="M17" s="83">
        <f>SUM(H17:L17)</f>
        <v>0</v>
      </c>
      <c r="N17" s="530"/>
      <c r="O17" s="531"/>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29" t="s">
        <v>35</v>
      </c>
      <c r="L19" s="529"/>
      <c r="M19" s="529"/>
      <c r="N19" s="173" t="s">
        <v>37</v>
      </c>
      <c r="O19" s="173" t="s">
        <v>38</v>
      </c>
      <c r="P19" s="75"/>
    </row>
    <row r="20" spans="1:16" s="103" customFormat="1" ht="15" customHeight="1" x14ac:dyDescent="0.3">
      <c r="A20" s="119"/>
      <c r="B20" s="106"/>
      <c r="C20" s="106"/>
      <c r="D20" s="106"/>
      <c r="E20" s="106"/>
      <c r="F20" s="106"/>
      <c r="G20" s="107"/>
      <c r="H20" s="107"/>
      <c r="I20" s="107"/>
      <c r="J20" s="107"/>
      <c r="K20" s="521"/>
      <c r="L20" s="521"/>
      <c r="M20" s="521"/>
      <c r="N20" s="126"/>
      <c r="O20" s="127"/>
      <c r="P20" s="125"/>
    </row>
    <row r="21" spans="1:16" s="103" customFormat="1" ht="15" customHeight="1" x14ac:dyDescent="0.3">
      <c r="A21" s="119"/>
      <c r="B21" s="106"/>
      <c r="C21" s="106"/>
      <c r="D21" s="106"/>
      <c r="E21" s="106"/>
      <c r="F21" s="106"/>
      <c r="G21" s="107"/>
      <c r="H21" s="107"/>
      <c r="I21" s="107"/>
      <c r="J21" s="107"/>
      <c r="K21" s="521"/>
      <c r="L21" s="521"/>
      <c r="M21" s="521"/>
      <c r="N21" s="126"/>
      <c r="O21" s="127"/>
      <c r="P21" s="125"/>
    </row>
    <row r="22" spans="1:16" s="103" customFormat="1" ht="15" customHeight="1" x14ac:dyDescent="0.3">
      <c r="A22" s="119"/>
      <c r="B22" s="106"/>
      <c r="C22" s="106"/>
      <c r="D22" s="106"/>
      <c r="E22" s="106"/>
      <c r="F22" s="106"/>
      <c r="G22" s="107"/>
      <c r="H22" s="107"/>
      <c r="I22" s="107"/>
      <c r="J22" s="107"/>
      <c r="K22" s="521"/>
      <c r="L22" s="521"/>
      <c r="M22" s="521"/>
      <c r="N22" s="126"/>
      <c r="O22" s="127"/>
      <c r="P22" s="125"/>
    </row>
    <row r="23" spans="1:16" s="103" customFormat="1" ht="15" customHeight="1" x14ac:dyDescent="0.3">
      <c r="A23" s="119"/>
      <c r="B23" s="106"/>
      <c r="C23" s="106"/>
      <c r="D23" s="106"/>
      <c r="E23" s="106"/>
      <c r="F23" s="106"/>
      <c r="G23" s="107"/>
      <c r="H23" s="107"/>
      <c r="I23" s="107"/>
      <c r="J23" s="107"/>
      <c r="K23" s="521"/>
      <c r="L23" s="521"/>
      <c r="M23" s="521"/>
      <c r="N23" s="126"/>
      <c r="O23" s="127"/>
      <c r="P23" s="125"/>
    </row>
    <row r="24" spans="1:16" s="103" customFormat="1" ht="15" customHeight="1" x14ac:dyDescent="0.3">
      <c r="A24" s="119"/>
      <c r="B24" s="106"/>
      <c r="C24" s="106"/>
      <c r="D24" s="106"/>
      <c r="E24" s="106"/>
      <c r="F24" s="106"/>
      <c r="G24" s="107"/>
      <c r="H24" s="107"/>
      <c r="I24" s="107"/>
      <c r="J24" s="107"/>
      <c r="K24" s="521"/>
      <c r="L24" s="521"/>
      <c r="M24" s="521"/>
      <c r="N24" s="126"/>
      <c r="O24" s="127"/>
      <c r="P24" s="125"/>
    </row>
    <row r="25" spans="1:16" s="103" customFormat="1" ht="15" customHeight="1" x14ac:dyDescent="0.3">
      <c r="A25" s="119"/>
      <c r="B25" s="106"/>
      <c r="C25" s="106"/>
      <c r="D25" s="106"/>
      <c r="E25" s="106"/>
      <c r="F25" s="106"/>
      <c r="G25" s="107"/>
      <c r="H25" s="107"/>
      <c r="I25" s="107"/>
      <c r="J25" s="107"/>
      <c r="K25" s="521"/>
      <c r="L25" s="521"/>
      <c r="M25" s="521"/>
      <c r="N25" s="126"/>
      <c r="O25" s="127"/>
      <c r="P25" s="125"/>
    </row>
    <row r="26" spans="1:16" s="103" customFormat="1" ht="15" customHeight="1" x14ac:dyDescent="0.3">
      <c r="A26" s="119"/>
      <c r="B26" s="106"/>
      <c r="C26" s="106"/>
      <c r="D26" s="106"/>
      <c r="E26" s="106"/>
      <c r="F26" s="106"/>
      <c r="G26" s="107"/>
      <c r="H26" s="107"/>
      <c r="I26" s="107"/>
      <c r="J26" s="107"/>
      <c r="K26" s="521"/>
      <c r="L26" s="521"/>
      <c r="M26" s="521"/>
      <c r="N26" s="126"/>
      <c r="O26" s="127"/>
      <c r="P26" s="125"/>
    </row>
    <row r="27" spans="1:16" s="103" customFormat="1" ht="15" customHeight="1" x14ac:dyDescent="0.3">
      <c r="A27" s="119"/>
      <c r="B27" s="106"/>
      <c r="C27" s="106"/>
      <c r="D27" s="106"/>
      <c r="E27" s="106"/>
      <c r="F27" s="106"/>
      <c r="G27" s="107"/>
      <c r="H27" s="107"/>
      <c r="I27" s="107"/>
      <c r="J27" s="107"/>
      <c r="K27" s="521"/>
      <c r="L27" s="521"/>
      <c r="M27" s="521"/>
      <c r="N27" s="126"/>
      <c r="O27" s="127"/>
      <c r="P27" s="125"/>
    </row>
    <row r="28" spans="1:16" s="103" customFormat="1" ht="15" customHeight="1" x14ac:dyDescent="0.3">
      <c r="A28" s="119"/>
      <c r="B28" s="106"/>
      <c r="C28" s="106"/>
      <c r="D28" s="106"/>
      <c r="E28" s="106"/>
      <c r="F28" s="106"/>
      <c r="G28" s="107"/>
      <c r="H28" s="107"/>
      <c r="I28" s="107"/>
      <c r="J28" s="107"/>
      <c r="K28" s="521"/>
      <c r="L28" s="521"/>
      <c r="M28" s="521"/>
      <c r="N28" s="126"/>
      <c r="O28" s="127"/>
      <c r="P28" s="125"/>
    </row>
    <row r="29" spans="1:16" s="103" customFormat="1" ht="15" customHeight="1" x14ac:dyDescent="0.3">
      <c r="A29" s="119"/>
      <c r="B29" s="106"/>
      <c r="C29" s="106"/>
      <c r="D29" s="106"/>
      <c r="E29" s="106"/>
      <c r="F29" s="106"/>
      <c r="G29" s="107"/>
      <c r="H29" s="107"/>
      <c r="I29" s="107"/>
      <c r="J29" s="107"/>
      <c r="K29" s="521"/>
      <c r="L29" s="521"/>
      <c r="M29" s="521"/>
      <c r="N29" s="126"/>
      <c r="O29" s="127"/>
      <c r="P29" s="125"/>
    </row>
    <row r="30" spans="1:16" s="103" customFormat="1" ht="15" customHeight="1" x14ac:dyDescent="0.3">
      <c r="A30" s="119"/>
      <c r="B30" s="106"/>
      <c r="C30" s="106"/>
      <c r="D30" s="106"/>
      <c r="E30" s="106"/>
      <c r="F30" s="106"/>
      <c r="G30" s="107"/>
      <c r="H30" s="107"/>
      <c r="J30" s="107"/>
      <c r="K30" s="521"/>
      <c r="L30" s="521"/>
      <c r="M30" s="521"/>
      <c r="N30" s="126"/>
      <c r="O30" s="127"/>
      <c r="P30" s="125"/>
    </row>
    <row r="31" spans="1:16" s="103" customFormat="1" ht="15" customHeight="1" x14ac:dyDescent="0.3">
      <c r="A31" s="119"/>
      <c r="B31" s="106"/>
      <c r="C31" s="106"/>
      <c r="D31" s="106"/>
      <c r="E31" s="106"/>
      <c r="F31" s="106"/>
      <c r="G31" s="107"/>
      <c r="H31" s="107"/>
      <c r="J31" s="107"/>
      <c r="K31" s="521"/>
      <c r="L31" s="521"/>
      <c r="M31" s="521"/>
      <c r="N31" s="126"/>
      <c r="O31" s="127"/>
      <c r="P31" s="125"/>
    </row>
    <row r="32" spans="1:16" s="103" customFormat="1" ht="15" customHeight="1" x14ac:dyDescent="0.3">
      <c r="A32" s="119"/>
      <c r="B32" s="106"/>
      <c r="C32" s="106"/>
      <c r="D32" s="106"/>
      <c r="E32" s="106"/>
      <c r="F32" s="106"/>
      <c r="G32" s="107"/>
      <c r="H32" s="107"/>
      <c r="J32" s="107"/>
      <c r="K32" s="521"/>
      <c r="L32" s="521"/>
      <c r="M32" s="521"/>
      <c r="N32" s="126"/>
      <c r="O32" s="127"/>
      <c r="P32" s="125"/>
    </row>
    <row r="33" spans="1:16" s="103" customFormat="1" ht="15" customHeight="1" x14ac:dyDescent="0.3">
      <c r="A33" s="119"/>
      <c r="B33" s="106"/>
      <c r="C33" s="106"/>
      <c r="D33" s="106"/>
      <c r="E33" s="106"/>
      <c r="F33" s="106"/>
      <c r="G33" s="107"/>
      <c r="H33" s="107"/>
      <c r="J33" s="107"/>
      <c r="K33" s="521"/>
      <c r="L33" s="521"/>
      <c r="M33" s="521"/>
      <c r="N33" s="126"/>
      <c r="O33" s="127"/>
      <c r="P33" s="125"/>
    </row>
    <row r="34" spans="1:16" s="103" customFormat="1" ht="15" customHeight="1" x14ac:dyDescent="0.3">
      <c r="A34" s="119"/>
      <c r="B34" s="106"/>
      <c r="C34" s="106"/>
      <c r="D34" s="106"/>
      <c r="E34" s="106"/>
      <c r="F34" s="106"/>
      <c r="G34" s="107"/>
      <c r="H34" s="107"/>
      <c r="J34" s="107"/>
      <c r="K34" s="521"/>
      <c r="L34" s="521"/>
      <c r="M34" s="521"/>
      <c r="N34" s="126"/>
      <c r="O34" s="127"/>
      <c r="P34" s="125"/>
    </row>
    <row r="35" spans="1:16" s="103" customFormat="1" ht="15" customHeight="1" x14ac:dyDescent="0.3">
      <c r="A35" s="119"/>
      <c r="B35" s="106"/>
      <c r="C35" s="106"/>
      <c r="D35" s="106"/>
      <c r="E35" s="106"/>
      <c r="F35" s="106"/>
      <c r="G35" s="107"/>
      <c r="H35" s="107"/>
      <c r="J35" s="107"/>
      <c r="K35" s="521"/>
      <c r="L35" s="521"/>
      <c r="M35" s="521"/>
      <c r="N35" s="126"/>
      <c r="O35" s="127"/>
      <c r="P35" s="125"/>
    </row>
    <row r="36" spans="1:16" s="103" customFormat="1" ht="15" customHeight="1" x14ac:dyDescent="0.3">
      <c r="A36" s="119"/>
      <c r="B36" s="106"/>
      <c r="C36" s="106"/>
      <c r="D36" s="106"/>
      <c r="E36" s="106"/>
      <c r="F36" s="106"/>
      <c r="G36" s="107"/>
      <c r="H36" s="107"/>
      <c r="J36" s="107"/>
      <c r="K36" s="521"/>
      <c r="L36" s="521"/>
      <c r="M36" s="521"/>
      <c r="N36" s="126"/>
      <c r="O36" s="127"/>
      <c r="P36" s="125"/>
    </row>
    <row r="37" spans="1:16" s="103" customFormat="1" ht="15" customHeight="1" x14ac:dyDescent="0.3">
      <c r="A37" s="119"/>
      <c r="B37" s="106"/>
      <c r="C37" s="106"/>
      <c r="D37" s="106"/>
      <c r="E37" s="106"/>
      <c r="F37" s="106"/>
      <c r="G37" s="107"/>
      <c r="H37" s="107"/>
      <c r="J37" s="107"/>
      <c r="K37" s="521"/>
      <c r="L37" s="521"/>
      <c r="M37" s="521"/>
      <c r="N37" s="126"/>
      <c r="O37" s="127"/>
      <c r="P37" s="125"/>
    </row>
    <row r="38" spans="1:16" s="103" customFormat="1" ht="15" customHeight="1" x14ac:dyDescent="0.3">
      <c r="A38" s="119"/>
      <c r="B38" s="106"/>
      <c r="C38" s="106"/>
      <c r="D38" s="106"/>
      <c r="E38" s="106"/>
      <c r="F38" s="106"/>
      <c r="G38" s="107"/>
      <c r="H38" s="107"/>
      <c r="J38" s="107"/>
      <c r="K38" s="521"/>
      <c r="L38" s="521"/>
      <c r="M38" s="521"/>
      <c r="N38" s="126"/>
      <c r="O38" s="127"/>
      <c r="P38" s="125"/>
    </row>
    <row r="39" spans="1:16" s="103" customFormat="1" ht="15" customHeight="1" x14ac:dyDescent="0.3">
      <c r="A39" s="119"/>
      <c r="B39" s="106"/>
      <c r="C39" s="106"/>
      <c r="D39" s="106"/>
      <c r="E39" s="106"/>
      <c r="F39" s="106"/>
      <c r="G39" s="107"/>
      <c r="H39" s="107"/>
      <c r="J39" s="107"/>
      <c r="K39" s="521"/>
      <c r="L39" s="521"/>
      <c r="M39" s="521"/>
      <c r="N39" s="126"/>
      <c r="O39" s="127"/>
      <c r="P39" s="125"/>
    </row>
    <row r="40" spans="1:16" s="103" customFormat="1" ht="15" customHeight="1" x14ac:dyDescent="0.3">
      <c r="A40" s="119"/>
      <c r="B40" s="106"/>
      <c r="C40" s="106"/>
      <c r="D40" s="106"/>
      <c r="E40" s="106"/>
      <c r="F40" s="106"/>
      <c r="G40" s="107"/>
      <c r="H40" s="107"/>
      <c r="J40" s="107"/>
      <c r="K40" s="521"/>
      <c r="L40" s="521"/>
      <c r="M40" s="521"/>
      <c r="N40" s="126"/>
      <c r="O40" s="127"/>
      <c r="P40" s="125"/>
    </row>
    <row r="41" spans="1:16" s="103" customFormat="1" ht="15" customHeight="1" x14ac:dyDescent="0.3">
      <c r="A41" s="119"/>
      <c r="B41" s="106"/>
      <c r="C41" s="106"/>
      <c r="D41" s="106"/>
      <c r="E41" s="106"/>
      <c r="F41" s="106"/>
      <c r="G41" s="107"/>
      <c r="H41" s="107"/>
      <c r="J41" s="107"/>
      <c r="K41" s="521"/>
      <c r="L41" s="521"/>
      <c r="M41" s="521"/>
      <c r="N41" s="126"/>
      <c r="O41" s="127"/>
      <c r="P41" s="125"/>
    </row>
    <row r="42" spans="1:16" s="103" customFormat="1" ht="15" customHeight="1" x14ac:dyDescent="0.3">
      <c r="A42" s="119"/>
      <c r="B42" s="106"/>
      <c r="C42" s="106"/>
      <c r="D42" s="106"/>
      <c r="E42" s="106"/>
      <c r="F42" s="106"/>
      <c r="G42" s="107"/>
      <c r="H42" s="107"/>
      <c r="J42" s="107"/>
      <c r="K42" s="521"/>
      <c r="L42" s="521"/>
      <c r="M42" s="521"/>
      <c r="N42" s="126"/>
      <c r="O42" s="127"/>
      <c r="P42" s="125"/>
    </row>
    <row r="43" spans="1:16" x14ac:dyDescent="0.3">
      <c r="A43" s="77"/>
      <c r="B43" s="56"/>
      <c r="C43" s="56"/>
      <c r="D43" s="56"/>
      <c r="E43" s="56"/>
      <c r="F43" s="56"/>
      <c r="G43" s="32"/>
      <c r="H43" s="32"/>
      <c r="J43" s="32"/>
      <c r="K43" s="533" t="s">
        <v>36</v>
      </c>
      <c r="L43" s="533"/>
      <c r="M43" s="533"/>
      <c r="N43" s="128">
        <f>SUM(N20:N42)</f>
        <v>0</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O46" s="35"/>
      <c r="P46" s="75"/>
    </row>
    <row r="47" spans="1:16" ht="24" customHeight="1" x14ac:dyDescent="0.3">
      <c r="A47" s="77"/>
      <c r="B47" s="534" t="s">
        <v>44</v>
      </c>
      <c r="C47" s="534"/>
      <c r="D47" s="535" t="s">
        <v>45</v>
      </c>
      <c r="E47" s="536"/>
      <c r="F47" s="139" t="s">
        <v>24</v>
      </c>
      <c r="G47" s="175" t="s">
        <v>46</v>
      </c>
      <c r="H47" s="139" t="s">
        <v>37</v>
      </c>
      <c r="I47" s="175" t="s">
        <v>47</v>
      </c>
      <c r="J47" s="139">
        <v>2025</v>
      </c>
      <c r="K47" s="139">
        <v>2026</v>
      </c>
      <c r="L47" s="139">
        <v>2027</v>
      </c>
      <c r="M47" s="139">
        <v>2028</v>
      </c>
      <c r="N47" s="139">
        <v>2029</v>
      </c>
      <c r="O47" s="109"/>
      <c r="P47" s="75"/>
    </row>
    <row r="48" spans="1:16" s="103" customFormat="1" ht="15" customHeight="1" x14ac:dyDescent="0.3">
      <c r="A48" s="119" t="s">
        <v>79</v>
      </c>
      <c r="B48" s="522"/>
      <c r="C48" s="522"/>
      <c r="D48" s="522"/>
      <c r="E48" s="522"/>
      <c r="F48" s="137"/>
      <c r="G48" s="136"/>
      <c r="H48" s="132"/>
      <c r="I48" s="138"/>
      <c r="J48" s="140"/>
      <c r="K48" s="140"/>
      <c r="L48" s="140"/>
      <c r="M48" s="140"/>
      <c r="N48" s="140"/>
      <c r="O48" s="133"/>
      <c r="P48" s="134"/>
    </row>
    <row r="49" spans="1:16" s="103" customFormat="1" ht="15" customHeight="1" x14ac:dyDescent="0.3">
      <c r="A49" s="119" t="s">
        <v>80</v>
      </c>
      <c r="B49" s="522"/>
      <c r="C49" s="522"/>
      <c r="D49" s="522"/>
      <c r="E49" s="522"/>
      <c r="F49" s="137"/>
      <c r="G49" s="136"/>
      <c r="H49" s="132"/>
      <c r="I49" s="138"/>
      <c r="J49" s="140"/>
      <c r="K49" s="140"/>
      <c r="L49" s="140"/>
      <c r="M49" s="140"/>
      <c r="N49" s="140"/>
      <c r="O49" s="133"/>
      <c r="P49" s="134"/>
    </row>
    <row r="50" spans="1:16" s="103" customFormat="1" ht="15" customHeight="1" x14ac:dyDescent="0.3">
      <c r="A50" s="119" t="s">
        <v>81</v>
      </c>
      <c r="B50" s="522"/>
      <c r="C50" s="522"/>
      <c r="D50" s="522"/>
      <c r="E50" s="522"/>
      <c r="F50" s="137"/>
      <c r="G50" s="136"/>
      <c r="H50" s="132"/>
      <c r="I50" s="138"/>
      <c r="J50" s="140"/>
      <c r="K50" s="140"/>
      <c r="L50" s="140"/>
      <c r="M50" s="140"/>
      <c r="N50" s="140"/>
      <c r="O50" s="133"/>
      <c r="P50" s="134"/>
    </row>
    <row r="51" spans="1:16" s="103" customFormat="1" ht="15" customHeight="1" x14ac:dyDescent="0.3">
      <c r="A51" s="119" t="s">
        <v>82</v>
      </c>
      <c r="B51" s="522"/>
      <c r="C51" s="522"/>
      <c r="D51" s="522"/>
      <c r="E51" s="522"/>
      <c r="F51" s="137"/>
      <c r="G51" s="136"/>
      <c r="H51" s="132"/>
      <c r="I51" s="138"/>
      <c r="J51" s="140"/>
      <c r="K51" s="140"/>
      <c r="L51" s="140"/>
      <c r="M51" s="140"/>
      <c r="N51" s="140"/>
      <c r="O51" s="133"/>
      <c r="P51" s="134"/>
    </row>
    <row r="52" spans="1:16" s="103" customFormat="1" ht="15" customHeight="1" x14ac:dyDescent="0.3">
      <c r="A52" s="119" t="s">
        <v>83</v>
      </c>
      <c r="B52" s="522"/>
      <c r="C52" s="522"/>
      <c r="D52" s="522"/>
      <c r="E52" s="522"/>
      <c r="F52" s="137"/>
      <c r="G52" s="136"/>
      <c r="H52" s="132"/>
      <c r="I52" s="138"/>
      <c r="J52" s="140"/>
      <c r="K52" s="140"/>
      <c r="L52" s="140"/>
      <c r="M52" s="140"/>
      <c r="N52" s="140"/>
      <c r="O52" s="133"/>
      <c r="P52" s="134"/>
    </row>
    <row r="53" spans="1:16" s="103" customFormat="1" ht="15" customHeight="1" x14ac:dyDescent="0.3">
      <c r="A53" s="119" t="s">
        <v>84</v>
      </c>
      <c r="B53" s="522"/>
      <c r="C53" s="522"/>
      <c r="D53" s="522"/>
      <c r="E53" s="522"/>
      <c r="F53" s="137"/>
      <c r="G53" s="136"/>
      <c r="H53" s="132"/>
      <c r="I53" s="138"/>
      <c r="J53" s="140"/>
      <c r="K53" s="140"/>
      <c r="L53" s="140"/>
      <c r="M53" s="140"/>
      <c r="N53" s="140"/>
      <c r="O53" s="133"/>
      <c r="P53" s="134"/>
    </row>
    <row r="54" spans="1:16" s="103" customFormat="1" ht="15" customHeight="1" x14ac:dyDescent="0.3">
      <c r="A54" s="119" t="s">
        <v>85</v>
      </c>
      <c r="B54" s="522"/>
      <c r="C54" s="522"/>
      <c r="D54" s="522"/>
      <c r="E54" s="522"/>
      <c r="F54" s="137"/>
      <c r="G54" s="136"/>
      <c r="H54" s="132"/>
      <c r="I54" s="138"/>
      <c r="J54" s="140"/>
      <c r="K54" s="140"/>
      <c r="L54" s="140"/>
      <c r="M54" s="140"/>
      <c r="N54" s="140"/>
      <c r="O54" s="133"/>
      <c r="P54" s="134"/>
    </row>
    <row r="55" spans="1:16" s="103" customFormat="1" ht="15" customHeight="1" x14ac:dyDescent="0.3">
      <c r="A55" s="119" t="s">
        <v>86</v>
      </c>
      <c r="B55" s="522"/>
      <c r="C55" s="522"/>
      <c r="D55" s="522"/>
      <c r="E55" s="522"/>
      <c r="F55" s="137"/>
      <c r="G55" s="136"/>
      <c r="H55" s="132"/>
      <c r="I55" s="138"/>
      <c r="J55" s="140"/>
      <c r="K55" s="140"/>
      <c r="L55" s="140"/>
      <c r="M55" s="140"/>
      <c r="N55" s="140"/>
      <c r="O55" s="133"/>
      <c r="P55" s="134"/>
    </row>
    <row r="56" spans="1:16" s="103" customFormat="1" ht="15" customHeight="1" x14ac:dyDescent="0.3">
      <c r="A56" s="119" t="s">
        <v>87</v>
      </c>
      <c r="B56" s="522"/>
      <c r="C56" s="522"/>
      <c r="D56" s="522"/>
      <c r="E56" s="522"/>
      <c r="F56" s="137"/>
      <c r="G56" s="136"/>
      <c r="H56" s="132"/>
      <c r="I56" s="138"/>
      <c r="J56" s="140"/>
      <c r="K56" s="140"/>
      <c r="L56" s="140"/>
      <c r="M56" s="140"/>
      <c r="N56" s="140"/>
      <c r="O56" s="133"/>
      <c r="P56" s="134"/>
    </row>
    <row r="57" spans="1:16" s="103" customFormat="1" ht="15" customHeight="1" x14ac:dyDescent="0.3">
      <c r="A57" s="119" t="s">
        <v>88</v>
      </c>
      <c r="B57" s="522"/>
      <c r="C57" s="522"/>
      <c r="D57" s="522"/>
      <c r="E57" s="522"/>
      <c r="F57" s="137"/>
      <c r="G57" s="136"/>
      <c r="H57" s="132"/>
      <c r="I57" s="138"/>
      <c r="J57" s="140"/>
      <c r="K57" s="140"/>
      <c r="L57" s="140"/>
      <c r="M57" s="140"/>
      <c r="N57" s="140"/>
      <c r="O57" s="133"/>
      <c r="P57" s="134"/>
    </row>
    <row r="58" spans="1:16" s="103" customFormat="1" ht="15" customHeight="1" x14ac:dyDescent="0.3">
      <c r="A58" s="119"/>
      <c r="B58" s="522"/>
      <c r="C58" s="522"/>
      <c r="D58" s="522"/>
      <c r="E58" s="522"/>
      <c r="F58" s="137"/>
      <c r="G58" s="136"/>
      <c r="H58" s="132"/>
      <c r="I58" s="138"/>
      <c r="J58" s="140"/>
      <c r="K58" s="140"/>
      <c r="L58" s="140"/>
      <c r="M58" s="140"/>
      <c r="N58" s="140"/>
      <c r="O58" s="133"/>
      <c r="P58" s="134"/>
    </row>
    <row r="59" spans="1:16" s="103" customFormat="1" ht="15" customHeight="1" x14ac:dyDescent="0.3">
      <c r="A59" s="119"/>
      <c r="B59" s="522"/>
      <c r="C59" s="522"/>
      <c r="D59" s="522"/>
      <c r="E59" s="522"/>
      <c r="F59" s="137"/>
      <c r="G59" s="136"/>
      <c r="H59" s="132"/>
      <c r="I59" s="138"/>
      <c r="J59" s="140"/>
      <c r="K59" s="140"/>
      <c r="L59" s="140"/>
      <c r="M59" s="140"/>
      <c r="N59" s="140"/>
      <c r="O59" s="133"/>
      <c r="P59" s="134"/>
    </row>
    <row r="60" spans="1:16" s="103" customFormat="1" ht="15" customHeight="1" x14ac:dyDescent="0.3">
      <c r="A60" s="119"/>
      <c r="B60" s="522"/>
      <c r="C60" s="522"/>
      <c r="D60" s="522"/>
      <c r="E60" s="522"/>
      <c r="F60" s="137"/>
      <c r="G60" s="136"/>
      <c r="H60" s="132"/>
      <c r="I60" s="138"/>
      <c r="J60" s="140"/>
      <c r="K60" s="140"/>
      <c r="L60" s="140"/>
      <c r="M60" s="140"/>
      <c r="N60" s="140"/>
      <c r="O60" s="133"/>
      <c r="P60" s="134"/>
    </row>
    <row r="61" spans="1:16" s="103" customFormat="1" ht="15" customHeight="1" x14ac:dyDescent="0.3">
      <c r="A61" s="119"/>
      <c r="B61" s="522"/>
      <c r="C61" s="522"/>
      <c r="D61" s="522"/>
      <c r="E61" s="522"/>
      <c r="F61" s="137"/>
      <c r="G61" s="136"/>
      <c r="H61" s="132"/>
      <c r="I61" s="138"/>
      <c r="J61" s="135"/>
      <c r="K61" s="135"/>
      <c r="L61" s="135"/>
      <c r="M61" s="135"/>
      <c r="N61" s="135"/>
      <c r="O61" s="133"/>
      <c r="P61" s="134"/>
    </row>
    <row r="62" spans="1:16" s="103" customFormat="1" ht="15" customHeight="1" x14ac:dyDescent="0.3">
      <c r="A62" s="119" t="s">
        <v>89</v>
      </c>
      <c r="B62" s="522"/>
      <c r="C62" s="522"/>
      <c r="D62" s="522"/>
      <c r="E62" s="522"/>
      <c r="F62" s="137"/>
      <c r="G62" s="136"/>
      <c r="H62" s="132"/>
      <c r="I62" s="138"/>
      <c r="J62" s="135"/>
      <c r="K62" s="135"/>
      <c r="L62" s="135"/>
      <c r="M62" s="135"/>
      <c r="N62" s="135"/>
      <c r="O62" s="133"/>
      <c r="P62" s="134"/>
    </row>
    <row r="63" spans="1:16" s="103" customFormat="1" ht="15" customHeight="1" x14ac:dyDescent="0.3">
      <c r="A63" s="119" t="s">
        <v>90</v>
      </c>
      <c r="B63" s="522"/>
      <c r="C63" s="522"/>
      <c r="D63" s="522"/>
      <c r="E63" s="522"/>
      <c r="F63" s="137"/>
      <c r="G63" s="136"/>
      <c r="H63" s="132"/>
      <c r="I63" s="138"/>
      <c r="J63" s="135"/>
      <c r="K63" s="135"/>
      <c r="L63" s="135"/>
      <c r="M63" s="135"/>
      <c r="N63" s="135"/>
      <c r="O63" s="133"/>
      <c r="P63" s="134"/>
    </row>
    <row r="64" spans="1:16" s="103" customFormat="1" ht="15" customHeight="1" x14ac:dyDescent="0.3">
      <c r="A64" s="119" t="s">
        <v>91</v>
      </c>
      <c r="B64" s="522"/>
      <c r="C64" s="522"/>
      <c r="D64" s="522"/>
      <c r="E64" s="522"/>
      <c r="F64" s="137"/>
      <c r="G64" s="136"/>
      <c r="H64" s="132"/>
      <c r="I64" s="138"/>
      <c r="J64" s="135"/>
      <c r="K64" s="135"/>
      <c r="L64" s="135"/>
      <c r="M64" s="135"/>
      <c r="N64" s="135"/>
      <c r="O64" s="133"/>
      <c r="P64" s="134"/>
    </row>
    <row r="65" spans="1:16" s="103" customFormat="1" ht="15" customHeight="1" x14ac:dyDescent="0.3">
      <c r="A65" s="119" t="s">
        <v>92</v>
      </c>
      <c r="B65" s="522"/>
      <c r="C65" s="522"/>
      <c r="D65" s="522"/>
      <c r="E65" s="522"/>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f>SUMIF($F$48:$F$64,"Baseline",J48:J64)</f>
        <v>0</v>
      </c>
      <c r="K66" s="38">
        <f t="shared" ref="K66:N66" si="0">SUMIF($F$48:$F$64,"Baseline",K48:K64)</f>
        <v>0</v>
      </c>
      <c r="L66" s="38">
        <f t="shared" si="0"/>
        <v>0</v>
      </c>
      <c r="M66" s="38">
        <f t="shared" si="0"/>
        <v>0</v>
      </c>
      <c r="N66" s="38">
        <f t="shared" si="0"/>
        <v>0</v>
      </c>
      <c r="O66" s="44"/>
      <c r="P66" s="76"/>
    </row>
    <row r="67" spans="1:16" ht="15" customHeight="1" x14ac:dyDescent="0.3">
      <c r="A67" s="77" t="s">
        <v>94</v>
      </c>
      <c r="B67" s="39"/>
      <c r="C67" s="39"/>
      <c r="D67" s="39"/>
      <c r="E67" s="39"/>
      <c r="F67" s="39"/>
      <c r="G67" s="41"/>
      <c r="H67" s="42"/>
      <c r="I67" s="43" t="s">
        <v>49</v>
      </c>
      <c r="J67" s="38">
        <f>SUMIFS(J$48:J$65,$B$48:$B$65,"&lt;&gt;Investment Cost",$F$48:$F$65,"Outcome",$B$48:$B$65,"&lt;&gt;Financial Benefits &amp; Costs")</f>
        <v>0</v>
      </c>
      <c r="K67" s="38">
        <f t="shared" ref="K67:N67" si="1">SUMIFS(K$48:K$65,$B$48:$B$65,"&lt;&gt;Investment Cost",$F$48:$F$65,"Outcome",$B$48:$B$65,"&lt;&gt;Financial Benefits &amp; Costs")</f>
        <v>0</v>
      </c>
      <c r="L67" s="38">
        <f t="shared" si="1"/>
        <v>0</v>
      </c>
      <c r="M67" s="38">
        <f t="shared" si="1"/>
        <v>0</v>
      </c>
      <c r="N67" s="38">
        <f t="shared" si="1"/>
        <v>0</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32" t="s">
        <v>239</v>
      </c>
      <c r="C81" s="532"/>
      <c r="D81" s="532"/>
      <c r="E81" s="532"/>
      <c r="F81" s="532"/>
      <c r="G81" s="532"/>
      <c r="H81" s="532"/>
      <c r="I81" s="532"/>
      <c r="J81" s="532"/>
      <c r="K81" s="532"/>
      <c r="L81" s="532"/>
      <c r="M81" s="532"/>
      <c r="N81" s="532"/>
      <c r="O81" s="532"/>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 ref="E7:G7"/>
    <mergeCell ref="H7:I7"/>
    <mergeCell ref="J7:K7"/>
    <mergeCell ref="L7:M7"/>
    <mergeCell ref="N7:O7"/>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K19:M19"/>
    <mergeCell ref="K20:M20"/>
    <mergeCell ref="K21:M21"/>
    <mergeCell ref="K22:M22"/>
    <mergeCell ref="K23:M23"/>
    <mergeCell ref="K36:M36"/>
    <mergeCell ref="K25:M25"/>
    <mergeCell ref="K26:M26"/>
    <mergeCell ref="K27:M27"/>
    <mergeCell ref="K28:M28"/>
    <mergeCell ref="K29:M29"/>
    <mergeCell ref="K30:M30"/>
    <mergeCell ref="K31:M31"/>
    <mergeCell ref="K32:M32"/>
    <mergeCell ref="K33:M33"/>
    <mergeCell ref="K34:M34"/>
    <mergeCell ref="K35:M35"/>
    <mergeCell ref="B49:C49"/>
    <mergeCell ref="D49:E49"/>
    <mergeCell ref="K37:M37"/>
    <mergeCell ref="K38:M38"/>
    <mergeCell ref="K39:M39"/>
    <mergeCell ref="K40:M40"/>
    <mergeCell ref="K41:M41"/>
    <mergeCell ref="K42:M42"/>
    <mergeCell ref="K43:M43"/>
    <mergeCell ref="B47:C47"/>
    <mergeCell ref="D47:E47"/>
    <mergeCell ref="B48:C48"/>
    <mergeCell ref="D48:E48"/>
    <mergeCell ref="B50:C50"/>
    <mergeCell ref="D50:E50"/>
    <mergeCell ref="B51:C51"/>
    <mergeCell ref="D51:E51"/>
    <mergeCell ref="B52:C52"/>
    <mergeCell ref="D52:E52"/>
    <mergeCell ref="B53:C53"/>
    <mergeCell ref="D53:E53"/>
    <mergeCell ref="B54:C54"/>
    <mergeCell ref="D54:E54"/>
    <mergeCell ref="B55:C55"/>
    <mergeCell ref="D55:E55"/>
    <mergeCell ref="B56:C56"/>
    <mergeCell ref="D56:E56"/>
    <mergeCell ref="B57:C57"/>
    <mergeCell ref="D57:E57"/>
    <mergeCell ref="B58:C58"/>
    <mergeCell ref="D58:E58"/>
    <mergeCell ref="B59:C59"/>
    <mergeCell ref="D59:E59"/>
    <mergeCell ref="B60:C60"/>
    <mergeCell ref="D60:E60"/>
    <mergeCell ref="B61:C61"/>
    <mergeCell ref="D61:E61"/>
    <mergeCell ref="B65:C65"/>
    <mergeCell ref="D65:E65"/>
    <mergeCell ref="B62:C62"/>
    <mergeCell ref="D62:E62"/>
    <mergeCell ref="B63:C63"/>
    <mergeCell ref="D63:E63"/>
    <mergeCell ref="B64:C64"/>
    <mergeCell ref="D64:E64"/>
  </mergeCells>
  <conditionalFormatting sqref="E10:O12">
    <cfRule type="expression" dxfId="5" priority="6">
      <formula>MOD(ROW(),2)&lt;&gt;0</formula>
    </cfRule>
  </conditionalFormatting>
  <conditionalFormatting sqref="B10:D12">
    <cfRule type="expression" dxfId="4" priority="5">
      <formula>MOD(ROW(),2)&lt;&gt;0</formula>
    </cfRule>
  </conditionalFormatting>
  <conditionalFormatting sqref="B9:D9">
    <cfRule type="expression" dxfId="3" priority="4">
      <formula>MOD(ROW(),2)&lt;&gt;0</formula>
    </cfRule>
  </conditionalFormatting>
  <conditionalFormatting sqref="E9:O9">
    <cfRule type="expression" dxfId="2" priority="3">
      <formula>MOD(ROW(),2)&lt;&gt;0</formula>
    </cfRule>
  </conditionalFormatting>
  <conditionalFormatting sqref="E13:O13">
    <cfRule type="expression" dxfId="1" priority="2">
      <formula>MOD(ROW(),2)&lt;&gt;0</formula>
    </cfRule>
  </conditionalFormatting>
  <conditionalFormatting sqref="B13:D13">
    <cfRule type="expression" dxfId="0" priority="1">
      <formula>MOD(ROW(),2)&lt;&gt;0</formula>
    </cfRule>
  </conditionalFormatting>
  <printOptions horizontalCentered="1"/>
  <pageMargins left="0.25" right="0.25" top="0.31496062992126" bottom="0.27559055118110198" header="0.31496062992126" footer="0.31496062992126"/>
  <pageSetup paperSize="9" scale="56" orientation="portrait" r:id="rId1"/>
  <headerFooter>
    <oddFooter>&amp;RPg &amp;P</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H765"/>
  <sheetViews>
    <sheetView workbookViewId="0">
      <selection activeCell="A11" sqref="A11"/>
    </sheetView>
  </sheetViews>
  <sheetFormatPr defaultRowHeight="14" x14ac:dyDescent="0.3"/>
  <cols>
    <col min="1" max="1" width="238.58203125" customWidth="1"/>
    <col min="2" max="2" width="20.33203125" customWidth="1"/>
    <col min="3" max="3" width="32.33203125" bestFit="1" customWidth="1"/>
    <col min="4" max="4" width="90.58203125" bestFit="1" customWidth="1"/>
    <col min="5" max="5" width="10.75" bestFit="1" customWidth="1"/>
    <col min="6" max="6" width="12.08203125" bestFit="1" customWidth="1"/>
  </cols>
  <sheetData>
    <row r="1" spans="1:8" x14ac:dyDescent="0.3">
      <c r="A1" t="s">
        <v>145</v>
      </c>
      <c r="B1">
        <f>MATCH("Text",$A$1:$A$8,0)</f>
        <v>8</v>
      </c>
      <c r="D1" s="57"/>
    </row>
    <row r="2" spans="1:8" x14ac:dyDescent="0.3">
      <c r="A2" t="s">
        <v>120</v>
      </c>
      <c r="B2" s="22">
        <v>238</v>
      </c>
      <c r="D2" s="57"/>
    </row>
    <row r="3" spans="1:8" x14ac:dyDescent="0.3">
      <c r="A3" t="s">
        <v>133</v>
      </c>
      <c r="B3" s="22" t="s">
        <v>134</v>
      </c>
      <c r="D3" s="57"/>
    </row>
    <row r="4" spans="1:8" ht="14.5" x14ac:dyDescent="0.35">
      <c r="A4" t="s">
        <v>135</v>
      </c>
      <c r="B4" s="22">
        <v>11</v>
      </c>
      <c r="D4" s="57"/>
      <c r="H4" s="60"/>
    </row>
    <row r="5" spans="1:8" x14ac:dyDescent="0.3">
      <c r="A5" t="s">
        <v>136</v>
      </c>
      <c r="B5" s="22"/>
      <c r="D5" s="57"/>
    </row>
    <row r="6" spans="1:8" x14ac:dyDescent="0.3">
      <c r="B6" s="22"/>
      <c r="D6" s="57"/>
    </row>
    <row r="7" spans="1:8" x14ac:dyDescent="0.3">
      <c r="D7" s="57"/>
    </row>
    <row r="8" spans="1:8" ht="15.5" x14ac:dyDescent="0.35">
      <c r="A8" s="67" t="s">
        <v>121</v>
      </c>
      <c r="B8" s="67" t="s">
        <v>124</v>
      </c>
      <c r="C8" s="67" t="s">
        <v>125</v>
      </c>
      <c r="D8" s="67" t="s">
        <v>122</v>
      </c>
      <c r="E8" s="67" t="s">
        <v>123</v>
      </c>
      <c r="F8" s="67" t="s">
        <v>132</v>
      </c>
    </row>
    <row r="9" spans="1:8" ht="14.5" x14ac:dyDescent="0.35">
      <c r="A9" s="231" t="s">
        <v>280</v>
      </c>
      <c r="B9" s="61" t="s">
        <v>62</v>
      </c>
      <c r="C9" s="212" t="s">
        <v>205</v>
      </c>
      <c r="D9" s="212" t="s">
        <v>25</v>
      </c>
      <c r="E9" s="62">
        <v>15</v>
      </c>
      <c r="F9" s="69">
        <f>MATCH(D9,Summary!B:B,0)</f>
        <v>9</v>
      </c>
    </row>
    <row r="10" spans="1:8" ht="101.5" x14ac:dyDescent="0.3">
      <c r="A10" s="232" t="s">
        <v>281</v>
      </c>
      <c r="B10" s="61" t="s">
        <v>62</v>
      </c>
      <c r="C10" s="62" t="s">
        <v>126</v>
      </c>
      <c r="D10" s="62" t="s">
        <v>14</v>
      </c>
      <c r="E10" s="62">
        <v>210</v>
      </c>
      <c r="F10" s="69">
        <f>MATCH(D10,'Investment Overview'!E:E,0)</f>
        <v>16</v>
      </c>
    </row>
    <row r="11" spans="1:8" ht="29" x14ac:dyDescent="0.35">
      <c r="A11" s="232" t="s">
        <v>282</v>
      </c>
      <c r="B11" s="61" t="s">
        <v>62</v>
      </c>
      <c r="C11" s="62" t="s">
        <v>126</v>
      </c>
      <c r="D11" s="63" t="s">
        <v>15</v>
      </c>
      <c r="E11" s="63">
        <v>45</v>
      </c>
      <c r="F11" s="69">
        <f>MATCH(D11,'Investment Overview'!E:E,0)</f>
        <v>17</v>
      </c>
    </row>
    <row r="12" spans="1:8" ht="101.5" x14ac:dyDescent="0.35">
      <c r="A12" s="232" t="s">
        <v>283</v>
      </c>
      <c r="B12" s="61" t="s">
        <v>62</v>
      </c>
      <c r="C12" s="63" t="s">
        <v>100</v>
      </c>
      <c r="D12" s="63" t="s">
        <v>55</v>
      </c>
      <c r="E12" s="63">
        <v>135</v>
      </c>
      <c r="F12" s="69">
        <f>MATCH(D12,'Investment Overview'!E:E,0)</f>
        <v>18</v>
      </c>
    </row>
    <row r="13" spans="1:8" ht="101.5" x14ac:dyDescent="0.35">
      <c r="A13" s="232" t="s">
        <v>284</v>
      </c>
      <c r="B13" s="230" t="s">
        <v>238</v>
      </c>
      <c r="C13" s="63" t="s">
        <v>102</v>
      </c>
      <c r="D13" s="63" t="s">
        <v>101</v>
      </c>
      <c r="E13" s="63">
        <v>135</v>
      </c>
      <c r="F13" s="69">
        <f>MATCH(D13,'Objectives and Analysis'!E:E,0)</f>
        <v>17</v>
      </c>
    </row>
    <row r="14" spans="1:8" ht="43.5" x14ac:dyDescent="0.35">
      <c r="A14" s="232" t="s">
        <v>285</v>
      </c>
      <c r="B14" s="230" t="s">
        <v>238</v>
      </c>
      <c r="C14" s="63" t="s">
        <v>102</v>
      </c>
      <c r="D14" s="63" t="s">
        <v>103</v>
      </c>
      <c r="E14" s="63">
        <v>60</v>
      </c>
      <c r="F14" s="69">
        <f>MATCH(D14,'Objectives and Analysis'!E:E,0)</f>
        <v>18</v>
      </c>
    </row>
    <row r="15" spans="1:8" ht="43.5" x14ac:dyDescent="0.35">
      <c r="A15" s="232" t="s">
        <v>286</v>
      </c>
      <c r="B15" s="230" t="s">
        <v>238</v>
      </c>
      <c r="C15" s="63" t="s">
        <v>102</v>
      </c>
      <c r="D15" s="63" t="s">
        <v>104</v>
      </c>
      <c r="E15" s="63">
        <v>45</v>
      </c>
      <c r="F15" s="69">
        <f>MATCH(D15,'Objectives and Analysis'!E:E,0)</f>
        <v>19</v>
      </c>
    </row>
    <row r="16" spans="1:8" ht="101.5" x14ac:dyDescent="0.35">
      <c r="A16" s="232" t="s">
        <v>287</v>
      </c>
      <c r="B16" s="230" t="s">
        <v>238</v>
      </c>
      <c r="C16" s="63" t="s">
        <v>102</v>
      </c>
      <c r="D16" s="63" t="s">
        <v>105</v>
      </c>
      <c r="E16" s="63">
        <v>135</v>
      </c>
      <c r="F16" s="69">
        <f>MATCH(D16,'Objectives and Analysis'!E:E,0)</f>
        <v>20</v>
      </c>
    </row>
    <row r="17" spans="1:6" ht="43.5" x14ac:dyDescent="0.35">
      <c r="A17" s="232" t="s">
        <v>288</v>
      </c>
      <c r="B17" s="230" t="s">
        <v>238</v>
      </c>
      <c r="C17" s="63" t="s">
        <v>102</v>
      </c>
      <c r="D17" s="63" t="s">
        <v>106</v>
      </c>
      <c r="E17" s="63">
        <v>60</v>
      </c>
      <c r="F17" s="69">
        <f>MATCH(D17,'Objectives and Analysis'!E:E,0)</f>
        <v>21</v>
      </c>
    </row>
    <row r="18" spans="1:6" ht="14.5" x14ac:dyDescent="0.35">
      <c r="A18" s="232" t="s">
        <v>289</v>
      </c>
      <c r="B18" s="230" t="s">
        <v>238</v>
      </c>
      <c r="C18" s="214" t="s">
        <v>221</v>
      </c>
      <c r="D18" s="63" t="s">
        <v>63</v>
      </c>
      <c r="E18" s="63">
        <v>15</v>
      </c>
      <c r="F18" s="69">
        <f>MATCH(D18,'Objectives and Analysis'!E:E,0)</f>
        <v>23</v>
      </c>
    </row>
    <row r="19" spans="1:6" ht="14.5" x14ac:dyDescent="0.35">
      <c r="A19" s="232" t="s">
        <v>290</v>
      </c>
      <c r="B19" s="230" t="s">
        <v>238</v>
      </c>
      <c r="C19" s="214" t="s">
        <v>221</v>
      </c>
      <c r="D19" s="63" t="s">
        <v>64</v>
      </c>
      <c r="E19" s="63">
        <v>15</v>
      </c>
      <c r="F19" s="69">
        <f>MATCH(D19,'Objectives and Analysis'!E:E,0)</f>
        <v>24</v>
      </c>
    </row>
    <row r="20" spans="1:6" ht="14.5" x14ac:dyDescent="0.35">
      <c r="A20" s="232"/>
      <c r="B20" s="230" t="s">
        <v>238</v>
      </c>
      <c r="C20" s="214" t="s">
        <v>221</v>
      </c>
      <c r="D20" s="63" t="s">
        <v>65</v>
      </c>
      <c r="E20" s="63">
        <v>15</v>
      </c>
      <c r="F20" s="69">
        <f>MATCH(D20,'Objectives and Analysis'!E:E,0)</f>
        <v>25</v>
      </c>
    </row>
    <row r="21" spans="1:6" ht="14.5" x14ac:dyDescent="0.35">
      <c r="A21" s="232" t="s">
        <v>291</v>
      </c>
      <c r="B21" s="230" t="s">
        <v>238</v>
      </c>
      <c r="C21" s="214" t="s">
        <v>221</v>
      </c>
      <c r="D21" s="63" t="s">
        <v>66</v>
      </c>
      <c r="E21" s="63">
        <v>15</v>
      </c>
      <c r="F21" s="69">
        <f>MATCH(D21,'Objectives and Analysis'!E:E,0)</f>
        <v>26</v>
      </c>
    </row>
    <row r="22" spans="1:6" ht="14.5" x14ac:dyDescent="0.35">
      <c r="A22" s="232" t="s">
        <v>292</v>
      </c>
      <c r="B22" s="230" t="s">
        <v>238</v>
      </c>
      <c r="C22" s="214" t="s">
        <v>221</v>
      </c>
      <c r="D22" s="63" t="s">
        <v>67</v>
      </c>
      <c r="E22" s="63">
        <v>15</v>
      </c>
      <c r="F22" s="69">
        <f>MATCH(D22,'Objectives and Analysis'!E:E,0)</f>
        <v>27</v>
      </c>
    </row>
    <row r="23" spans="1:6" ht="14.5" x14ac:dyDescent="0.35">
      <c r="A23" s="232"/>
      <c r="B23" s="230" t="s">
        <v>238</v>
      </c>
      <c r="C23" s="214" t="s">
        <v>221</v>
      </c>
      <c r="D23" s="63" t="s">
        <v>68</v>
      </c>
      <c r="E23" s="63">
        <v>15</v>
      </c>
      <c r="F23" s="69">
        <f>MATCH(D23,'Objectives and Analysis'!E:E,0)</f>
        <v>28</v>
      </c>
    </row>
    <row r="24" spans="1:6" ht="14.5" x14ac:dyDescent="0.35">
      <c r="A24" s="232" t="s">
        <v>293</v>
      </c>
      <c r="B24" s="230" t="s">
        <v>238</v>
      </c>
      <c r="C24" s="214" t="s">
        <v>221</v>
      </c>
      <c r="D24" s="63" t="s">
        <v>69</v>
      </c>
      <c r="E24" s="63">
        <v>15</v>
      </c>
      <c r="F24" s="69">
        <f>MATCH(D24,'Objectives and Analysis'!E:E,0)</f>
        <v>29</v>
      </c>
    </row>
    <row r="25" spans="1:6" ht="14.5" x14ac:dyDescent="0.35">
      <c r="A25" s="232"/>
      <c r="B25" s="230" t="s">
        <v>238</v>
      </c>
      <c r="C25" s="214" t="s">
        <v>221</v>
      </c>
      <c r="D25" s="63" t="s">
        <v>70</v>
      </c>
      <c r="E25" s="63">
        <v>15</v>
      </c>
      <c r="F25" s="69">
        <f>MATCH(D25,'Objectives and Analysis'!E:E,0)</f>
        <v>30</v>
      </c>
    </row>
    <row r="26" spans="1:6" ht="14.5" x14ac:dyDescent="0.35">
      <c r="A26" s="232"/>
      <c r="B26" s="230" t="s">
        <v>238</v>
      </c>
      <c r="C26" s="214" t="s">
        <v>221</v>
      </c>
      <c r="D26" s="63" t="s">
        <v>71</v>
      </c>
      <c r="E26" s="63">
        <v>15</v>
      </c>
      <c r="F26" s="69">
        <f>MATCH(D26,'Objectives and Analysis'!E:E,0)</f>
        <v>31</v>
      </c>
    </row>
    <row r="27" spans="1:6" ht="14.5" x14ac:dyDescent="0.35">
      <c r="A27" s="232"/>
      <c r="B27" s="230" t="s">
        <v>238</v>
      </c>
      <c r="C27" s="214" t="s">
        <v>221</v>
      </c>
      <c r="D27" s="63" t="s">
        <v>72</v>
      </c>
      <c r="E27" s="63">
        <v>15</v>
      </c>
      <c r="F27" s="69">
        <f>MATCH(D27,'Objectives and Analysis'!E:E,0)</f>
        <v>32</v>
      </c>
    </row>
    <row r="28" spans="1:6" ht="14.5" x14ac:dyDescent="0.35">
      <c r="A28" s="232"/>
      <c r="B28" s="230" t="s">
        <v>238</v>
      </c>
      <c r="C28" s="214" t="s">
        <v>221</v>
      </c>
      <c r="D28" s="63" t="s">
        <v>73</v>
      </c>
      <c r="E28" s="63">
        <v>15</v>
      </c>
      <c r="F28" s="69">
        <f>MATCH(D28,'Objectives and Analysis'!E:E,0)</f>
        <v>33</v>
      </c>
    </row>
    <row r="29" spans="1:6" ht="14.5" x14ac:dyDescent="0.35">
      <c r="A29" s="232"/>
      <c r="B29" s="230" t="s">
        <v>238</v>
      </c>
      <c r="C29" s="214" t="s">
        <v>221</v>
      </c>
      <c r="D29" s="63" t="s">
        <v>74</v>
      </c>
      <c r="E29" s="63">
        <v>15</v>
      </c>
      <c r="F29" s="69">
        <f>MATCH(D29,'Objectives and Analysis'!E:E,0)</f>
        <v>34</v>
      </c>
    </row>
    <row r="30" spans="1:6" ht="14.5" x14ac:dyDescent="0.35">
      <c r="A30" s="232"/>
      <c r="B30" s="230" t="s">
        <v>238</v>
      </c>
      <c r="C30" s="214" t="s">
        <v>221</v>
      </c>
      <c r="D30" s="63" t="s">
        <v>75</v>
      </c>
      <c r="E30" s="63">
        <v>15</v>
      </c>
      <c r="F30" s="69">
        <f>MATCH(D30,'Objectives and Analysis'!E:E,0)</f>
        <v>35</v>
      </c>
    </row>
    <row r="31" spans="1:6" ht="14.5" x14ac:dyDescent="0.35">
      <c r="A31" s="232"/>
      <c r="B31" s="230" t="s">
        <v>238</v>
      </c>
      <c r="C31" s="214" t="s">
        <v>221</v>
      </c>
      <c r="D31" s="63" t="s">
        <v>76</v>
      </c>
      <c r="E31" s="63">
        <v>15</v>
      </c>
      <c r="F31" s="69">
        <f>MATCH(D31,'Objectives and Analysis'!E:E,0)</f>
        <v>36</v>
      </c>
    </row>
    <row r="32" spans="1:6" ht="14.5" x14ac:dyDescent="0.35">
      <c r="A32" s="232" t="s">
        <v>294</v>
      </c>
      <c r="B32" s="230" t="s">
        <v>238</v>
      </c>
      <c r="C32" s="63" t="s">
        <v>107</v>
      </c>
      <c r="D32" s="63" t="s">
        <v>56</v>
      </c>
      <c r="E32" s="63">
        <v>30</v>
      </c>
      <c r="F32" s="69">
        <f>MATCH(D32,'Objectives and Analysis'!E:E,0)</f>
        <v>38</v>
      </c>
    </row>
    <row r="33" spans="1:6" ht="101.5" x14ac:dyDescent="0.35">
      <c r="A33" s="232" t="s">
        <v>295</v>
      </c>
      <c r="B33" s="230" t="s">
        <v>238</v>
      </c>
      <c r="C33" s="63" t="s">
        <v>107</v>
      </c>
      <c r="D33" s="63" t="s">
        <v>127</v>
      </c>
      <c r="E33" s="63">
        <v>165</v>
      </c>
      <c r="F33" s="69">
        <f>MATCH(D33,'Objectives and Analysis'!E:E,0)</f>
        <v>39</v>
      </c>
    </row>
    <row r="34" spans="1:6" ht="14.5" x14ac:dyDescent="0.35">
      <c r="A34" s="232" t="s">
        <v>296</v>
      </c>
      <c r="B34" s="230" t="s">
        <v>238</v>
      </c>
      <c r="C34" s="63" t="s">
        <v>107</v>
      </c>
      <c r="D34" s="63" t="s">
        <v>128</v>
      </c>
      <c r="E34" s="63">
        <v>15</v>
      </c>
      <c r="F34" s="69">
        <f>MATCH(D34,'Objectives and Analysis'!E:E,0)</f>
        <v>40</v>
      </c>
    </row>
    <row r="35" spans="1:6" ht="14.5" x14ac:dyDescent="0.35">
      <c r="A35" s="232" t="s">
        <v>297</v>
      </c>
      <c r="B35" s="230" t="s">
        <v>238</v>
      </c>
      <c r="C35" s="63" t="s">
        <v>107</v>
      </c>
      <c r="D35" s="63" t="s">
        <v>129</v>
      </c>
      <c r="E35" s="63">
        <v>15</v>
      </c>
      <c r="F35" s="69">
        <f>MATCH(D35,'Objectives and Analysis'!E:E,0)</f>
        <v>41</v>
      </c>
    </row>
    <row r="36" spans="1:6" ht="14.5" x14ac:dyDescent="0.35">
      <c r="A36" s="232" t="s">
        <v>298</v>
      </c>
      <c r="B36" s="230" t="s">
        <v>238</v>
      </c>
      <c r="C36" s="63" t="s">
        <v>107</v>
      </c>
      <c r="D36" s="63" t="s">
        <v>130</v>
      </c>
      <c r="E36" s="63">
        <v>15</v>
      </c>
      <c r="F36" s="69">
        <f>MATCH(D36,'Objectives and Analysis'!E:E,0)</f>
        <v>42</v>
      </c>
    </row>
    <row r="37" spans="1:6" ht="14.5" x14ac:dyDescent="0.35">
      <c r="A37" s="232" t="s">
        <v>299</v>
      </c>
      <c r="B37" s="230" t="s">
        <v>238</v>
      </c>
      <c r="C37" s="63" t="s">
        <v>107</v>
      </c>
      <c r="D37" s="63" t="s">
        <v>131</v>
      </c>
      <c r="E37" s="63">
        <v>15</v>
      </c>
      <c r="F37" s="69">
        <f>MATCH(D37,'Objectives and Analysis'!E:E,0)</f>
        <v>43</v>
      </c>
    </row>
    <row r="38" spans="1:6" ht="14.5" x14ac:dyDescent="0.35">
      <c r="A38" s="232" t="s">
        <v>300</v>
      </c>
      <c r="B38" s="230" t="s">
        <v>238</v>
      </c>
      <c r="C38" s="63" t="s">
        <v>108</v>
      </c>
      <c r="D38" s="63" t="s">
        <v>16</v>
      </c>
      <c r="E38" s="63">
        <v>30</v>
      </c>
      <c r="F38" s="69">
        <f>MATCH(D38,'Objectives and Analysis'!E:E,0)</f>
        <v>44</v>
      </c>
    </row>
    <row r="39" spans="1:6" ht="87" x14ac:dyDescent="0.35">
      <c r="A39" s="232" t="s">
        <v>301</v>
      </c>
      <c r="B39" s="230" t="s">
        <v>238</v>
      </c>
      <c r="C39" s="63" t="s">
        <v>109</v>
      </c>
      <c r="D39" s="63" t="s">
        <v>57</v>
      </c>
      <c r="E39" s="63">
        <v>105</v>
      </c>
      <c r="F39" s="69">
        <f>MATCH(D39,'Objectives and Analysis'!E:E,0)</f>
        <v>45</v>
      </c>
    </row>
    <row r="40" spans="1:6" ht="145" x14ac:dyDescent="0.35">
      <c r="A40" s="232" t="s">
        <v>302</v>
      </c>
      <c r="B40" s="230" t="s">
        <v>238</v>
      </c>
      <c r="C40" s="63" t="s">
        <v>109</v>
      </c>
      <c r="D40" s="63" t="s">
        <v>58</v>
      </c>
      <c r="E40" s="63">
        <v>180</v>
      </c>
      <c r="F40" s="69">
        <f>MATCH(D40,'Objectives and Analysis'!E:E,0)</f>
        <v>46</v>
      </c>
    </row>
    <row r="41" spans="1:6" ht="14.5" x14ac:dyDescent="0.35">
      <c r="A41" s="232" t="s">
        <v>303</v>
      </c>
      <c r="B41" s="230" t="s">
        <v>238</v>
      </c>
      <c r="C41" s="63" t="s">
        <v>110</v>
      </c>
      <c r="D41" s="63" t="s">
        <v>17</v>
      </c>
      <c r="E41" s="63">
        <v>30</v>
      </c>
      <c r="F41" s="69">
        <f>MATCH(D41,'Objectives and Analysis'!E:E,0)</f>
        <v>47</v>
      </c>
    </row>
    <row r="42" spans="1:6" ht="72.5" x14ac:dyDescent="0.35">
      <c r="A42" s="232" t="s">
        <v>304</v>
      </c>
      <c r="B42" s="230" t="s">
        <v>238</v>
      </c>
      <c r="C42" s="63" t="s">
        <v>111</v>
      </c>
      <c r="D42" s="63" t="s">
        <v>59</v>
      </c>
      <c r="E42" s="63">
        <v>75</v>
      </c>
      <c r="F42" s="69">
        <f>MATCH(D42,'Objectives and Analysis'!E:E,0)</f>
        <v>48</v>
      </c>
    </row>
    <row r="43" spans="1:6" ht="14.5" x14ac:dyDescent="0.35">
      <c r="A43" s="232" t="s">
        <v>305</v>
      </c>
      <c r="B43" s="230" t="s">
        <v>238</v>
      </c>
      <c r="C43" s="63" t="s">
        <v>77</v>
      </c>
      <c r="D43" s="63" t="s">
        <v>60</v>
      </c>
      <c r="E43" s="63">
        <v>45</v>
      </c>
      <c r="F43" s="69">
        <f>MATCH(D43,'Objectives and Analysis'!E:E,0)</f>
        <v>49</v>
      </c>
    </row>
    <row r="44" spans="1:6" ht="14.5" x14ac:dyDescent="0.35">
      <c r="A44" s="232" t="s">
        <v>306</v>
      </c>
      <c r="B44" s="230" t="s">
        <v>238</v>
      </c>
      <c r="C44" s="63" t="s">
        <v>137</v>
      </c>
      <c r="D44" s="63" t="s">
        <v>61</v>
      </c>
      <c r="E44" s="63">
        <v>15</v>
      </c>
      <c r="F44" s="69">
        <f>MATCH(D44,'Objectives and Analysis'!E:E,0)</f>
        <v>50</v>
      </c>
    </row>
    <row r="45" spans="1:6" ht="14.5" x14ac:dyDescent="0.35">
      <c r="A45" s="232" t="s">
        <v>33</v>
      </c>
      <c r="B45" s="230" t="s">
        <v>238</v>
      </c>
      <c r="C45" s="63" t="s">
        <v>137</v>
      </c>
      <c r="D45" s="63" t="s">
        <v>190</v>
      </c>
      <c r="E45" s="63">
        <v>15</v>
      </c>
      <c r="F45" s="69">
        <f>MATCH(D45,'Objectives and Analysis'!E:E,0)</f>
        <v>51</v>
      </c>
    </row>
    <row r="46" spans="1:6" ht="14.5" x14ac:dyDescent="0.35">
      <c r="A46" s="232" t="s">
        <v>307</v>
      </c>
      <c r="B46" s="230" t="s">
        <v>238</v>
      </c>
      <c r="C46" s="63" t="s">
        <v>137</v>
      </c>
      <c r="D46" s="63" t="s">
        <v>191</v>
      </c>
      <c r="E46" s="63">
        <v>15</v>
      </c>
      <c r="F46" s="69">
        <f>MATCH(D46,'Objectives and Analysis'!E:E,0)</f>
        <v>52</v>
      </c>
    </row>
    <row r="47" spans="1:6" ht="14.5" x14ac:dyDescent="0.35">
      <c r="A47" s="232" t="s">
        <v>307</v>
      </c>
      <c r="B47" s="230" t="s">
        <v>238</v>
      </c>
      <c r="C47" s="63" t="s">
        <v>137</v>
      </c>
      <c r="D47" s="63" t="s">
        <v>192</v>
      </c>
      <c r="E47" s="63">
        <v>15</v>
      </c>
      <c r="F47" s="69">
        <f>MATCH(D47,'Objectives and Analysis'!E:E,0)</f>
        <v>53</v>
      </c>
    </row>
    <row r="48" spans="1:6" ht="14.5" x14ac:dyDescent="0.35">
      <c r="A48" s="232" t="s">
        <v>307</v>
      </c>
      <c r="B48" s="230" t="s">
        <v>238</v>
      </c>
      <c r="C48" s="63" t="s">
        <v>137</v>
      </c>
      <c r="D48" s="63" t="s">
        <v>193</v>
      </c>
      <c r="E48" s="63">
        <v>15</v>
      </c>
      <c r="F48" s="69">
        <f>MATCH(D48,'Objectives and Analysis'!E:E,0)</f>
        <v>54</v>
      </c>
    </row>
    <row r="49" spans="1:6" ht="14.5" x14ac:dyDescent="0.35">
      <c r="A49" s="232" t="s">
        <v>307</v>
      </c>
      <c r="B49" s="230" t="s">
        <v>238</v>
      </c>
      <c r="C49" s="63" t="s">
        <v>137</v>
      </c>
      <c r="D49" s="63" t="s">
        <v>194</v>
      </c>
      <c r="E49" s="63">
        <v>15</v>
      </c>
      <c r="F49" s="69">
        <f>MATCH(D49,'Objectives and Analysis'!E:E,0)</f>
        <v>55</v>
      </c>
    </row>
    <row r="50" spans="1:6" s="59" customFormat="1" ht="14.5" x14ac:dyDescent="0.3">
      <c r="A50" s="233" t="s">
        <v>308</v>
      </c>
      <c r="B50" s="230" t="s">
        <v>238</v>
      </c>
      <c r="C50" s="62" t="s">
        <v>112</v>
      </c>
      <c r="D50" s="62" t="s">
        <v>51</v>
      </c>
      <c r="E50" s="62">
        <v>30</v>
      </c>
      <c r="F50" s="69">
        <f>MATCH(D50,'Objectives and Analysis'!E:E,0)</f>
        <v>56</v>
      </c>
    </row>
    <row r="51" spans="1:6" ht="14.5" x14ac:dyDescent="0.35">
      <c r="A51" s="131" t="s">
        <v>309</v>
      </c>
      <c r="B51" s="61" t="s">
        <v>96</v>
      </c>
      <c r="C51" s="63" t="s">
        <v>25</v>
      </c>
      <c r="D51" s="70"/>
      <c r="E51" s="70">
        <v>15</v>
      </c>
      <c r="F51" s="70"/>
    </row>
    <row r="52" spans="1:6" ht="14.5" x14ac:dyDescent="0.35">
      <c r="A52" s="131" t="s">
        <v>310</v>
      </c>
      <c r="B52" s="61" t="s">
        <v>96</v>
      </c>
      <c r="C52" s="63" t="s">
        <v>143</v>
      </c>
      <c r="D52" s="63"/>
      <c r="E52" s="70">
        <v>15</v>
      </c>
      <c r="F52" s="70"/>
    </row>
    <row r="53" spans="1:6" ht="14.5" x14ac:dyDescent="0.35">
      <c r="A53" s="131" t="s">
        <v>326</v>
      </c>
      <c r="B53" s="61" t="s">
        <v>114</v>
      </c>
      <c r="C53" s="63" t="s">
        <v>25</v>
      </c>
      <c r="D53" s="63"/>
      <c r="E53" s="70">
        <v>15</v>
      </c>
      <c r="F53" s="70"/>
    </row>
    <row r="54" spans="1:6" ht="14.5" x14ac:dyDescent="0.35">
      <c r="A54" s="131" t="s">
        <v>310</v>
      </c>
      <c r="B54" s="61" t="s">
        <v>114</v>
      </c>
      <c r="C54" s="63" t="s">
        <v>143</v>
      </c>
      <c r="D54" s="63"/>
      <c r="E54" s="70">
        <v>15</v>
      </c>
      <c r="F54" s="70"/>
    </row>
    <row r="55" spans="1:6" ht="14.5" x14ac:dyDescent="0.35">
      <c r="A55" s="131" t="s">
        <v>327</v>
      </c>
      <c r="B55" s="61" t="s">
        <v>115</v>
      </c>
      <c r="C55" s="63" t="s">
        <v>25</v>
      </c>
      <c r="D55" s="63"/>
      <c r="E55" s="70">
        <v>15</v>
      </c>
      <c r="F55" s="70"/>
    </row>
    <row r="56" spans="1:6" ht="14.5" x14ac:dyDescent="0.35">
      <c r="A56" s="131" t="s">
        <v>328</v>
      </c>
      <c r="B56" s="61" t="s">
        <v>115</v>
      </c>
      <c r="C56" s="63" t="s">
        <v>143</v>
      </c>
      <c r="D56" s="63"/>
      <c r="E56" s="70">
        <v>15</v>
      </c>
      <c r="F56" s="70"/>
    </row>
    <row r="57" spans="1:6" ht="14.5" x14ac:dyDescent="0.35">
      <c r="A57" s="131" t="s">
        <v>329</v>
      </c>
      <c r="B57" s="61" t="s">
        <v>116</v>
      </c>
      <c r="C57" s="63" t="s">
        <v>25</v>
      </c>
      <c r="D57" s="63"/>
      <c r="E57" s="70">
        <v>15</v>
      </c>
      <c r="F57" s="70"/>
    </row>
    <row r="58" spans="1:6" ht="14.5" x14ac:dyDescent="0.35">
      <c r="A58" s="131" t="s">
        <v>310</v>
      </c>
      <c r="B58" s="61" t="s">
        <v>116</v>
      </c>
      <c r="C58" s="63" t="s">
        <v>143</v>
      </c>
      <c r="D58" s="63"/>
      <c r="E58" s="70">
        <v>15</v>
      </c>
      <c r="F58" s="70"/>
    </row>
    <row r="59" spans="1:6" ht="14.5" x14ac:dyDescent="0.35">
      <c r="A59" s="131" t="s">
        <v>330</v>
      </c>
      <c r="B59" s="61" t="s">
        <v>117</v>
      </c>
      <c r="C59" s="63" t="s">
        <v>25</v>
      </c>
      <c r="D59" s="63"/>
      <c r="E59" s="70">
        <v>15</v>
      </c>
      <c r="F59" s="70"/>
    </row>
    <row r="60" spans="1:6" ht="14.5" x14ac:dyDescent="0.35">
      <c r="A60" s="131" t="s">
        <v>310</v>
      </c>
      <c r="B60" s="61" t="s">
        <v>117</v>
      </c>
      <c r="C60" s="63" t="s">
        <v>143</v>
      </c>
      <c r="D60" s="63"/>
      <c r="E60" s="70">
        <v>15</v>
      </c>
      <c r="F60" s="70"/>
    </row>
    <row r="61" spans="1:6" ht="15" customHeight="1" x14ac:dyDescent="0.35">
      <c r="A61" s="131"/>
      <c r="B61" s="61" t="s">
        <v>118</v>
      </c>
      <c r="C61" s="63" t="s">
        <v>25</v>
      </c>
      <c r="D61" s="63"/>
    </row>
    <row r="62" spans="1:6" ht="15" customHeight="1" x14ac:dyDescent="0.35">
      <c r="A62" s="131"/>
      <c r="B62" s="61" t="s">
        <v>118</v>
      </c>
      <c r="C62" s="63" t="s">
        <v>143</v>
      </c>
      <c r="D62" s="63"/>
    </row>
    <row r="63" spans="1:6" ht="15" customHeight="1" x14ac:dyDescent="0.3">
      <c r="A63" s="68"/>
      <c r="B63" s="61"/>
    </row>
    <row r="64" spans="1:6" ht="15" customHeight="1" x14ac:dyDescent="0.3">
      <c r="A64" s="68"/>
      <c r="B64" s="61"/>
    </row>
    <row r="65" spans="1:2" ht="15" customHeight="1" x14ac:dyDescent="0.3">
      <c r="A65" s="68"/>
      <c r="B65" s="61"/>
    </row>
    <row r="66" spans="1:2" ht="15" customHeight="1" x14ac:dyDescent="0.3">
      <c r="A66" s="68"/>
      <c r="B66" s="61"/>
    </row>
    <row r="67" spans="1:2" ht="15" customHeight="1" x14ac:dyDescent="0.3">
      <c r="A67" s="68"/>
      <c r="B67" s="61"/>
    </row>
    <row r="68" spans="1:2" ht="15" customHeight="1" x14ac:dyDescent="0.3">
      <c r="A68" s="68"/>
      <c r="B68" s="61"/>
    </row>
    <row r="69" spans="1:2" ht="15" customHeight="1" x14ac:dyDescent="0.3">
      <c r="A69" s="68"/>
      <c r="B69" s="61"/>
    </row>
    <row r="70" spans="1:2" ht="15" customHeight="1" x14ac:dyDescent="0.3">
      <c r="A70" s="68"/>
    </row>
    <row r="71" spans="1:2" ht="15" customHeight="1" x14ac:dyDescent="0.3">
      <c r="A71" s="68"/>
    </row>
    <row r="72" spans="1:2" ht="15" customHeight="1" x14ac:dyDescent="0.3">
      <c r="A72" s="68"/>
    </row>
    <row r="73" spans="1:2" ht="15" customHeight="1" x14ac:dyDescent="0.3">
      <c r="A73" s="68"/>
    </row>
    <row r="74" spans="1:2" ht="15" customHeight="1" x14ac:dyDescent="0.3">
      <c r="A74" s="68"/>
    </row>
    <row r="75" spans="1:2" ht="15" customHeight="1" x14ac:dyDescent="0.3">
      <c r="A75" s="68"/>
    </row>
    <row r="76" spans="1:2" ht="15" customHeight="1" x14ac:dyDescent="0.3">
      <c r="A76" s="68"/>
    </row>
    <row r="77" spans="1:2" ht="15" customHeight="1" x14ac:dyDescent="0.3">
      <c r="A77" s="68"/>
    </row>
    <row r="78" spans="1:2" ht="15" customHeight="1" x14ac:dyDescent="0.3">
      <c r="A78" s="68"/>
    </row>
    <row r="79" spans="1:2" ht="15" customHeight="1" x14ac:dyDescent="0.3">
      <c r="A79" s="68"/>
    </row>
    <row r="80" spans="1:2" ht="15" customHeight="1" x14ac:dyDescent="0.3">
      <c r="A80" s="68"/>
    </row>
    <row r="81" spans="1:1" ht="15" customHeight="1" x14ac:dyDescent="0.3">
      <c r="A81" s="68"/>
    </row>
    <row r="82" spans="1:1" ht="15" customHeight="1" x14ac:dyDescent="0.3">
      <c r="A82" s="68"/>
    </row>
    <row r="83" spans="1:1" ht="15" customHeight="1" x14ac:dyDescent="0.3">
      <c r="A83" s="68"/>
    </row>
    <row r="84" spans="1:1" ht="15" customHeight="1" x14ac:dyDescent="0.3">
      <c r="A84" s="68"/>
    </row>
    <row r="85" spans="1:1" ht="15" customHeight="1" x14ac:dyDescent="0.3">
      <c r="A85" s="68"/>
    </row>
    <row r="86" spans="1:1" ht="15" customHeight="1" x14ac:dyDescent="0.3">
      <c r="A86" s="68"/>
    </row>
    <row r="87" spans="1:1" ht="15" customHeight="1" x14ac:dyDescent="0.3">
      <c r="A87" s="68"/>
    </row>
    <row r="88" spans="1:1" ht="15" customHeight="1" x14ac:dyDescent="0.3">
      <c r="A88" s="68"/>
    </row>
    <row r="89" spans="1:1" ht="15" customHeight="1" x14ac:dyDescent="0.3">
      <c r="A89" s="68"/>
    </row>
    <row r="90" spans="1:1" ht="15" customHeight="1" x14ac:dyDescent="0.3">
      <c r="A90" s="68"/>
    </row>
    <row r="91" spans="1:1" ht="15" customHeight="1" x14ac:dyDescent="0.3">
      <c r="A91" s="68"/>
    </row>
    <row r="92" spans="1:1" ht="15" customHeight="1" x14ac:dyDescent="0.3">
      <c r="A92" s="68"/>
    </row>
    <row r="93" spans="1:1" ht="15" customHeight="1" x14ac:dyDescent="0.3">
      <c r="A93" s="68"/>
    </row>
    <row r="94" spans="1:1" ht="15" customHeight="1" x14ac:dyDescent="0.3">
      <c r="A94" s="68"/>
    </row>
    <row r="95" spans="1:1" ht="15" customHeight="1" x14ac:dyDescent="0.3">
      <c r="A95" s="68"/>
    </row>
    <row r="96" spans="1:1" ht="15" customHeight="1" x14ac:dyDescent="0.3">
      <c r="A96" s="68"/>
    </row>
    <row r="97" spans="1:1" ht="15" customHeight="1" x14ac:dyDescent="0.3">
      <c r="A97" s="68"/>
    </row>
    <row r="98" spans="1:1" ht="15" customHeight="1" x14ac:dyDescent="0.3">
      <c r="A98" s="68"/>
    </row>
    <row r="99" spans="1:1" ht="15" customHeight="1" x14ac:dyDescent="0.3">
      <c r="A99" s="68"/>
    </row>
    <row r="100" spans="1:1" ht="15" customHeight="1" x14ac:dyDescent="0.3">
      <c r="A100" s="68"/>
    </row>
    <row r="101" spans="1:1" ht="15" customHeight="1" x14ac:dyDescent="0.3">
      <c r="A101" s="68"/>
    </row>
    <row r="102" spans="1:1" x14ac:dyDescent="0.3">
      <c r="A102" s="68"/>
    </row>
    <row r="103" spans="1:1" x14ac:dyDescent="0.3">
      <c r="A103" s="68"/>
    </row>
    <row r="104" spans="1:1" x14ac:dyDescent="0.3">
      <c r="A104" s="68"/>
    </row>
    <row r="105" spans="1:1" x14ac:dyDescent="0.3">
      <c r="A105" s="68"/>
    </row>
    <row r="106" spans="1:1" x14ac:dyDescent="0.3">
      <c r="A106" s="68"/>
    </row>
    <row r="107" spans="1:1" x14ac:dyDescent="0.3">
      <c r="A107" s="130"/>
    </row>
    <row r="108" spans="1:1" x14ac:dyDescent="0.3">
      <c r="A108" s="68"/>
    </row>
    <row r="109" spans="1:1" x14ac:dyDescent="0.3">
      <c r="A109" s="68"/>
    </row>
    <row r="110" spans="1:1" x14ac:dyDescent="0.3">
      <c r="A110" s="68"/>
    </row>
    <row r="111" spans="1:1" x14ac:dyDescent="0.3">
      <c r="A111" s="68"/>
    </row>
    <row r="112" spans="1:1" x14ac:dyDescent="0.3">
      <c r="A112" s="68"/>
    </row>
    <row r="113" spans="1:1" x14ac:dyDescent="0.3">
      <c r="A113" s="68"/>
    </row>
    <row r="114" spans="1:1" x14ac:dyDescent="0.3">
      <c r="A114" s="68"/>
    </row>
    <row r="115" spans="1:1" x14ac:dyDescent="0.3">
      <c r="A115" s="68"/>
    </row>
    <row r="116" spans="1:1" x14ac:dyDescent="0.3">
      <c r="A116" s="68"/>
    </row>
    <row r="117" spans="1:1" x14ac:dyDescent="0.3">
      <c r="A117" s="68"/>
    </row>
    <row r="118" spans="1:1" x14ac:dyDescent="0.3">
      <c r="A118" s="68"/>
    </row>
    <row r="119" spans="1:1" x14ac:dyDescent="0.3">
      <c r="A119" s="68"/>
    </row>
    <row r="120" spans="1:1" x14ac:dyDescent="0.3">
      <c r="A120" s="68"/>
    </row>
    <row r="121" spans="1:1" x14ac:dyDescent="0.3">
      <c r="A121" s="68"/>
    </row>
    <row r="122" spans="1:1" x14ac:dyDescent="0.3">
      <c r="A122" s="68"/>
    </row>
    <row r="123" spans="1:1" x14ac:dyDescent="0.3">
      <c r="A123" s="68"/>
    </row>
    <row r="124" spans="1:1" x14ac:dyDescent="0.3">
      <c r="A124" s="68"/>
    </row>
    <row r="125" spans="1:1" x14ac:dyDescent="0.3">
      <c r="A125" s="68"/>
    </row>
    <row r="126" spans="1:1" x14ac:dyDescent="0.3">
      <c r="A126" s="68"/>
    </row>
    <row r="127" spans="1:1" x14ac:dyDescent="0.3">
      <c r="A127" s="68"/>
    </row>
    <row r="128" spans="1:1" x14ac:dyDescent="0.3">
      <c r="A128" s="68"/>
    </row>
    <row r="129" spans="1:1" x14ac:dyDescent="0.3">
      <c r="A129" s="68"/>
    </row>
    <row r="130" spans="1:1" x14ac:dyDescent="0.3">
      <c r="A130" s="68"/>
    </row>
    <row r="131" spans="1:1" x14ac:dyDescent="0.3">
      <c r="A131" s="68"/>
    </row>
    <row r="132" spans="1:1" x14ac:dyDescent="0.3">
      <c r="A132" s="68"/>
    </row>
    <row r="133" spans="1:1" x14ac:dyDescent="0.3">
      <c r="A133" s="68"/>
    </row>
    <row r="134" spans="1:1" x14ac:dyDescent="0.3">
      <c r="A134" s="68"/>
    </row>
    <row r="135" spans="1:1" x14ac:dyDescent="0.3">
      <c r="A135" s="68"/>
    </row>
    <row r="136" spans="1:1" x14ac:dyDescent="0.3">
      <c r="A136" s="68"/>
    </row>
    <row r="137" spans="1:1" x14ac:dyDescent="0.3">
      <c r="A137" s="68"/>
    </row>
    <row r="138" spans="1:1" x14ac:dyDescent="0.3">
      <c r="A138" s="68"/>
    </row>
    <row r="139" spans="1:1" x14ac:dyDescent="0.3">
      <c r="A139" s="68"/>
    </row>
    <row r="140" spans="1:1" x14ac:dyDescent="0.3">
      <c r="A140" s="68"/>
    </row>
    <row r="141" spans="1:1" x14ac:dyDescent="0.3">
      <c r="A141" s="68"/>
    </row>
    <row r="142" spans="1:1" x14ac:dyDescent="0.3">
      <c r="A142" s="68"/>
    </row>
    <row r="143" spans="1:1" x14ac:dyDescent="0.3">
      <c r="A143" s="68"/>
    </row>
    <row r="144" spans="1:1" x14ac:dyDescent="0.3">
      <c r="A144" s="68"/>
    </row>
    <row r="145" spans="1:1" x14ac:dyDescent="0.3">
      <c r="A145" s="68"/>
    </row>
    <row r="146" spans="1:1" x14ac:dyDescent="0.3">
      <c r="A146" s="68"/>
    </row>
    <row r="147" spans="1:1" x14ac:dyDescent="0.3">
      <c r="A147" s="68"/>
    </row>
    <row r="148" spans="1:1" x14ac:dyDescent="0.3">
      <c r="A148" s="68"/>
    </row>
    <row r="149" spans="1:1" x14ac:dyDescent="0.3">
      <c r="A149" s="68"/>
    </row>
    <row r="150" spans="1:1" x14ac:dyDescent="0.3">
      <c r="A150" s="68"/>
    </row>
    <row r="151" spans="1:1" x14ac:dyDescent="0.3">
      <c r="A151" s="68"/>
    </row>
    <row r="152" spans="1:1" x14ac:dyDescent="0.3">
      <c r="A152" s="68"/>
    </row>
    <row r="153" spans="1:1" x14ac:dyDescent="0.3">
      <c r="A153" s="68"/>
    </row>
    <row r="154" spans="1:1" x14ac:dyDescent="0.3">
      <c r="A154" s="68"/>
    </row>
    <row r="155" spans="1:1" x14ac:dyDescent="0.3">
      <c r="A155" s="68"/>
    </row>
    <row r="156" spans="1:1" x14ac:dyDescent="0.3">
      <c r="A156" s="68"/>
    </row>
    <row r="157" spans="1:1" x14ac:dyDescent="0.3">
      <c r="A157" s="68"/>
    </row>
    <row r="158" spans="1:1" x14ac:dyDescent="0.3">
      <c r="A158" s="68"/>
    </row>
    <row r="159" spans="1:1" x14ac:dyDescent="0.3">
      <c r="A159" s="68"/>
    </row>
    <row r="160" spans="1:1" x14ac:dyDescent="0.3">
      <c r="A160" s="68"/>
    </row>
    <row r="161" spans="1:1" x14ac:dyDescent="0.3">
      <c r="A161" s="68"/>
    </row>
    <row r="162" spans="1:1" x14ac:dyDescent="0.3">
      <c r="A162" s="68"/>
    </row>
    <row r="163" spans="1:1" x14ac:dyDescent="0.3">
      <c r="A163" s="68"/>
    </row>
    <row r="164" spans="1:1" x14ac:dyDescent="0.3">
      <c r="A164" s="68"/>
    </row>
    <row r="165" spans="1:1" x14ac:dyDescent="0.3">
      <c r="A165" s="68"/>
    </row>
    <row r="166" spans="1:1" x14ac:dyDescent="0.3">
      <c r="A166" s="68"/>
    </row>
    <row r="167" spans="1:1" x14ac:dyDescent="0.3">
      <c r="A167" s="68"/>
    </row>
    <row r="168" spans="1:1" x14ac:dyDescent="0.3">
      <c r="A168" s="68"/>
    </row>
    <row r="169" spans="1:1" x14ac:dyDescent="0.3">
      <c r="A169" s="68"/>
    </row>
    <row r="170" spans="1:1" x14ac:dyDescent="0.3">
      <c r="A170" s="68"/>
    </row>
    <row r="171" spans="1:1" x14ac:dyDescent="0.3">
      <c r="A171" s="68"/>
    </row>
    <row r="172" spans="1:1" x14ac:dyDescent="0.3">
      <c r="A172" s="68"/>
    </row>
    <row r="173" spans="1:1" x14ac:dyDescent="0.3">
      <c r="A173" s="68"/>
    </row>
    <row r="174" spans="1:1" x14ac:dyDescent="0.3">
      <c r="A174" s="68"/>
    </row>
    <row r="175" spans="1:1" x14ac:dyDescent="0.3">
      <c r="A175" s="68"/>
    </row>
    <row r="176" spans="1:1" x14ac:dyDescent="0.3">
      <c r="A176" s="68"/>
    </row>
    <row r="177" spans="1:1" x14ac:dyDescent="0.3">
      <c r="A177" s="68"/>
    </row>
    <row r="178" spans="1:1" x14ac:dyDescent="0.3">
      <c r="A178" s="68"/>
    </row>
    <row r="179" spans="1:1" x14ac:dyDescent="0.3">
      <c r="A179" s="68"/>
    </row>
    <row r="180" spans="1:1" x14ac:dyDescent="0.3">
      <c r="A180" s="68"/>
    </row>
    <row r="181" spans="1:1" x14ac:dyDescent="0.3">
      <c r="A181" s="68"/>
    </row>
    <row r="182" spans="1:1" x14ac:dyDescent="0.3">
      <c r="A182" s="68"/>
    </row>
    <row r="183" spans="1:1" x14ac:dyDescent="0.3">
      <c r="A183" s="68"/>
    </row>
    <row r="184" spans="1:1" x14ac:dyDescent="0.3">
      <c r="A184" s="68"/>
    </row>
    <row r="185" spans="1:1" x14ac:dyDescent="0.3">
      <c r="A185" s="68"/>
    </row>
    <row r="186" spans="1:1" x14ac:dyDescent="0.3">
      <c r="A186" s="68"/>
    </row>
    <row r="187" spans="1:1" x14ac:dyDescent="0.3">
      <c r="A187" s="68"/>
    </row>
    <row r="188" spans="1:1" x14ac:dyDescent="0.3">
      <c r="A188" s="68"/>
    </row>
    <row r="189" spans="1:1" x14ac:dyDescent="0.3">
      <c r="A189" s="68"/>
    </row>
    <row r="190" spans="1:1" x14ac:dyDescent="0.3">
      <c r="A190" s="68"/>
    </row>
    <row r="191" spans="1:1" x14ac:dyDescent="0.3">
      <c r="A191" s="68"/>
    </row>
    <row r="192" spans="1:1" x14ac:dyDescent="0.3">
      <c r="A192" s="68"/>
    </row>
    <row r="193" spans="1:1" x14ac:dyDescent="0.3">
      <c r="A193" s="68"/>
    </row>
    <row r="194" spans="1:1" x14ac:dyDescent="0.3">
      <c r="A194" s="68"/>
    </row>
    <row r="195" spans="1:1" x14ac:dyDescent="0.3">
      <c r="A195" s="68"/>
    </row>
    <row r="196" spans="1:1" x14ac:dyDescent="0.3">
      <c r="A196" s="68"/>
    </row>
    <row r="197" spans="1:1" x14ac:dyDescent="0.3">
      <c r="A197" s="68"/>
    </row>
    <row r="198" spans="1:1" x14ac:dyDescent="0.3">
      <c r="A198" s="68"/>
    </row>
    <row r="199" spans="1:1" x14ac:dyDescent="0.3">
      <c r="A199" s="68"/>
    </row>
    <row r="200" spans="1:1" x14ac:dyDescent="0.3">
      <c r="A200" s="68"/>
    </row>
    <row r="201" spans="1:1" x14ac:dyDescent="0.3">
      <c r="A201" s="68"/>
    </row>
    <row r="202" spans="1:1" x14ac:dyDescent="0.3">
      <c r="A202" s="68"/>
    </row>
    <row r="203" spans="1:1" x14ac:dyDescent="0.3">
      <c r="A203" s="68"/>
    </row>
    <row r="204" spans="1:1" x14ac:dyDescent="0.3">
      <c r="A204" s="68"/>
    </row>
    <row r="205" spans="1:1" x14ac:dyDescent="0.3">
      <c r="A205" s="68"/>
    </row>
    <row r="206" spans="1:1" x14ac:dyDescent="0.3">
      <c r="A206" s="68"/>
    </row>
    <row r="207" spans="1:1" x14ac:dyDescent="0.3">
      <c r="A207" s="68"/>
    </row>
    <row r="208" spans="1:1" x14ac:dyDescent="0.3">
      <c r="A208" s="68"/>
    </row>
    <row r="209" spans="1:1" x14ac:dyDescent="0.3">
      <c r="A209" s="68"/>
    </row>
    <row r="210" spans="1:1" x14ac:dyDescent="0.3">
      <c r="A210" s="68"/>
    </row>
    <row r="211" spans="1:1" x14ac:dyDescent="0.3">
      <c r="A211" s="68"/>
    </row>
    <row r="212" spans="1:1" x14ac:dyDescent="0.3">
      <c r="A212" s="68"/>
    </row>
    <row r="213" spans="1:1" x14ac:dyDescent="0.3">
      <c r="A213" s="68"/>
    </row>
    <row r="214" spans="1:1" x14ac:dyDescent="0.3">
      <c r="A214" s="68"/>
    </row>
    <row r="215" spans="1:1" x14ac:dyDescent="0.3">
      <c r="A215" s="68"/>
    </row>
    <row r="216" spans="1:1" x14ac:dyDescent="0.3">
      <c r="A216" s="68"/>
    </row>
    <row r="217" spans="1:1" x14ac:dyDescent="0.3">
      <c r="A217" s="68"/>
    </row>
    <row r="218" spans="1:1" x14ac:dyDescent="0.3">
      <c r="A218" s="68"/>
    </row>
    <row r="219" spans="1:1" x14ac:dyDescent="0.3">
      <c r="A219" s="68"/>
    </row>
    <row r="220" spans="1:1" x14ac:dyDescent="0.3">
      <c r="A220" s="68"/>
    </row>
    <row r="221" spans="1:1" x14ac:dyDescent="0.3">
      <c r="A221" s="68"/>
    </row>
    <row r="222" spans="1:1" x14ac:dyDescent="0.3">
      <c r="A222" s="68"/>
    </row>
    <row r="223" spans="1:1" x14ac:dyDescent="0.3">
      <c r="A223" s="68"/>
    </row>
    <row r="224" spans="1:1" x14ac:dyDescent="0.3">
      <c r="A224" s="68"/>
    </row>
    <row r="225" spans="1:1" x14ac:dyDescent="0.3">
      <c r="A225" s="68"/>
    </row>
    <row r="226" spans="1:1" x14ac:dyDescent="0.3">
      <c r="A226" s="68"/>
    </row>
    <row r="227" spans="1:1" x14ac:dyDescent="0.3">
      <c r="A227" s="68"/>
    </row>
    <row r="228" spans="1:1" x14ac:dyDescent="0.3">
      <c r="A228" s="68"/>
    </row>
    <row r="229" spans="1:1" x14ac:dyDescent="0.3">
      <c r="A229" s="68"/>
    </row>
    <row r="230" spans="1:1" x14ac:dyDescent="0.3">
      <c r="A230" s="68"/>
    </row>
    <row r="231" spans="1:1" x14ac:dyDescent="0.3">
      <c r="A231" s="68"/>
    </row>
    <row r="232" spans="1:1" x14ac:dyDescent="0.3">
      <c r="A232" s="68"/>
    </row>
    <row r="233" spans="1:1" x14ac:dyDescent="0.3">
      <c r="A233" s="68"/>
    </row>
    <row r="234" spans="1:1" x14ac:dyDescent="0.3">
      <c r="A234" s="68"/>
    </row>
    <row r="235" spans="1:1" x14ac:dyDescent="0.3">
      <c r="A235" s="68"/>
    </row>
    <row r="236" spans="1:1" x14ac:dyDescent="0.3">
      <c r="A236" s="68"/>
    </row>
    <row r="237" spans="1:1" x14ac:dyDescent="0.3">
      <c r="A237" s="68"/>
    </row>
    <row r="238" spans="1:1" x14ac:dyDescent="0.3">
      <c r="A238" s="68"/>
    </row>
    <row r="239" spans="1:1" x14ac:dyDescent="0.3">
      <c r="A239" s="68"/>
    </row>
    <row r="240" spans="1:1" x14ac:dyDescent="0.3">
      <c r="A240" s="68"/>
    </row>
    <row r="241" spans="1:1" x14ac:dyDescent="0.3">
      <c r="A241" s="68"/>
    </row>
    <row r="242" spans="1:1" x14ac:dyDescent="0.3">
      <c r="A242" s="68"/>
    </row>
    <row r="243" spans="1:1" x14ac:dyDescent="0.3">
      <c r="A243" s="68"/>
    </row>
    <row r="244" spans="1:1" x14ac:dyDescent="0.3">
      <c r="A244" s="68"/>
    </row>
    <row r="245" spans="1:1" x14ac:dyDescent="0.3">
      <c r="A245" s="68"/>
    </row>
    <row r="246" spans="1:1" x14ac:dyDescent="0.3">
      <c r="A246" s="68"/>
    </row>
    <row r="247" spans="1:1" x14ac:dyDescent="0.3">
      <c r="A247" s="68"/>
    </row>
    <row r="248" spans="1:1" x14ac:dyDescent="0.3">
      <c r="A248" s="68"/>
    </row>
    <row r="249" spans="1:1" x14ac:dyDescent="0.3">
      <c r="A249" s="68"/>
    </row>
    <row r="250" spans="1:1" x14ac:dyDescent="0.3">
      <c r="A250" s="68"/>
    </row>
    <row r="251" spans="1:1" x14ac:dyDescent="0.3">
      <c r="A251" s="68"/>
    </row>
    <row r="252" spans="1:1" x14ac:dyDescent="0.3">
      <c r="A252" s="68"/>
    </row>
    <row r="253" spans="1:1" x14ac:dyDescent="0.3">
      <c r="A253" s="68"/>
    </row>
    <row r="254" spans="1:1" x14ac:dyDescent="0.3">
      <c r="A254" s="68"/>
    </row>
    <row r="255" spans="1:1" x14ac:dyDescent="0.3">
      <c r="A255" s="68"/>
    </row>
    <row r="256" spans="1:1" x14ac:dyDescent="0.3">
      <c r="A256" s="68"/>
    </row>
    <row r="257" spans="1:1" x14ac:dyDescent="0.3">
      <c r="A257" s="68"/>
    </row>
    <row r="258" spans="1:1" x14ac:dyDescent="0.3">
      <c r="A258" s="68"/>
    </row>
    <row r="259" spans="1:1" x14ac:dyDescent="0.3">
      <c r="A259" s="68"/>
    </row>
    <row r="260" spans="1:1" x14ac:dyDescent="0.3">
      <c r="A260" s="68"/>
    </row>
    <row r="261" spans="1:1" x14ac:dyDescent="0.3">
      <c r="A261" s="68"/>
    </row>
    <row r="262" spans="1:1" x14ac:dyDescent="0.3">
      <c r="A262" s="68"/>
    </row>
    <row r="263" spans="1:1" x14ac:dyDescent="0.3">
      <c r="A263" s="68"/>
    </row>
    <row r="264" spans="1:1" x14ac:dyDescent="0.3">
      <c r="A264" s="68"/>
    </row>
    <row r="265" spans="1:1" x14ac:dyDescent="0.3">
      <c r="A265" s="68"/>
    </row>
    <row r="266" spans="1:1" x14ac:dyDescent="0.3">
      <c r="A266" s="68"/>
    </row>
    <row r="267" spans="1:1" x14ac:dyDescent="0.3">
      <c r="A267" s="68"/>
    </row>
    <row r="268" spans="1:1" x14ac:dyDescent="0.3">
      <c r="A268" s="68"/>
    </row>
    <row r="269" spans="1:1" x14ac:dyDescent="0.3">
      <c r="A269" s="68"/>
    </row>
    <row r="270" spans="1:1" x14ac:dyDescent="0.3">
      <c r="A270" s="68"/>
    </row>
    <row r="271" spans="1:1" x14ac:dyDescent="0.3">
      <c r="A271" s="68"/>
    </row>
    <row r="272" spans="1:1" x14ac:dyDescent="0.3">
      <c r="A272" s="68"/>
    </row>
    <row r="273" spans="1:1" x14ac:dyDescent="0.3">
      <c r="A273" s="68"/>
    </row>
    <row r="274" spans="1:1" x14ac:dyDescent="0.3">
      <c r="A274" s="68"/>
    </row>
    <row r="275" spans="1:1" x14ac:dyDescent="0.3">
      <c r="A275" s="68"/>
    </row>
    <row r="276" spans="1:1" x14ac:dyDescent="0.3">
      <c r="A276" s="68"/>
    </row>
    <row r="277" spans="1:1" x14ac:dyDescent="0.3">
      <c r="A277" s="68"/>
    </row>
    <row r="278" spans="1:1" x14ac:dyDescent="0.3">
      <c r="A278" s="68"/>
    </row>
    <row r="279" spans="1:1" x14ac:dyDescent="0.3">
      <c r="A279" s="68"/>
    </row>
    <row r="280" spans="1:1" x14ac:dyDescent="0.3">
      <c r="A280" s="68"/>
    </row>
    <row r="281" spans="1:1" x14ac:dyDescent="0.3">
      <c r="A281" s="68"/>
    </row>
    <row r="282" spans="1:1" x14ac:dyDescent="0.3">
      <c r="A282" s="68"/>
    </row>
    <row r="283" spans="1:1" x14ac:dyDescent="0.3">
      <c r="A283" s="68"/>
    </row>
    <row r="284" spans="1:1" x14ac:dyDescent="0.3">
      <c r="A284" s="68"/>
    </row>
    <row r="285" spans="1:1" x14ac:dyDescent="0.3">
      <c r="A285" s="68"/>
    </row>
    <row r="286" spans="1:1" x14ac:dyDescent="0.3">
      <c r="A286" s="68"/>
    </row>
    <row r="287" spans="1:1" x14ac:dyDescent="0.3">
      <c r="A287" s="68"/>
    </row>
    <row r="288" spans="1:1" x14ac:dyDescent="0.3">
      <c r="A288" s="68"/>
    </row>
    <row r="289" spans="1:1" x14ac:dyDescent="0.3">
      <c r="A289" s="68"/>
    </row>
    <row r="290" spans="1:1" x14ac:dyDescent="0.3">
      <c r="A290" s="68"/>
    </row>
    <row r="291" spans="1:1" x14ac:dyDescent="0.3">
      <c r="A291" s="68"/>
    </row>
    <row r="292" spans="1:1" x14ac:dyDescent="0.3">
      <c r="A292" s="68"/>
    </row>
    <row r="293" spans="1:1" x14ac:dyDescent="0.3">
      <c r="A293" s="68"/>
    </row>
    <row r="294" spans="1:1" x14ac:dyDescent="0.3">
      <c r="A294" s="68"/>
    </row>
    <row r="295" spans="1:1" x14ac:dyDescent="0.3">
      <c r="A295" s="68"/>
    </row>
    <row r="296" spans="1:1" x14ac:dyDescent="0.3">
      <c r="A296" s="68"/>
    </row>
    <row r="297" spans="1:1" x14ac:dyDescent="0.3">
      <c r="A297" s="68"/>
    </row>
    <row r="298" spans="1:1" x14ac:dyDescent="0.3">
      <c r="A298" s="68"/>
    </row>
    <row r="299" spans="1:1" x14ac:dyDescent="0.3">
      <c r="A299" s="68"/>
    </row>
    <row r="300" spans="1:1" x14ac:dyDescent="0.3">
      <c r="A300" s="68"/>
    </row>
    <row r="301" spans="1:1" x14ac:dyDescent="0.3">
      <c r="A301" s="68"/>
    </row>
    <row r="302" spans="1:1" x14ac:dyDescent="0.3">
      <c r="A302" s="68"/>
    </row>
    <row r="303" spans="1:1" x14ac:dyDescent="0.3">
      <c r="A303" s="68"/>
    </row>
    <row r="304" spans="1:1" x14ac:dyDescent="0.3">
      <c r="A304" s="68"/>
    </row>
    <row r="305" spans="1:1" x14ac:dyDescent="0.3">
      <c r="A305" s="68"/>
    </row>
    <row r="306" spans="1:1" x14ac:dyDescent="0.3">
      <c r="A306" s="68"/>
    </row>
    <row r="307" spans="1:1" x14ac:dyDescent="0.3">
      <c r="A307" s="68"/>
    </row>
    <row r="308" spans="1:1" x14ac:dyDescent="0.3">
      <c r="A308" s="68"/>
    </row>
    <row r="309" spans="1:1" x14ac:dyDescent="0.3">
      <c r="A309" s="68"/>
    </row>
    <row r="310" spans="1:1" x14ac:dyDescent="0.3">
      <c r="A310" s="68"/>
    </row>
    <row r="311" spans="1:1" x14ac:dyDescent="0.3">
      <c r="A311" s="68"/>
    </row>
    <row r="312" spans="1:1" x14ac:dyDescent="0.3">
      <c r="A312" s="68"/>
    </row>
    <row r="313" spans="1:1" x14ac:dyDescent="0.3">
      <c r="A313" s="68"/>
    </row>
    <row r="314" spans="1:1" x14ac:dyDescent="0.3">
      <c r="A314" s="68"/>
    </row>
    <row r="315" spans="1:1" x14ac:dyDescent="0.3">
      <c r="A315" s="68"/>
    </row>
    <row r="316" spans="1:1" x14ac:dyDescent="0.3">
      <c r="A316" s="68"/>
    </row>
    <row r="317" spans="1:1" x14ac:dyDescent="0.3">
      <c r="A317" s="68"/>
    </row>
    <row r="318" spans="1:1" x14ac:dyDescent="0.3">
      <c r="A318" s="68"/>
    </row>
    <row r="319" spans="1:1" x14ac:dyDescent="0.3">
      <c r="A319" s="68"/>
    </row>
    <row r="320" spans="1:1" x14ac:dyDescent="0.3">
      <c r="A320" s="68"/>
    </row>
    <row r="321" spans="1:1" x14ac:dyDescent="0.3">
      <c r="A321" s="68"/>
    </row>
    <row r="322" spans="1:1" x14ac:dyDescent="0.3">
      <c r="A322" s="68"/>
    </row>
    <row r="323" spans="1:1" x14ac:dyDescent="0.3">
      <c r="A323" s="68"/>
    </row>
    <row r="324" spans="1:1" x14ac:dyDescent="0.3">
      <c r="A324" s="68"/>
    </row>
    <row r="325" spans="1:1" x14ac:dyDescent="0.3">
      <c r="A325" s="68"/>
    </row>
    <row r="326" spans="1:1" x14ac:dyDescent="0.3">
      <c r="A326" s="68"/>
    </row>
    <row r="327" spans="1:1" x14ac:dyDescent="0.3">
      <c r="A327" s="68"/>
    </row>
    <row r="328" spans="1:1" x14ac:dyDescent="0.3">
      <c r="A328" s="68"/>
    </row>
    <row r="329" spans="1:1" x14ac:dyDescent="0.3">
      <c r="A329" s="68"/>
    </row>
    <row r="330" spans="1:1" x14ac:dyDescent="0.3">
      <c r="A330" s="68"/>
    </row>
    <row r="331" spans="1:1" x14ac:dyDescent="0.3">
      <c r="A331" s="68"/>
    </row>
    <row r="332" spans="1:1" x14ac:dyDescent="0.3">
      <c r="A332" s="68"/>
    </row>
    <row r="333" spans="1:1" x14ac:dyDescent="0.3">
      <c r="A333" s="68"/>
    </row>
    <row r="334" spans="1:1" x14ac:dyDescent="0.3">
      <c r="A334" s="68"/>
    </row>
    <row r="335" spans="1:1" x14ac:dyDescent="0.3">
      <c r="A335" s="68"/>
    </row>
    <row r="336" spans="1:1" x14ac:dyDescent="0.3">
      <c r="A336" s="68"/>
    </row>
    <row r="337" spans="1:1" x14ac:dyDescent="0.3">
      <c r="A337" s="68"/>
    </row>
    <row r="338" spans="1:1" x14ac:dyDescent="0.3">
      <c r="A338" s="68"/>
    </row>
    <row r="339" spans="1:1" x14ac:dyDescent="0.3">
      <c r="A339" s="68"/>
    </row>
    <row r="340" spans="1:1" x14ac:dyDescent="0.3">
      <c r="A340" s="68"/>
    </row>
    <row r="341" spans="1:1" x14ac:dyDescent="0.3">
      <c r="A341" s="68"/>
    </row>
    <row r="342" spans="1:1" x14ac:dyDescent="0.3">
      <c r="A342" s="68"/>
    </row>
    <row r="343" spans="1:1" x14ac:dyDescent="0.3">
      <c r="A343" s="68"/>
    </row>
    <row r="344" spans="1:1" x14ac:dyDescent="0.3">
      <c r="A344" s="68"/>
    </row>
    <row r="345" spans="1:1" x14ac:dyDescent="0.3">
      <c r="A345" s="68"/>
    </row>
    <row r="346" spans="1:1" x14ac:dyDescent="0.3">
      <c r="A346" s="68"/>
    </row>
    <row r="347" spans="1:1" x14ac:dyDescent="0.3">
      <c r="A347" s="68"/>
    </row>
    <row r="348" spans="1:1" x14ac:dyDescent="0.3">
      <c r="A348" s="68"/>
    </row>
    <row r="349" spans="1:1" x14ac:dyDescent="0.3">
      <c r="A349" s="68"/>
    </row>
    <row r="350" spans="1:1" x14ac:dyDescent="0.3">
      <c r="A350" s="68"/>
    </row>
    <row r="351" spans="1:1" x14ac:dyDescent="0.3">
      <c r="A351" s="68"/>
    </row>
    <row r="352" spans="1:1" x14ac:dyDescent="0.3">
      <c r="A352" s="68"/>
    </row>
    <row r="353" spans="1:1" x14ac:dyDescent="0.3">
      <c r="A353" s="68"/>
    </row>
    <row r="354" spans="1:1" x14ac:dyDescent="0.3">
      <c r="A354" s="68"/>
    </row>
    <row r="355" spans="1:1" x14ac:dyDescent="0.3">
      <c r="A355" s="68"/>
    </row>
    <row r="356" spans="1:1" x14ac:dyDescent="0.3">
      <c r="A356" s="68"/>
    </row>
    <row r="357" spans="1:1" x14ac:dyDescent="0.3">
      <c r="A357" s="68"/>
    </row>
    <row r="358" spans="1:1" x14ac:dyDescent="0.3">
      <c r="A358" s="68"/>
    </row>
    <row r="359" spans="1:1" x14ac:dyDescent="0.3">
      <c r="A359" s="68"/>
    </row>
    <row r="360" spans="1:1" x14ac:dyDescent="0.3">
      <c r="A360" s="68"/>
    </row>
    <row r="361" spans="1:1" x14ac:dyDescent="0.3">
      <c r="A361" s="68"/>
    </row>
    <row r="362" spans="1:1" x14ac:dyDescent="0.3">
      <c r="A362" s="68"/>
    </row>
    <row r="363" spans="1:1" x14ac:dyDescent="0.3">
      <c r="A363" s="68"/>
    </row>
    <row r="364" spans="1:1" x14ac:dyDescent="0.3">
      <c r="A364" s="68"/>
    </row>
    <row r="365" spans="1:1" x14ac:dyDescent="0.3">
      <c r="A365" s="68"/>
    </row>
    <row r="366" spans="1:1" x14ac:dyDescent="0.3">
      <c r="A366" s="68"/>
    </row>
    <row r="367" spans="1:1" x14ac:dyDescent="0.3">
      <c r="A367" s="68"/>
    </row>
    <row r="368" spans="1:1" x14ac:dyDescent="0.3">
      <c r="A368" s="68"/>
    </row>
    <row r="369" spans="1:1" x14ac:dyDescent="0.3">
      <c r="A369" s="68"/>
    </row>
    <row r="370" spans="1:1" x14ac:dyDescent="0.3">
      <c r="A370" s="68"/>
    </row>
    <row r="371" spans="1:1" x14ac:dyDescent="0.3">
      <c r="A371" s="68"/>
    </row>
    <row r="372" spans="1:1" x14ac:dyDescent="0.3">
      <c r="A372" s="68"/>
    </row>
    <row r="373" spans="1:1" x14ac:dyDescent="0.3">
      <c r="A373" s="68"/>
    </row>
    <row r="374" spans="1:1" x14ac:dyDescent="0.3">
      <c r="A374" s="68"/>
    </row>
    <row r="375" spans="1:1" x14ac:dyDescent="0.3">
      <c r="A375" s="68"/>
    </row>
    <row r="376" spans="1:1" x14ac:dyDescent="0.3">
      <c r="A376" s="68"/>
    </row>
    <row r="377" spans="1:1" x14ac:dyDescent="0.3">
      <c r="A377" s="68"/>
    </row>
    <row r="378" spans="1:1" x14ac:dyDescent="0.3">
      <c r="A378" s="68"/>
    </row>
    <row r="379" spans="1:1" x14ac:dyDescent="0.3">
      <c r="A379" s="68"/>
    </row>
    <row r="380" spans="1:1" x14ac:dyDescent="0.3">
      <c r="A380" s="68"/>
    </row>
    <row r="381" spans="1:1" x14ac:dyDescent="0.3">
      <c r="A381" s="68"/>
    </row>
    <row r="382" spans="1:1" x14ac:dyDescent="0.3">
      <c r="A382" s="68"/>
    </row>
    <row r="383" spans="1:1" x14ac:dyDescent="0.3">
      <c r="A383" s="68"/>
    </row>
    <row r="384" spans="1:1" x14ac:dyDescent="0.3">
      <c r="A384" s="68"/>
    </row>
    <row r="385" spans="1:1" x14ac:dyDescent="0.3">
      <c r="A385" s="68"/>
    </row>
    <row r="386" spans="1:1" x14ac:dyDescent="0.3">
      <c r="A386" s="68"/>
    </row>
    <row r="387" spans="1:1" x14ac:dyDescent="0.3">
      <c r="A387" s="68"/>
    </row>
    <row r="388" spans="1:1" x14ac:dyDescent="0.3">
      <c r="A388" s="68"/>
    </row>
    <row r="389" spans="1:1" x14ac:dyDescent="0.3">
      <c r="A389" s="68"/>
    </row>
    <row r="390" spans="1:1" x14ac:dyDescent="0.3">
      <c r="A390" s="68"/>
    </row>
    <row r="391" spans="1:1" x14ac:dyDescent="0.3">
      <c r="A391" s="68"/>
    </row>
    <row r="392" spans="1:1" x14ac:dyDescent="0.3">
      <c r="A392" s="68"/>
    </row>
    <row r="393" spans="1:1" x14ac:dyDescent="0.3">
      <c r="A393" s="68"/>
    </row>
    <row r="394" spans="1:1" x14ac:dyDescent="0.3">
      <c r="A394" s="68"/>
    </row>
    <row r="395" spans="1:1" x14ac:dyDescent="0.3">
      <c r="A395" s="68"/>
    </row>
    <row r="396" spans="1:1" x14ac:dyDescent="0.3">
      <c r="A396" s="68"/>
    </row>
    <row r="397" spans="1:1" x14ac:dyDescent="0.3">
      <c r="A397" s="68"/>
    </row>
    <row r="398" spans="1:1" x14ac:dyDescent="0.3">
      <c r="A398" s="68"/>
    </row>
    <row r="399" spans="1:1" x14ac:dyDescent="0.3">
      <c r="A399" s="68"/>
    </row>
    <row r="400" spans="1:1" x14ac:dyDescent="0.3">
      <c r="A400" s="68"/>
    </row>
    <row r="401" spans="1:1" x14ac:dyDescent="0.3">
      <c r="A401" s="68"/>
    </row>
    <row r="402" spans="1:1" x14ac:dyDescent="0.3">
      <c r="A402" s="68"/>
    </row>
    <row r="403" spans="1:1" x14ac:dyDescent="0.3">
      <c r="A403" s="68"/>
    </row>
    <row r="404" spans="1:1" x14ac:dyDescent="0.3">
      <c r="A404" s="68"/>
    </row>
    <row r="405" spans="1:1" x14ac:dyDescent="0.3">
      <c r="A405" s="68"/>
    </row>
    <row r="406" spans="1:1" x14ac:dyDescent="0.3">
      <c r="A406" s="68"/>
    </row>
    <row r="407" spans="1:1" x14ac:dyDescent="0.3">
      <c r="A407" s="68"/>
    </row>
    <row r="408" spans="1:1" x14ac:dyDescent="0.3">
      <c r="A408" s="68"/>
    </row>
    <row r="409" spans="1:1" x14ac:dyDescent="0.3">
      <c r="A409" s="68"/>
    </row>
    <row r="410" spans="1:1" x14ac:dyDescent="0.3">
      <c r="A410" s="68"/>
    </row>
    <row r="411" spans="1:1" x14ac:dyDescent="0.3">
      <c r="A411" s="68"/>
    </row>
    <row r="412" spans="1:1" x14ac:dyDescent="0.3">
      <c r="A412" s="68"/>
    </row>
    <row r="413" spans="1:1" x14ac:dyDescent="0.3">
      <c r="A413" s="68"/>
    </row>
    <row r="414" spans="1:1" x14ac:dyDescent="0.3">
      <c r="A414" s="68"/>
    </row>
    <row r="415" spans="1:1" x14ac:dyDescent="0.3">
      <c r="A415" s="68"/>
    </row>
    <row r="416" spans="1:1" x14ac:dyDescent="0.3">
      <c r="A416" s="68"/>
    </row>
    <row r="417" spans="1:1" x14ac:dyDescent="0.3">
      <c r="A417" s="68"/>
    </row>
    <row r="418" spans="1:1" x14ac:dyDescent="0.3">
      <c r="A418" s="68"/>
    </row>
    <row r="419" spans="1:1" x14ac:dyDescent="0.3">
      <c r="A419" s="68"/>
    </row>
    <row r="420" spans="1:1" x14ac:dyDescent="0.3">
      <c r="A420" s="68"/>
    </row>
    <row r="421" spans="1:1" x14ac:dyDescent="0.3">
      <c r="A421" s="68"/>
    </row>
    <row r="422" spans="1:1" x14ac:dyDescent="0.3">
      <c r="A422" s="68"/>
    </row>
    <row r="423" spans="1:1" x14ac:dyDescent="0.3">
      <c r="A423" s="68"/>
    </row>
    <row r="424" spans="1:1" x14ac:dyDescent="0.3">
      <c r="A424" s="68"/>
    </row>
    <row r="425" spans="1:1" x14ac:dyDescent="0.3">
      <c r="A425" s="68"/>
    </row>
    <row r="426" spans="1:1" x14ac:dyDescent="0.3">
      <c r="A426" s="68"/>
    </row>
    <row r="427" spans="1:1" x14ac:dyDescent="0.3">
      <c r="A427" s="68"/>
    </row>
    <row r="428" spans="1:1" x14ac:dyDescent="0.3">
      <c r="A428" s="68"/>
    </row>
    <row r="429" spans="1:1" x14ac:dyDescent="0.3">
      <c r="A429" s="68"/>
    </row>
    <row r="430" spans="1:1" x14ac:dyDescent="0.3">
      <c r="A430" s="68"/>
    </row>
    <row r="431" spans="1:1" x14ac:dyDescent="0.3">
      <c r="A431" s="68"/>
    </row>
    <row r="432" spans="1:1" x14ac:dyDescent="0.3">
      <c r="A432" s="68"/>
    </row>
    <row r="433" spans="1:1" x14ac:dyDescent="0.3">
      <c r="A433" s="68"/>
    </row>
    <row r="434" spans="1:1" x14ac:dyDescent="0.3">
      <c r="A434" s="68"/>
    </row>
    <row r="435" spans="1:1" x14ac:dyDescent="0.3">
      <c r="A435" s="68"/>
    </row>
    <row r="436" spans="1:1" x14ac:dyDescent="0.3">
      <c r="A436" s="68"/>
    </row>
    <row r="437" spans="1:1" x14ac:dyDescent="0.3">
      <c r="A437" s="68"/>
    </row>
    <row r="438" spans="1:1" x14ac:dyDescent="0.3">
      <c r="A438" s="68"/>
    </row>
    <row r="439" spans="1:1" x14ac:dyDescent="0.3">
      <c r="A439" s="68"/>
    </row>
    <row r="440" spans="1:1" x14ac:dyDescent="0.3">
      <c r="A440" s="68"/>
    </row>
    <row r="441" spans="1:1" x14ac:dyDescent="0.3">
      <c r="A441" s="68"/>
    </row>
    <row r="442" spans="1:1" x14ac:dyDescent="0.3">
      <c r="A442" s="68"/>
    </row>
    <row r="443" spans="1:1" x14ac:dyDescent="0.3">
      <c r="A443" s="68"/>
    </row>
    <row r="444" spans="1:1" x14ac:dyDescent="0.3">
      <c r="A444" s="68"/>
    </row>
    <row r="445" spans="1:1" x14ac:dyDescent="0.3">
      <c r="A445" s="68"/>
    </row>
    <row r="446" spans="1:1" x14ac:dyDescent="0.3">
      <c r="A446" s="68"/>
    </row>
    <row r="447" spans="1:1" x14ac:dyDescent="0.3">
      <c r="A447" s="68"/>
    </row>
    <row r="448" spans="1:1" x14ac:dyDescent="0.3">
      <c r="A448" s="68"/>
    </row>
    <row r="449" spans="1:1" x14ac:dyDescent="0.3">
      <c r="A449" s="68"/>
    </row>
    <row r="450" spans="1:1" x14ac:dyDescent="0.3">
      <c r="A450" s="68"/>
    </row>
    <row r="451" spans="1:1" x14ac:dyDescent="0.3">
      <c r="A451" s="68"/>
    </row>
    <row r="452" spans="1:1" x14ac:dyDescent="0.3">
      <c r="A452" s="68"/>
    </row>
    <row r="453" spans="1:1" x14ac:dyDescent="0.3">
      <c r="A453" s="68"/>
    </row>
    <row r="454" spans="1:1" x14ac:dyDescent="0.3">
      <c r="A454" s="68"/>
    </row>
    <row r="455" spans="1:1" x14ac:dyDescent="0.3">
      <c r="A455" s="68"/>
    </row>
    <row r="456" spans="1:1" x14ac:dyDescent="0.3">
      <c r="A456" s="68"/>
    </row>
    <row r="457" spans="1:1" x14ac:dyDescent="0.3">
      <c r="A457" s="68"/>
    </row>
    <row r="458" spans="1:1" x14ac:dyDescent="0.3">
      <c r="A458" s="68"/>
    </row>
    <row r="459" spans="1:1" x14ac:dyDescent="0.3">
      <c r="A459" s="68"/>
    </row>
    <row r="460" spans="1:1" x14ac:dyDescent="0.3">
      <c r="A460" s="68"/>
    </row>
    <row r="461" spans="1:1" x14ac:dyDescent="0.3">
      <c r="A461" s="68"/>
    </row>
    <row r="462" spans="1:1" x14ac:dyDescent="0.3">
      <c r="A462" s="68"/>
    </row>
    <row r="463" spans="1:1" x14ac:dyDescent="0.3">
      <c r="A463" s="68"/>
    </row>
    <row r="464" spans="1:1" x14ac:dyDescent="0.3">
      <c r="A464" s="68"/>
    </row>
    <row r="465" spans="1:1" x14ac:dyDescent="0.3">
      <c r="A465" s="68"/>
    </row>
    <row r="466" spans="1:1" x14ac:dyDescent="0.3">
      <c r="A466" s="68"/>
    </row>
    <row r="467" spans="1:1" x14ac:dyDescent="0.3">
      <c r="A467" s="68"/>
    </row>
    <row r="468" spans="1:1" x14ac:dyDescent="0.3">
      <c r="A468" s="68"/>
    </row>
    <row r="469" spans="1:1" x14ac:dyDescent="0.3">
      <c r="A469" s="68"/>
    </row>
    <row r="470" spans="1:1" x14ac:dyDescent="0.3">
      <c r="A470" s="68"/>
    </row>
    <row r="471" spans="1:1" x14ac:dyDescent="0.3">
      <c r="A471" s="68"/>
    </row>
    <row r="472" spans="1:1" x14ac:dyDescent="0.3">
      <c r="A472" s="68"/>
    </row>
    <row r="473" spans="1:1" x14ac:dyDescent="0.3">
      <c r="A473" s="68"/>
    </row>
    <row r="474" spans="1:1" x14ac:dyDescent="0.3">
      <c r="A474" s="68"/>
    </row>
    <row r="475" spans="1:1" x14ac:dyDescent="0.3">
      <c r="A475" s="68"/>
    </row>
    <row r="476" spans="1:1" x14ac:dyDescent="0.3">
      <c r="A476" s="68"/>
    </row>
    <row r="477" spans="1:1" x14ac:dyDescent="0.3">
      <c r="A477" s="68"/>
    </row>
    <row r="478" spans="1:1" x14ac:dyDescent="0.3">
      <c r="A478" s="68"/>
    </row>
    <row r="479" spans="1:1" x14ac:dyDescent="0.3">
      <c r="A479" s="68"/>
    </row>
    <row r="480" spans="1:1" x14ac:dyDescent="0.3">
      <c r="A480" s="68"/>
    </row>
    <row r="481" spans="1:1" x14ac:dyDescent="0.3">
      <c r="A481" s="68"/>
    </row>
    <row r="482" spans="1:1" x14ac:dyDescent="0.3">
      <c r="A482" s="68"/>
    </row>
    <row r="483" spans="1:1" x14ac:dyDescent="0.3">
      <c r="A483" s="68"/>
    </row>
    <row r="484" spans="1:1" x14ac:dyDescent="0.3">
      <c r="A484" s="68"/>
    </row>
    <row r="485" spans="1:1" x14ac:dyDescent="0.3">
      <c r="A485" s="68"/>
    </row>
    <row r="486" spans="1:1" x14ac:dyDescent="0.3">
      <c r="A486" s="68"/>
    </row>
    <row r="487" spans="1:1" x14ac:dyDescent="0.3">
      <c r="A487" s="68"/>
    </row>
    <row r="488" spans="1:1" x14ac:dyDescent="0.3">
      <c r="A488" s="68"/>
    </row>
    <row r="489" spans="1:1" x14ac:dyDescent="0.3">
      <c r="A489" s="68"/>
    </row>
    <row r="490" spans="1:1" x14ac:dyDescent="0.3">
      <c r="A490" s="68"/>
    </row>
    <row r="491" spans="1:1" x14ac:dyDescent="0.3">
      <c r="A491" s="68"/>
    </row>
    <row r="492" spans="1:1" x14ac:dyDescent="0.3">
      <c r="A492" s="68"/>
    </row>
    <row r="493" spans="1:1" x14ac:dyDescent="0.3">
      <c r="A493" s="68"/>
    </row>
    <row r="494" spans="1:1" x14ac:dyDescent="0.3">
      <c r="A494" s="68"/>
    </row>
    <row r="495" spans="1:1" x14ac:dyDescent="0.3">
      <c r="A495" s="68"/>
    </row>
    <row r="496" spans="1:1" x14ac:dyDescent="0.3">
      <c r="A496" s="68"/>
    </row>
    <row r="497" spans="1:1" x14ac:dyDescent="0.3">
      <c r="A497" s="68"/>
    </row>
    <row r="498" spans="1:1" x14ac:dyDescent="0.3">
      <c r="A498" s="68"/>
    </row>
    <row r="499" spans="1:1" x14ac:dyDescent="0.3">
      <c r="A499" s="68"/>
    </row>
    <row r="500" spans="1:1" x14ac:dyDescent="0.3">
      <c r="A500" s="68"/>
    </row>
    <row r="501" spans="1:1" x14ac:dyDescent="0.3">
      <c r="A501" s="68"/>
    </row>
    <row r="502" spans="1:1" x14ac:dyDescent="0.3">
      <c r="A502" s="68"/>
    </row>
    <row r="503" spans="1:1" x14ac:dyDescent="0.3">
      <c r="A503" s="68"/>
    </row>
    <row r="504" spans="1:1" x14ac:dyDescent="0.3">
      <c r="A504" s="68"/>
    </row>
    <row r="505" spans="1:1" x14ac:dyDescent="0.3">
      <c r="A505" s="68"/>
    </row>
    <row r="506" spans="1:1" x14ac:dyDescent="0.3">
      <c r="A506" s="68"/>
    </row>
    <row r="507" spans="1:1" x14ac:dyDescent="0.3">
      <c r="A507" s="68"/>
    </row>
    <row r="508" spans="1:1" x14ac:dyDescent="0.3">
      <c r="A508" s="68"/>
    </row>
    <row r="509" spans="1:1" x14ac:dyDescent="0.3">
      <c r="A509" s="68"/>
    </row>
    <row r="510" spans="1:1" x14ac:dyDescent="0.3">
      <c r="A510" s="68"/>
    </row>
    <row r="511" spans="1:1" x14ac:dyDescent="0.3">
      <c r="A511" s="68"/>
    </row>
    <row r="512" spans="1:1" x14ac:dyDescent="0.3">
      <c r="A512" s="68"/>
    </row>
    <row r="513" spans="1:1" x14ac:dyDescent="0.3">
      <c r="A513" s="68"/>
    </row>
    <row r="514" spans="1:1" x14ac:dyDescent="0.3">
      <c r="A514" s="68"/>
    </row>
    <row r="515" spans="1:1" x14ac:dyDescent="0.3">
      <c r="A515" s="68"/>
    </row>
    <row r="516" spans="1:1" x14ac:dyDescent="0.3">
      <c r="A516" s="68"/>
    </row>
    <row r="517" spans="1:1" x14ac:dyDescent="0.3">
      <c r="A517" s="68"/>
    </row>
    <row r="518" spans="1:1" x14ac:dyDescent="0.3">
      <c r="A518" s="68"/>
    </row>
    <row r="519" spans="1:1" x14ac:dyDescent="0.3">
      <c r="A519" s="68"/>
    </row>
    <row r="520" spans="1:1" x14ac:dyDescent="0.3">
      <c r="A520" s="68"/>
    </row>
    <row r="521" spans="1:1" x14ac:dyDescent="0.3">
      <c r="A521" s="68"/>
    </row>
    <row r="522" spans="1:1" x14ac:dyDescent="0.3">
      <c r="A522" s="68"/>
    </row>
    <row r="523" spans="1:1" x14ac:dyDescent="0.3">
      <c r="A523" s="68"/>
    </row>
    <row r="524" spans="1:1" x14ac:dyDescent="0.3">
      <c r="A524" s="68"/>
    </row>
    <row r="525" spans="1:1" x14ac:dyDescent="0.3">
      <c r="A525" s="68"/>
    </row>
    <row r="526" spans="1:1" x14ac:dyDescent="0.3">
      <c r="A526" s="68"/>
    </row>
    <row r="527" spans="1:1" x14ac:dyDescent="0.3">
      <c r="A527" s="68"/>
    </row>
    <row r="528" spans="1:1" x14ac:dyDescent="0.3">
      <c r="A528" s="68"/>
    </row>
    <row r="529" spans="1:1" x14ac:dyDescent="0.3">
      <c r="A529" s="68"/>
    </row>
    <row r="530" spans="1:1" x14ac:dyDescent="0.3">
      <c r="A530" s="68"/>
    </row>
    <row r="531" spans="1:1" x14ac:dyDescent="0.3">
      <c r="A531" s="68"/>
    </row>
    <row r="532" spans="1:1" x14ac:dyDescent="0.3">
      <c r="A532" s="68"/>
    </row>
    <row r="533" spans="1:1" x14ac:dyDescent="0.3">
      <c r="A533" s="68"/>
    </row>
    <row r="534" spans="1:1" x14ac:dyDescent="0.3">
      <c r="A534" s="68"/>
    </row>
    <row r="535" spans="1:1" x14ac:dyDescent="0.3">
      <c r="A535" s="68"/>
    </row>
    <row r="536" spans="1:1" x14ac:dyDescent="0.3">
      <c r="A536" s="68"/>
    </row>
    <row r="537" spans="1:1" x14ac:dyDescent="0.3">
      <c r="A537" s="68"/>
    </row>
    <row r="538" spans="1:1" x14ac:dyDescent="0.3">
      <c r="A538" s="68"/>
    </row>
    <row r="539" spans="1:1" x14ac:dyDescent="0.3">
      <c r="A539" s="68"/>
    </row>
    <row r="540" spans="1:1" x14ac:dyDescent="0.3">
      <c r="A540" s="68"/>
    </row>
    <row r="541" spans="1:1" x14ac:dyDescent="0.3">
      <c r="A541" s="68"/>
    </row>
    <row r="542" spans="1:1" x14ac:dyDescent="0.3">
      <c r="A542" s="68"/>
    </row>
    <row r="543" spans="1:1" x14ac:dyDescent="0.3">
      <c r="A543" s="68"/>
    </row>
    <row r="544" spans="1:1" x14ac:dyDescent="0.3">
      <c r="A544" s="68"/>
    </row>
    <row r="545" spans="1:1" x14ac:dyDescent="0.3">
      <c r="A545" s="68"/>
    </row>
    <row r="546" spans="1:1" x14ac:dyDescent="0.3">
      <c r="A546" s="68"/>
    </row>
    <row r="547" spans="1:1" x14ac:dyDescent="0.3">
      <c r="A547" s="68"/>
    </row>
    <row r="548" spans="1:1" x14ac:dyDescent="0.3">
      <c r="A548" s="68"/>
    </row>
    <row r="549" spans="1:1" x14ac:dyDescent="0.3">
      <c r="A549" s="68"/>
    </row>
    <row r="550" spans="1:1" x14ac:dyDescent="0.3">
      <c r="A550" s="68"/>
    </row>
    <row r="551" spans="1:1" x14ac:dyDescent="0.3">
      <c r="A551" s="68"/>
    </row>
    <row r="552" spans="1:1" x14ac:dyDescent="0.3">
      <c r="A552" s="68"/>
    </row>
    <row r="553" spans="1:1" x14ac:dyDescent="0.3">
      <c r="A553" s="68"/>
    </row>
    <row r="554" spans="1:1" x14ac:dyDescent="0.3">
      <c r="A554" s="68"/>
    </row>
    <row r="555" spans="1:1" x14ac:dyDescent="0.3">
      <c r="A555" s="68"/>
    </row>
    <row r="556" spans="1:1" x14ac:dyDescent="0.3">
      <c r="A556" s="68"/>
    </row>
    <row r="557" spans="1:1" x14ac:dyDescent="0.3">
      <c r="A557" s="68"/>
    </row>
    <row r="558" spans="1:1" x14ac:dyDescent="0.3">
      <c r="A558" s="68"/>
    </row>
    <row r="559" spans="1:1" x14ac:dyDescent="0.3">
      <c r="A559" s="68"/>
    </row>
    <row r="560" spans="1:1" x14ac:dyDescent="0.3">
      <c r="A560" s="68"/>
    </row>
    <row r="561" spans="1:1" x14ac:dyDescent="0.3">
      <c r="A561" s="68"/>
    </row>
    <row r="562" spans="1:1" x14ac:dyDescent="0.3">
      <c r="A562" s="68"/>
    </row>
    <row r="563" spans="1:1" x14ac:dyDescent="0.3">
      <c r="A563" s="68"/>
    </row>
    <row r="564" spans="1:1" x14ac:dyDescent="0.3">
      <c r="A564" s="68"/>
    </row>
    <row r="565" spans="1:1" x14ac:dyDescent="0.3">
      <c r="A565" s="68"/>
    </row>
    <row r="566" spans="1:1" x14ac:dyDescent="0.3">
      <c r="A566" s="68"/>
    </row>
    <row r="567" spans="1:1" x14ac:dyDescent="0.3">
      <c r="A567" s="68"/>
    </row>
    <row r="568" spans="1:1" x14ac:dyDescent="0.3">
      <c r="A568" s="68"/>
    </row>
    <row r="569" spans="1:1" x14ac:dyDescent="0.3">
      <c r="A569" s="68"/>
    </row>
    <row r="570" spans="1:1" x14ac:dyDescent="0.3">
      <c r="A570" s="68"/>
    </row>
    <row r="571" spans="1:1" x14ac:dyDescent="0.3">
      <c r="A571" s="68"/>
    </row>
    <row r="572" spans="1:1" x14ac:dyDescent="0.3">
      <c r="A572" s="68"/>
    </row>
    <row r="573" spans="1:1" x14ac:dyDescent="0.3">
      <c r="A573" s="68"/>
    </row>
    <row r="574" spans="1:1" x14ac:dyDescent="0.3">
      <c r="A574" s="68"/>
    </row>
    <row r="575" spans="1:1" x14ac:dyDescent="0.3">
      <c r="A575" s="68"/>
    </row>
    <row r="576" spans="1:1" x14ac:dyDescent="0.3">
      <c r="A576" s="68"/>
    </row>
    <row r="577" spans="1:1" x14ac:dyDescent="0.3">
      <c r="A577" s="68"/>
    </row>
    <row r="578" spans="1:1" x14ac:dyDescent="0.3">
      <c r="A578" s="68"/>
    </row>
    <row r="579" spans="1:1" x14ac:dyDescent="0.3">
      <c r="A579" s="68"/>
    </row>
    <row r="580" spans="1:1" x14ac:dyDescent="0.3">
      <c r="A580" s="68"/>
    </row>
    <row r="581" spans="1:1" x14ac:dyDescent="0.3">
      <c r="A581" s="68"/>
    </row>
    <row r="582" spans="1:1" x14ac:dyDescent="0.3">
      <c r="A582" s="68"/>
    </row>
    <row r="583" spans="1:1" x14ac:dyDescent="0.3">
      <c r="A583" s="68"/>
    </row>
    <row r="584" spans="1:1" x14ac:dyDescent="0.3">
      <c r="A584" s="68"/>
    </row>
    <row r="585" spans="1:1" x14ac:dyDescent="0.3">
      <c r="A585" s="68"/>
    </row>
    <row r="586" spans="1:1" x14ac:dyDescent="0.3">
      <c r="A586" s="68"/>
    </row>
    <row r="587" spans="1:1" x14ac:dyDescent="0.3">
      <c r="A587" s="68"/>
    </row>
    <row r="588" spans="1:1" x14ac:dyDescent="0.3">
      <c r="A588" s="68"/>
    </row>
    <row r="589" spans="1:1" x14ac:dyDescent="0.3">
      <c r="A589" s="68"/>
    </row>
    <row r="590" spans="1:1" x14ac:dyDescent="0.3">
      <c r="A590" s="68"/>
    </row>
    <row r="591" spans="1:1" x14ac:dyDescent="0.3">
      <c r="A591" s="68"/>
    </row>
    <row r="592" spans="1:1" x14ac:dyDescent="0.3">
      <c r="A592" s="68"/>
    </row>
    <row r="593" spans="1:1" x14ac:dyDescent="0.3">
      <c r="A593" s="68"/>
    </row>
    <row r="594" spans="1:1" x14ac:dyDescent="0.3">
      <c r="A594" s="68"/>
    </row>
    <row r="595" spans="1:1" x14ac:dyDescent="0.3">
      <c r="A595" s="68"/>
    </row>
    <row r="596" spans="1:1" x14ac:dyDescent="0.3">
      <c r="A596" s="68"/>
    </row>
    <row r="597" spans="1:1" x14ac:dyDescent="0.3">
      <c r="A597" s="68"/>
    </row>
    <row r="598" spans="1:1" x14ac:dyDescent="0.3">
      <c r="A598" s="68"/>
    </row>
    <row r="599" spans="1:1" x14ac:dyDescent="0.3">
      <c r="A599" s="68"/>
    </row>
    <row r="600" spans="1:1" x14ac:dyDescent="0.3">
      <c r="A600" s="68"/>
    </row>
    <row r="601" spans="1:1" x14ac:dyDescent="0.3">
      <c r="A601" s="68"/>
    </row>
    <row r="602" spans="1:1" x14ac:dyDescent="0.3">
      <c r="A602" s="68"/>
    </row>
    <row r="603" spans="1:1" x14ac:dyDescent="0.3">
      <c r="A603" s="68"/>
    </row>
    <row r="604" spans="1:1" x14ac:dyDescent="0.3">
      <c r="A604" s="68"/>
    </row>
    <row r="605" spans="1:1" x14ac:dyDescent="0.3">
      <c r="A605" s="68"/>
    </row>
    <row r="606" spans="1:1" x14ac:dyDescent="0.3">
      <c r="A606" s="68"/>
    </row>
    <row r="607" spans="1:1" x14ac:dyDescent="0.3">
      <c r="A607" s="68"/>
    </row>
    <row r="608" spans="1:1" x14ac:dyDescent="0.3">
      <c r="A608" s="68"/>
    </row>
    <row r="609" spans="1:1" x14ac:dyDescent="0.3">
      <c r="A609" s="68"/>
    </row>
    <row r="610" spans="1:1" x14ac:dyDescent="0.3">
      <c r="A610" s="68"/>
    </row>
    <row r="611" spans="1:1" x14ac:dyDescent="0.3">
      <c r="A611" s="68"/>
    </row>
    <row r="612" spans="1:1" x14ac:dyDescent="0.3">
      <c r="A612" s="68"/>
    </row>
    <row r="613" spans="1:1" x14ac:dyDescent="0.3">
      <c r="A613" s="68"/>
    </row>
    <row r="614" spans="1:1" x14ac:dyDescent="0.3">
      <c r="A614" s="68"/>
    </row>
    <row r="615" spans="1:1" x14ac:dyDescent="0.3">
      <c r="A615" s="68"/>
    </row>
    <row r="616" spans="1:1" x14ac:dyDescent="0.3">
      <c r="A616" s="68"/>
    </row>
    <row r="617" spans="1:1" x14ac:dyDescent="0.3">
      <c r="A617" s="68"/>
    </row>
    <row r="618" spans="1:1" x14ac:dyDescent="0.3">
      <c r="A618" s="68"/>
    </row>
    <row r="619" spans="1:1" x14ac:dyDescent="0.3">
      <c r="A619" s="68"/>
    </row>
    <row r="620" spans="1:1" x14ac:dyDescent="0.3">
      <c r="A620" s="68"/>
    </row>
    <row r="621" spans="1:1" x14ac:dyDescent="0.3">
      <c r="A621" s="68"/>
    </row>
    <row r="622" spans="1:1" x14ac:dyDescent="0.3">
      <c r="A622" s="68"/>
    </row>
    <row r="623" spans="1:1" x14ac:dyDescent="0.3">
      <c r="A623" s="68"/>
    </row>
    <row r="624" spans="1:1" x14ac:dyDescent="0.3">
      <c r="A624" s="68"/>
    </row>
    <row r="625" spans="1:1" x14ac:dyDescent="0.3">
      <c r="A625" s="68"/>
    </row>
    <row r="626" spans="1:1" x14ac:dyDescent="0.3">
      <c r="A626" s="68"/>
    </row>
    <row r="627" spans="1:1" x14ac:dyDescent="0.3">
      <c r="A627" s="68"/>
    </row>
    <row r="628" spans="1:1" x14ac:dyDescent="0.3">
      <c r="A628" s="68"/>
    </row>
    <row r="629" spans="1:1" x14ac:dyDescent="0.3">
      <c r="A629" s="68"/>
    </row>
    <row r="630" spans="1:1" x14ac:dyDescent="0.3">
      <c r="A630" s="68"/>
    </row>
    <row r="631" spans="1:1" x14ac:dyDescent="0.3">
      <c r="A631" s="68"/>
    </row>
    <row r="632" spans="1:1" x14ac:dyDescent="0.3">
      <c r="A632" s="68"/>
    </row>
    <row r="633" spans="1:1" x14ac:dyDescent="0.3">
      <c r="A633" s="68"/>
    </row>
    <row r="634" spans="1:1" x14ac:dyDescent="0.3">
      <c r="A634" s="68"/>
    </row>
    <row r="635" spans="1:1" x14ac:dyDescent="0.3">
      <c r="A635" s="68"/>
    </row>
    <row r="636" spans="1:1" x14ac:dyDescent="0.3">
      <c r="A636" s="68"/>
    </row>
    <row r="637" spans="1:1" x14ac:dyDescent="0.3">
      <c r="A637" s="68"/>
    </row>
    <row r="638" spans="1:1" x14ac:dyDescent="0.3">
      <c r="A638" s="68"/>
    </row>
    <row r="639" spans="1:1" x14ac:dyDescent="0.3">
      <c r="A639" s="68"/>
    </row>
    <row r="640" spans="1:1" x14ac:dyDescent="0.3">
      <c r="A640" s="68"/>
    </row>
    <row r="641" spans="1:1" x14ac:dyDescent="0.3">
      <c r="A641" s="68"/>
    </row>
    <row r="642" spans="1:1" x14ac:dyDescent="0.3">
      <c r="A642" s="68"/>
    </row>
    <row r="643" spans="1:1" x14ac:dyDescent="0.3">
      <c r="A643" s="68"/>
    </row>
    <row r="644" spans="1:1" x14ac:dyDescent="0.3">
      <c r="A644" s="68"/>
    </row>
    <row r="645" spans="1:1" x14ac:dyDescent="0.3">
      <c r="A645" s="68"/>
    </row>
    <row r="646" spans="1:1" x14ac:dyDescent="0.3">
      <c r="A646" s="68"/>
    </row>
    <row r="647" spans="1:1" x14ac:dyDescent="0.3">
      <c r="A647" s="68"/>
    </row>
    <row r="648" spans="1:1" x14ac:dyDescent="0.3">
      <c r="A648" s="68"/>
    </row>
    <row r="649" spans="1:1" x14ac:dyDescent="0.3">
      <c r="A649" s="68"/>
    </row>
    <row r="650" spans="1:1" x14ac:dyDescent="0.3">
      <c r="A650" s="68"/>
    </row>
    <row r="651" spans="1:1" x14ac:dyDescent="0.3">
      <c r="A651" s="68"/>
    </row>
    <row r="652" spans="1:1" x14ac:dyDescent="0.3">
      <c r="A652" s="68"/>
    </row>
    <row r="653" spans="1:1" x14ac:dyDescent="0.3">
      <c r="A653" s="68"/>
    </row>
    <row r="654" spans="1:1" x14ac:dyDescent="0.3">
      <c r="A654" s="68"/>
    </row>
    <row r="655" spans="1:1" x14ac:dyDescent="0.3">
      <c r="A655" s="68"/>
    </row>
    <row r="656" spans="1:1" x14ac:dyDescent="0.3">
      <c r="A656" s="68"/>
    </row>
    <row r="657" spans="1:1" x14ac:dyDescent="0.3">
      <c r="A657" s="68"/>
    </row>
    <row r="658" spans="1:1" x14ac:dyDescent="0.3">
      <c r="A658" s="68"/>
    </row>
    <row r="659" spans="1:1" x14ac:dyDescent="0.3">
      <c r="A659" s="68"/>
    </row>
    <row r="660" spans="1:1" x14ac:dyDescent="0.3">
      <c r="A660" s="68"/>
    </row>
    <row r="661" spans="1:1" x14ac:dyDescent="0.3">
      <c r="A661" s="68"/>
    </row>
    <row r="662" spans="1:1" x14ac:dyDescent="0.3">
      <c r="A662" s="68"/>
    </row>
    <row r="663" spans="1:1" x14ac:dyDescent="0.3">
      <c r="A663" s="68"/>
    </row>
    <row r="664" spans="1:1" x14ac:dyDescent="0.3">
      <c r="A664" s="68"/>
    </row>
    <row r="665" spans="1:1" x14ac:dyDescent="0.3">
      <c r="A665" s="68"/>
    </row>
    <row r="666" spans="1:1" x14ac:dyDescent="0.3">
      <c r="A666" s="68"/>
    </row>
    <row r="667" spans="1:1" x14ac:dyDescent="0.3">
      <c r="A667" s="68"/>
    </row>
    <row r="668" spans="1:1" x14ac:dyDescent="0.3">
      <c r="A668" s="68"/>
    </row>
    <row r="669" spans="1:1" x14ac:dyDescent="0.3">
      <c r="A669" s="68"/>
    </row>
    <row r="670" spans="1:1" x14ac:dyDescent="0.3">
      <c r="A670" s="68"/>
    </row>
    <row r="671" spans="1:1" x14ac:dyDescent="0.3">
      <c r="A671" s="68"/>
    </row>
    <row r="672" spans="1:1" x14ac:dyDescent="0.3">
      <c r="A672" s="68"/>
    </row>
    <row r="673" spans="1:1" x14ac:dyDescent="0.3">
      <c r="A673" s="68"/>
    </row>
    <row r="674" spans="1:1" x14ac:dyDescent="0.3">
      <c r="A674" s="68"/>
    </row>
    <row r="675" spans="1:1" x14ac:dyDescent="0.3">
      <c r="A675" s="68"/>
    </row>
    <row r="676" spans="1:1" x14ac:dyDescent="0.3">
      <c r="A676" s="68"/>
    </row>
    <row r="677" spans="1:1" x14ac:dyDescent="0.3">
      <c r="A677" s="68"/>
    </row>
    <row r="678" spans="1:1" x14ac:dyDescent="0.3">
      <c r="A678" s="68"/>
    </row>
    <row r="679" spans="1:1" x14ac:dyDescent="0.3">
      <c r="A679" s="68"/>
    </row>
    <row r="680" spans="1:1" x14ac:dyDescent="0.3">
      <c r="A680" s="68"/>
    </row>
    <row r="681" spans="1:1" x14ac:dyDescent="0.3">
      <c r="A681" s="68"/>
    </row>
    <row r="682" spans="1:1" x14ac:dyDescent="0.3">
      <c r="A682" s="68"/>
    </row>
    <row r="683" spans="1:1" x14ac:dyDescent="0.3">
      <c r="A683" s="68"/>
    </row>
    <row r="684" spans="1:1" x14ac:dyDescent="0.3">
      <c r="A684" s="68"/>
    </row>
    <row r="685" spans="1:1" x14ac:dyDescent="0.3">
      <c r="A685" s="68"/>
    </row>
    <row r="686" spans="1:1" x14ac:dyDescent="0.3">
      <c r="A686" s="68"/>
    </row>
    <row r="687" spans="1:1" x14ac:dyDescent="0.3">
      <c r="A687" s="68"/>
    </row>
    <row r="688" spans="1:1" x14ac:dyDescent="0.3">
      <c r="A688" s="68"/>
    </row>
    <row r="689" spans="1:1" x14ac:dyDescent="0.3">
      <c r="A689" s="68"/>
    </row>
    <row r="690" spans="1:1" x14ac:dyDescent="0.3">
      <c r="A690" s="68"/>
    </row>
    <row r="691" spans="1:1" x14ac:dyDescent="0.3">
      <c r="A691" s="68"/>
    </row>
    <row r="692" spans="1:1" x14ac:dyDescent="0.3">
      <c r="A692" s="68"/>
    </row>
    <row r="693" spans="1:1" x14ac:dyDescent="0.3">
      <c r="A693" s="68"/>
    </row>
    <row r="694" spans="1:1" x14ac:dyDescent="0.3">
      <c r="A694" s="68"/>
    </row>
    <row r="695" spans="1:1" x14ac:dyDescent="0.3">
      <c r="A695" s="68"/>
    </row>
    <row r="696" spans="1:1" x14ac:dyDescent="0.3">
      <c r="A696" s="68"/>
    </row>
    <row r="697" spans="1:1" x14ac:dyDescent="0.3">
      <c r="A697" s="68"/>
    </row>
    <row r="698" spans="1:1" x14ac:dyDescent="0.3">
      <c r="A698" s="68"/>
    </row>
    <row r="699" spans="1:1" x14ac:dyDescent="0.3">
      <c r="A699" s="68"/>
    </row>
    <row r="700" spans="1:1" x14ac:dyDescent="0.3">
      <c r="A700" s="68"/>
    </row>
    <row r="701" spans="1:1" x14ac:dyDescent="0.3">
      <c r="A701" s="68"/>
    </row>
    <row r="702" spans="1:1" x14ac:dyDescent="0.3">
      <c r="A702" s="68"/>
    </row>
    <row r="703" spans="1:1" x14ac:dyDescent="0.3">
      <c r="A703" s="68"/>
    </row>
    <row r="704" spans="1:1" x14ac:dyDescent="0.3">
      <c r="A704" s="68"/>
    </row>
    <row r="705" spans="1:1" x14ac:dyDescent="0.3">
      <c r="A705" s="68"/>
    </row>
    <row r="706" spans="1:1" x14ac:dyDescent="0.3">
      <c r="A706" s="68"/>
    </row>
    <row r="707" spans="1:1" x14ac:dyDescent="0.3">
      <c r="A707" s="68"/>
    </row>
    <row r="708" spans="1:1" x14ac:dyDescent="0.3">
      <c r="A708" s="68"/>
    </row>
    <row r="709" spans="1:1" x14ac:dyDescent="0.3">
      <c r="A709" s="68"/>
    </row>
    <row r="710" spans="1:1" x14ac:dyDescent="0.3">
      <c r="A710" s="68"/>
    </row>
    <row r="711" spans="1:1" x14ac:dyDescent="0.3">
      <c r="A711" s="68"/>
    </row>
    <row r="712" spans="1:1" x14ac:dyDescent="0.3">
      <c r="A712" s="68"/>
    </row>
    <row r="713" spans="1:1" x14ac:dyDescent="0.3">
      <c r="A713" s="68"/>
    </row>
    <row r="714" spans="1:1" x14ac:dyDescent="0.3">
      <c r="A714" s="68"/>
    </row>
    <row r="715" spans="1:1" x14ac:dyDescent="0.3">
      <c r="A715" s="68"/>
    </row>
    <row r="716" spans="1:1" x14ac:dyDescent="0.3">
      <c r="A716" s="68"/>
    </row>
    <row r="717" spans="1:1" x14ac:dyDescent="0.3">
      <c r="A717" s="68"/>
    </row>
    <row r="718" spans="1:1" x14ac:dyDescent="0.3">
      <c r="A718" s="68"/>
    </row>
    <row r="719" spans="1:1" x14ac:dyDescent="0.3">
      <c r="A719" s="68"/>
    </row>
    <row r="720" spans="1:1" x14ac:dyDescent="0.3">
      <c r="A720" s="68"/>
    </row>
    <row r="721" spans="1:1" x14ac:dyDescent="0.3">
      <c r="A721" s="68"/>
    </row>
    <row r="722" spans="1:1" x14ac:dyDescent="0.3">
      <c r="A722" s="68"/>
    </row>
    <row r="723" spans="1:1" x14ac:dyDescent="0.3">
      <c r="A723" s="68"/>
    </row>
    <row r="724" spans="1:1" x14ac:dyDescent="0.3">
      <c r="A724" s="68"/>
    </row>
    <row r="725" spans="1:1" x14ac:dyDescent="0.3">
      <c r="A725" s="68"/>
    </row>
    <row r="726" spans="1:1" x14ac:dyDescent="0.3">
      <c r="A726" s="68"/>
    </row>
    <row r="727" spans="1:1" x14ac:dyDescent="0.3">
      <c r="A727" s="68"/>
    </row>
    <row r="728" spans="1:1" x14ac:dyDescent="0.3">
      <c r="A728" s="68"/>
    </row>
    <row r="729" spans="1:1" x14ac:dyDescent="0.3">
      <c r="A729" s="68"/>
    </row>
    <row r="730" spans="1:1" x14ac:dyDescent="0.3">
      <c r="A730" s="68"/>
    </row>
    <row r="731" spans="1:1" x14ac:dyDescent="0.3">
      <c r="A731" s="68"/>
    </row>
    <row r="732" spans="1:1" x14ac:dyDescent="0.3">
      <c r="A732" s="68"/>
    </row>
    <row r="733" spans="1:1" x14ac:dyDescent="0.3">
      <c r="A733" s="68"/>
    </row>
    <row r="734" spans="1:1" x14ac:dyDescent="0.3">
      <c r="A734" s="68"/>
    </row>
    <row r="735" spans="1:1" x14ac:dyDescent="0.3">
      <c r="A735" s="68"/>
    </row>
    <row r="736" spans="1:1" x14ac:dyDescent="0.3">
      <c r="A736" s="68"/>
    </row>
    <row r="737" spans="1:1" x14ac:dyDescent="0.3">
      <c r="A737" s="68"/>
    </row>
    <row r="738" spans="1:1" x14ac:dyDescent="0.3">
      <c r="A738" s="68"/>
    </row>
    <row r="739" spans="1:1" x14ac:dyDescent="0.3">
      <c r="A739" s="68"/>
    </row>
    <row r="740" spans="1:1" x14ac:dyDescent="0.3">
      <c r="A740" s="68"/>
    </row>
    <row r="741" spans="1:1" x14ac:dyDescent="0.3">
      <c r="A741" s="68"/>
    </row>
    <row r="742" spans="1:1" x14ac:dyDescent="0.3">
      <c r="A742" s="68"/>
    </row>
    <row r="743" spans="1:1" x14ac:dyDescent="0.3">
      <c r="A743" s="68"/>
    </row>
    <row r="744" spans="1:1" x14ac:dyDescent="0.3">
      <c r="A744" s="68"/>
    </row>
    <row r="745" spans="1:1" x14ac:dyDescent="0.3">
      <c r="A745" s="68"/>
    </row>
    <row r="746" spans="1:1" x14ac:dyDescent="0.3">
      <c r="A746" s="68"/>
    </row>
    <row r="747" spans="1:1" x14ac:dyDescent="0.3">
      <c r="A747" s="68"/>
    </row>
    <row r="748" spans="1:1" x14ac:dyDescent="0.3">
      <c r="A748" s="68"/>
    </row>
    <row r="749" spans="1:1" x14ac:dyDescent="0.3">
      <c r="A749" s="68"/>
    </row>
    <row r="750" spans="1:1" x14ac:dyDescent="0.3">
      <c r="A750" s="68"/>
    </row>
    <row r="751" spans="1:1" x14ac:dyDescent="0.3">
      <c r="A751" s="68"/>
    </row>
    <row r="752" spans="1:1" x14ac:dyDescent="0.3">
      <c r="A752" s="68"/>
    </row>
    <row r="753" spans="1:1" x14ac:dyDescent="0.3">
      <c r="A753" s="68"/>
    </row>
    <row r="754" spans="1:1" x14ac:dyDescent="0.3">
      <c r="A754" s="68"/>
    </row>
    <row r="755" spans="1:1" x14ac:dyDescent="0.3">
      <c r="A755" s="68"/>
    </row>
    <row r="756" spans="1:1" x14ac:dyDescent="0.3">
      <c r="A756" s="68"/>
    </row>
    <row r="757" spans="1:1" x14ac:dyDescent="0.3">
      <c r="A757" s="68"/>
    </row>
    <row r="758" spans="1:1" x14ac:dyDescent="0.3">
      <c r="A758" s="68"/>
    </row>
    <row r="759" spans="1:1" x14ac:dyDescent="0.3">
      <c r="A759" s="68"/>
    </row>
    <row r="760" spans="1:1" x14ac:dyDescent="0.3">
      <c r="A760" s="68"/>
    </row>
    <row r="761" spans="1:1" x14ac:dyDescent="0.3">
      <c r="A761" s="68"/>
    </row>
    <row r="762" spans="1:1" x14ac:dyDescent="0.3">
      <c r="A762" s="68"/>
    </row>
    <row r="763" spans="1:1" x14ac:dyDescent="0.3">
      <c r="A763" s="68"/>
    </row>
    <row r="764" spans="1:1" x14ac:dyDescent="0.3">
      <c r="A764" s="68"/>
    </row>
    <row r="765" spans="1:1" x14ac:dyDescent="0.3">
      <c r="A765" s="68"/>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00B050"/>
    <pageSetUpPr fitToPage="1"/>
  </sheetPr>
  <dimension ref="A1:Q78"/>
  <sheetViews>
    <sheetView showGridLines="0" tabSelected="1" topLeftCell="A37" zoomScaleNormal="100" zoomScaleSheetLayoutView="100" workbookViewId="0">
      <selection activeCell="P17" sqref="P17"/>
    </sheetView>
  </sheetViews>
  <sheetFormatPr defaultColWidth="9" defaultRowHeight="12" x14ac:dyDescent="0.3"/>
  <cols>
    <col min="1" max="1" width="0.5" style="5" customWidth="1"/>
    <col min="2" max="2" width="11.83203125" style="1" customWidth="1"/>
    <col min="3" max="3" width="8.08203125" style="1" customWidth="1"/>
    <col min="4" max="4" width="8.75" style="1" customWidth="1"/>
    <col min="5" max="5" width="13.75" style="1" customWidth="1"/>
    <col min="6" max="10" width="12.58203125" style="1" customWidth="1"/>
    <col min="11" max="11" width="15" style="1" customWidth="1"/>
    <col min="12" max="12" width="14.58203125" style="1" customWidth="1"/>
    <col min="13" max="13" width="12.58203125" style="1" customWidth="1"/>
    <col min="14" max="14" width="13.75" style="1" customWidth="1"/>
    <col min="15" max="15" width="0.5" style="1" customWidth="1"/>
    <col min="16" max="18" width="9" style="1"/>
    <col min="19" max="19" width="9.33203125" style="1" customWidth="1"/>
    <col min="20" max="20" width="3.75" style="1" customWidth="1"/>
    <col min="21" max="16384" width="9" style="1"/>
  </cols>
  <sheetData>
    <row r="1" spans="1:17" ht="3.75" customHeight="1" thickBot="1" x14ac:dyDescent="0.35">
      <c r="A1" s="49"/>
      <c r="B1" s="50"/>
      <c r="C1" s="50"/>
      <c r="D1" s="50"/>
      <c r="E1" s="50"/>
      <c r="F1" s="50"/>
      <c r="G1" s="50"/>
      <c r="H1" s="50"/>
      <c r="I1" s="50"/>
      <c r="J1" s="50"/>
      <c r="K1" s="50"/>
      <c r="L1" s="50"/>
      <c r="M1" s="50"/>
      <c r="N1" s="50"/>
      <c r="O1" s="50"/>
    </row>
    <row r="2" spans="1:17" ht="16.5" customHeight="1" thickTop="1" x14ac:dyDescent="0.3">
      <c r="A2" s="49"/>
      <c r="B2" s="266" t="s">
        <v>219</v>
      </c>
      <c r="C2" s="267"/>
      <c r="D2" s="267"/>
      <c r="E2" s="8"/>
      <c r="F2" s="10"/>
      <c r="G2" s="297" t="s">
        <v>0</v>
      </c>
      <c r="H2" s="298"/>
      <c r="I2" s="276" t="s">
        <v>1</v>
      </c>
      <c r="J2" s="279"/>
      <c r="K2" s="88" t="s">
        <v>139</v>
      </c>
      <c r="L2" s="89" t="s">
        <v>141</v>
      </c>
      <c r="M2" s="276" t="s">
        <v>3</v>
      </c>
      <c r="N2" s="279"/>
      <c r="O2" s="51"/>
    </row>
    <row r="3" spans="1:17" ht="6.75" customHeight="1" x14ac:dyDescent="0.3">
      <c r="A3" s="49"/>
      <c r="B3" s="268"/>
      <c r="C3" s="269"/>
      <c r="D3" s="269"/>
      <c r="E3" s="9"/>
      <c r="F3" s="11"/>
      <c r="G3" s="299"/>
      <c r="H3" s="300"/>
      <c r="I3" s="301"/>
      <c r="J3" s="302"/>
      <c r="K3" s="87"/>
      <c r="L3" s="87"/>
      <c r="M3" s="301"/>
      <c r="N3" s="302"/>
      <c r="O3" s="51"/>
    </row>
    <row r="4" spans="1:17" ht="18" customHeight="1" thickBot="1" x14ac:dyDescent="0.35">
      <c r="A4" s="49"/>
      <c r="B4" s="268"/>
      <c r="C4" s="269"/>
      <c r="D4" s="269"/>
      <c r="E4" s="9"/>
      <c r="F4" s="11"/>
      <c r="G4" s="303" t="s">
        <v>262</v>
      </c>
      <c r="H4" s="304"/>
      <c r="I4" s="303">
        <v>2025</v>
      </c>
      <c r="J4" s="304"/>
      <c r="K4" s="86">
        <v>25</v>
      </c>
      <c r="L4" s="86" t="s">
        <v>149</v>
      </c>
      <c r="M4" s="303" t="s">
        <v>263</v>
      </c>
      <c r="N4" s="304"/>
      <c r="O4" s="51"/>
    </row>
    <row r="5" spans="1:17" ht="20.25" customHeight="1" thickTop="1" x14ac:dyDescent="0.3">
      <c r="A5" s="49"/>
      <c r="B5" s="268"/>
      <c r="C5" s="269"/>
      <c r="D5" s="269"/>
      <c r="E5" s="9"/>
      <c r="F5" s="11"/>
      <c r="G5" s="276" t="s">
        <v>4</v>
      </c>
      <c r="H5" s="277"/>
      <c r="I5" s="277"/>
      <c r="J5" s="277"/>
      <c r="K5" s="277"/>
      <c r="L5" s="277"/>
      <c r="M5" s="276" t="s">
        <v>5</v>
      </c>
      <c r="N5" s="279"/>
      <c r="O5" s="51"/>
    </row>
    <row r="6" spans="1:17" ht="19.5" customHeight="1" thickBot="1" x14ac:dyDescent="0.35">
      <c r="A6" s="49"/>
      <c r="B6" s="270"/>
      <c r="C6" s="271"/>
      <c r="D6" s="271"/>
      <c r="E6" s="12"/>
      <c r="F6" s="13"/>
      <c r="G6" s="280" t="s">
        <v>264</v>
      </c>
      <c r="H6" s="281"/>
      <c r="I6" s="281"/>
      <c r="J6" s="281"/>
      <c r="K6" s="281"/>
      <c r="L6" s="282"/>
      <c r="M6" s="283" t="s">
        <v>265</v>
      </c>
      <c r="N6" s="284"/>
      <c r="O6" s="50"/>
    </row>
    <row r="7" spans="1:17" ht="15.75" customHeight="1" thickTop="1" thickBot="1" x14ac:dyDescent="0.35">
      <c r="A7" s="49"/>
      <c r="B7" s="272" t="s">
        <v>7</v>
      </c>
      <c r="C7" s="273"/>
      <c r="D7" s="273"/>
      <c r="E7" s="274" t="s">
        <v>266</v>
      </c>
      <c r="F7" s="275"/>
      <c r="G7" s="285" t="s">
        <v>32</v>
      </c>
      <c r="H7" s="286"/>
      <c r="I7" s="287">
        <v>0.1</v>
      </c>
      <c r="J7" s="288"/>
      <c r="K7" s="285" t="s">
        <v>23</v>
      </c>
      <c r="L7" s="286"/>
      <c r="M7" s="289">
        <v>44865</v>
      </c>
      <c r="N7" s="290"/>
      <c r="O7" s="51"/>
    </row>
    <row r="8" spans="1:17" ht="18" customHeight="1" thickTop="1" x14ac:dyDescent="0.3">
      <c r="A8" s="49"/>
      <c r="B8" s="78" t="s">
        <v>204</v>
      </c>
      <c r="C8" s="53"/>
      <c r="D8" s="53"/>
      <c r="E8" s="53"/>
      <c r="F8" s="53"/>
      <c r="G8" s="53"/>
      <c r="H8" s="53"/>
      <c r="I8" s="53"/>
      <c r="J8" s="53"/>
      <c r="K8" s="53"/>
      <c r="L8" s="53"/>
      <c r="M8" s="53"/>
      <c r="N8" s="53"/>
      <c r="O8" s="51"/>
      <c r="Q8" s="3"/>
    </row>
    <row r="9" spans="1:17" s="71" customFormat="1" ht="15" customHeight="1" x14ac:dyDescent="0.3">
      <c r="A9" s="79"/>
      <c r="B9" s="256" t="s">
        <v>25</v>
      </c>
      <c r="C9" s="256"/>
      <c r="D9" s="256"/>
      <c r="E9" s="291" t="s">
        <v>280</v>
      </c>
      <c r="F9" s="291"/>
      <c r="G9" s="291"/>
      <c r="H9" s="291"/>
      <c r="I9" s="291"/>
      <c r="J9" s="291"/>
      <c r="K9" s="291"/>
      <c r="L9" s="291"/>
      <c r="M9" s="291"/>
      <c r="N9" s="291"/>
      <c r="O9" s="74" t="b">
        <v>1</v>
      </c>
      <c r="Q9" s="211"/>
    </row>
    <row r="10" spans="1:17" ht="8.25" customHeight="1" x14ac:dyDescent="0.3">
      <c r="A10" s="49"/>
      <c r="B10" s="278"/>
      <c r="C10" s="278"/>
      <c r="D10" s="278"/>
      <c r="E10" s="278"/>
      <c r="F10" s="278"/>
      <c r="G10" s="278"/>
      <c r="H10" s="278"/>
      <c r="I10" s="278"/>
      <c r="J10" s="278"/>
      <c r="K10" s="278"/>
      <c r="L10" s="278"/>
      <c r="M10" s="278"/>
      <c r="N10" s="278"/>
      <c r="O10" s="50"/>
    </row>
    <row r="11" spans="1:17" ht="15" customHeight="1" x14ac:dyDescent="0.3">
      <c r="A11" s="49"/>
      <c r="B11" s="257" t="s">
        <v>19</v>
      </c>
      <c r="C11" s="257"/>
      <c r="D11" s="258"/>
      <c r="E11" s="259" t="s">
        <v>267</v>
      </c>
      <c r="F11" s="260"/>
      <c r="G11" s="261"/>
      <c r="H11" s="257" t="s">
        <v>11</v>
      </c>
      <c r="I11" s="257"/>
      <c r="J11" s="258"/>
      <c r="K11" s="262" t="s">
        <v>271</v>
      </c>
      <c r="L11" s="262"/>
      <c r="M11" s="262"/>
      <c r="N11" s="259"/>
      <c r="O11" s="50"/>
    </row>
    <row r="12" spans="1:17" ht="15" customHeight="1" x14ac:dyDescent="0.3">
      <c r="A12" s="49"/>
      <c r="B12" s="246" t="s">
        <v>13</v>
      </c>
      <c r="C12" s="246"/>
      <c r="D12" s="247"/>
      <c r="E12" s="248"/>
      <c r="F12" s="248"/>
      <c r="G12" s="248"/>
      <c r="H12" s="246" t="s">
        <v>31</v>
      </c>
      <c r="I12" s="246"/>
      <c r="J12" s="247"/>
      <c r="K12" s="249" t="s">
        <v>272</v>
      </c>
      <c r="L12" s="253"/>
      <c r="M12" s="253"/>
      <c r="N12" s="253"/>
      <c r="O12" s="50"/>
    </row>
    <row r="13" spans="1:17" ht="15" customHeight="1" x14ac:dyDescent="0.3">
      <c r="A13" s="49"/>
      <c r="B13" s="246" t="s">
        <v>30</v>
      </c>
      <c r="C13" s="246"/>
      <c r="D13" s="247"/>
      <c r="E13" s="248" t="s">
        <v>268</v>
      </c>
      <c r="F13" s="248"/>
      <c r="G13" s="248"/>
      <c r="H13" s="246" t="s">
        <v>50</v>
      </c>
      <c r="I13" s="246"/>
      <c r="J13" s="247"/>
      <c r="K13" s="248"/>
      <c r="L13" s="248"/>
      <c r="M13" s="248"/>
      <c r="N13" s="249"/>
      <c r="O13" s="50"/>
    </row>
    <row r="14" spans="1:17" ht="15" customHeight="1" x14ac:dyDescent="0.3">
      <c r="A14" s="49"/>
      <c r="B14" s="246" t="s">
        <v>8</v>
      </c>
      <c r="C14" s="246"/>
      <c r="D14" s="247"/>
      <c r="E14" s="249" t="s">
        <v>269</v>
      </c>
      <c r="F14" s="253"/>
      <c r="G14" s="254"/>
      <c r="H14" s="246" t="s">
        <v>29</v>
      </c>
      <c r="I14" s="246"/>
      <c r="J14" s="247"/>
      <c r="K14" s="248" t="s">
        <v>332</v>
      </c>
      <c r="L14" s="248"/>
      <c r="M14" s="248"/>
      <c r="N14" s="249"/>
      <c r="O14" s="50"/>
    </row>
    <row r="15" spans="1:17" ht="15" customHeight="1" x14ac:dyDescent="0.3">
      <c r="A15" s="49"/>
      <c r="B15" s="257" t="s">
        <v>9</v>
      </c>
      <c r="C15" s="257"/>
      <c r="D15" s="258"/>
      <c r="E15" s="264" t="s">
        <v>270</v>
      </c>
      <c r="F15" s="264"/>
      <c r="G15" s="264"/>
      <c r="H15" s="257" t="s">
        <v>12</v>
      </c>
      <c r="I15" s="257"/>
      <c r="J15" s="258"/>
      <c r="K15" s="265"/>
      <c r="L15" s="248"/>
      <c r="M15" s="248"/>
      <c r="N15" s="249"/>
      <c r="O15" s="50"/>
    </row>
    <row r="16" spans="1:17" ht="15" customHeight="1" x14ac:dyDescent="0.3">
      <c r="A16" s="49"/>
      <c r="B16" s="246" t="s">
        <v>18</v>
      </c>
      <c r="C16" s="246"/>
      <c r="D16" s="247"/>
      <c r="E16" s="249"/>
      <c r="F16" s="253"/>
      <c r="G16" s="254"/>
      <c r="H16" s="246" t="s">
        <v>98</v>
      </c>
      <c r="I16" s="246"/>
      <c r="J16" s="247"/>
      <c r="K16" s="248" t="s">
        <v>33</v>
      </c>
      <c r="L16" s="248"/>
      <c r="M16" s="248"/>
      <c r="N16" s="249"/>
      <c r="O16" s="50"/>
    </row>
    <row r="17" spans="1:17" ht="18" customHeight="1" x14ac:dyDescent="0.3">
      <c r="A17" s="49"/>
      <c r="B17" s="78" t="s">
        <v>62</v>
      </c>
      <c r="C17" s="53"/>
      <c r="D17" s="53"/>
      <c r="E17" s="53"/>
      <c r="F17" s="53"/>
      <c r="G17" s="53"/>
      <c r="H17" s="53"/>
      <c r="I17" s="53"/>
      <c r="J17" s="53"/>
      <c r="K17" s="53"/>
      <c r="L17" s="53"/>
      <c r="M17" s="53"/>
      <c r="N17" s="53"/>
      <c r="O17" s="51"/>
      <c r="Q17" s="3"/>
    </row>
    <row r="18" spans="1:17" s="71" customFormat="1" ht="45" customHeight="1" x14ac:dyDescent="0.3">
      <c r="A18" s="79"/>
      <c r="B18" s="256" t="s">
        <v>15</v>
      </c>
      <c r="C18" s="256"/>
      <c r="D18" s="256"/>
      <c r="E18" s="263" t="s">
        <v>282</v>
      </c>
      <c r="F18" s="263"/>
      <c r="G18" s="263"/>
      <c r="H18" s="263"/>
      <c r="I18" s="263"/>
      <c r="J18" s="263"/>
      <c r="K18" s="263"/>
      <c r="L18" s="263"/>
      <c r="M18" s="263"/>
      <c r="N18" s="263"/>
      <c r="O18" s="74" t="b">
        <v>1</v>
      </c>
      <c r="Q18" s="72"/>
    </row>
    <row r="19" spans="1:17" s="71" customFormat="1" ht="30" customHeight="1" x14ac:dyDescent="0.3">
      <c r="A19" s="79"/>
      <c r="B19" s="256" t="s">
        <v>51</v>
      </c>
      <c r="C19" s="256"/>
      <c r="D19" s="256"/>
      <c r="E19" s="255" t="s">
        <v>308</v>
      </c>
      <c r="F19" s="255"/>
      <c r="G19" s="255"/>
      <c r="H19" s="255"/>
      <c r="I19" s="255"/>
      <c r="J19" s="255"/>
      <c r="K19" s="255"/>
      <c r="L19" s="255"/>
      <c r="M19" s="255"/>
      <c r="N19" s="255"/>
      <c r="O19" s="74" t="b">
        <v>1</v>
      </c>
      <c r="Q19" s="72"/>
    </row>
    <row r="20" spans="1:17" ht="18" customHeight="1" x14ac:dyDescent="0.3">
      <c r="A20" s="49"/>
      <c r="B20" s="78" t="s">
        <v>206</v>
      </c>
      <c r="C20" s="53"/>
      <c r="D20" s="53"/>
      <c r="E20" s="53"/>
      <c r="F20" s="53"/>
      <c r="G20" s="53"/>
      <c r="H20" s="53"/>
      <c r="I20" s="53"/>
      <c r="J20" s="53"/>
      <c r="K20" s="80"/>
      <c r="L20" s="80"/>
      <c r="M20" s="80"/>
      <c r="N20" s="80"/>
      <c r="O20" s="51"/>
    </row>
    <row r="21" spans="1:17" ht="27" customHeight="1" x14ac:dyDescent="0.3">
      <c r="A21" s="49"/>
      <c r="B21" s="250" t="s">
        <v>20</v>
      </c>
      <c r="C21" s="251"/>
      <c r="D21" s="251"/>
      <c r="E21" s="213" t="s">
        <v>207</v>
      </c>
      <c r="F21" s="94">
        <v>2025</v>
      </c>
      <c r="G21" s="94">
        <v>2026</v>
      </c>
      <c r="H21" s="94">
        <v>2027</v>
      </c>
      <c r="I21" s="94">
        <v>2028</v>
      </c>
      <c r="J21" s="94">
        <v>2029</v>
      </c>
      <c r="K21" s="95" t="s">
        <v>34</v>
      </c>
      <c r="L21" s="96" t="s">
        <v>142</v>
      </c>
      <c r="M21" s="96" t="s">
        <v>21</v>
      </c>
      <c r="N21" s="97" t="s">
        <v>22</v>
      </c>
      <c r="O21" s="51"/>
    </row>
    <row r="22" spans="1:17" ht="45" customHeight="1" x14ac:dyDescent="0.3">
      <c r="A22" s="49"/>
      <c r="B22" s="252" t="s">
        <v>276</v>
      </c>
      <c r="C22" s="252"/>
      <c r="D22" s="252"/>
      <c r="E22" s="81" t="s">
        <v>274</v>
      </c>
      <c r="F22" s="82">
        <v>2120000</v>
      </c>
      <c r="G22" s="82">
        <v>2120000</v>
      </c>
      <c r="H22" s="82">
        <v>2120000</v>
      </c>
      <c r="I22" s="82">
        <v>2120000</v>
      </c>
      <c r="J22" s="82">
        <v>2120000</v>
      </c>
      <c r="K22" s="83">
        <v>10600000</v>
      </c>
      <c r="L22" s="83">
        <v>44520000</v>
      </c>
      <c r="M22" s="83">
        <v>449049235.00999999</v>
      </c>
      <c r="N22" s="84">
        <v>45474</v>
      </c>
      <c r="O22" s="50"/>
    </row>
    <row r="23" spans="1:17" ht="45" customHeight="1" x14ac:dyDescent="0.3">
      <c r="A23" s="49"/>
      <c r="B23" s="242" t="s">
        <v>275</v>
      </c>
      <c r="C23" s="242"/>
      <c r="D23" s="242"/>
      <c r="E23" s="81" t="s">
        <v>274</v>
      </c>
      <c r="F23" s="82">
        <v>2471000</v>
      </c>
      <c r="G23" s="82">
        <v>2471000</v>
      </c>
      <c r="H23" s="82">
        <v>2471000</v>
      </c>
      <c r="I23" s="82">
        <v>2471000</v>
      </c>
      <c r="J23" s="82">
        <v>2471000</v>
      </c>
      <c r="K23" s="83">
        <v>12355000</v>
      </c>
      <c r="L23" s="83">
        <v>51900000</v>
      </c>
      <c r="M23" s="83">
        <v>445877779.06999999</v>
      </c>
      <c r="N23" s="85">
        <v>45474</v>
      </c>
      <c r="O23" s="50"/>
    </row>
    <row r="24" spans="1:17" ht="45" customHeight="1" x14ac:dyDescent="0.3">
      <c r="A24" s="49"/>
      <c r="B24" s="242" t="s">
        <v>278</v>
      </c>
      <c r="C24" s="242"/>
      <c r="D24" s="242"/>
      <c r="E24" s="81" t="s">
        <v>279</v>
      </c>
      <c r="F24" s="82">
        <v>1880000</v>
      </c>
      <c r="G24" s="82">
        <v>1880000</v>
      </c>
      <c r="H24" s="82">
        <v>1880000</v>
      </c>
      <c r="I24" s="82">
        <v>1880000</v>
      </c>
      <c r="J24" s="82">
        <v>1880000</v>
      </c>
      <c r="K24" s="83">
        <v>9400000</v>
      </c>
      <c r="L24" s="83">
        <v>39480000</v>
      </c>
      <c r="M24" s="83">
        <v>422061251.52999997</v>
      </c>
      <c r="N24" s="85">
        <v>45474</v>
      </c>
      <c r="O24" s="50"/>
    </row>
    <row r="25" spans="1:17" ht="45" customHeight="1" x14ac:dyDescent="0.3">
      <c r="A25" s="49"/>
      <c r="B25" s="242" t="s">
        <v>273</v>
      </c>
      <c r="C25" s="242"/>
      <c r="D25" s="242"/>
      <c r="E25" s="81" t="s">
        <v>274</v>
      </c>
      <c r="F25" s="82">
        <v>2561000</v>
      </c>
      <c r="G25" s="82">
        <v>2561000</v>
      </c>
      <c r="H25" s="82">
        <v>2561000</v>
      </c>
      <c r="I25" s="82">
        <v>2561000</v>
      </c>
      <c r="J25" s="82">
        <v>2561000</v>
      </c>
      <c r="K25" s="83">
        <v>12805000</v>
      </c>
      <c r="L25" s="83">
        <v>53790000</v>
      </c>
      <c r="M25" s="83">
        <v>441404017.18000001</v>
      </c>
      <c r="N25" s="85">
        <v>45474</v>
      </c>
      <c r="O25" s="50"/>
    </row>
    <row r="26" spans="1:17" ht="45" customHeight="1" x14ac:dyDescent="0.3">
      <c r="A26" s="49"/>
      <c r="B26" s="242" t="s">
        <v>277</v>
      </c>
      <c r="C26" s="242"/>
      <c r="D26" s="242"/>
      <c r="E26" s="81" t="s">
        <v>274</v>
      </c>
      <c r="F26" s="82">
        <v>2750000</v>
      </c>
      <c r="G26" s="82">
        <v>2750000</v>
      </c>
      <c r="H26" s="82">
        <v>2750000</v>
      </c>
      <c r="I26" s="82">
        <v>2750000</v>
      </c>
      <c r="J26" s="82">
        <v>2750000</v>
      </c>
      <c r="K26" s="83">
        <v>13750000</v>
      </c>
      <c r="L26" s="83">
        <v>57750000</v>
      </c>
      <c r="M26" s="83">
        <v>444058193.19999999</v>
      </c>
      <c r="N26" s="85">
        <v>45474</v>
      </c>
      <c r="O26" s="50"/>
    </row>
    <row r="27" spans="1:17" ht="45" hidden="1" customHeight="1" x14ac:dyDescent="0.3">
      <c r="A27" s="49"/>
      <c r="B27" s="242"/>
      <c r="C27" s="242"/>
      <c r="D27" s="242"/>
      <c r="E27" s="81"/>
      <c r="F27" s="82"/>
      <c r="G27" s="82"/>
      <c r="H27" s="82"/>
      <c r="I27" s="82"/>
      <c r="J27" s="82"/>
      <c r="K27" s="83">
        <v>0</v>
      </c>
      <c r="L27" s="83"/>
      <c r="M27" s="83"/>
      <c r="N27" s="85"/>
      <c r="O27" s="50"/>
    </row>
    <row r="28" spans="1:17" ht="7.5" customHeight="1" x14ac:dyDescent="0.3">
      <c r="A28" s="49"/>
      <c r="B28" s="25"/>
      <c r="C28" s="25"/>
      <c r="D28" s="25"/>
      <c r="E28" s="25"/>
      <c r="F28" s="26"/>
      <c r="G28" s="27"/>
      <c r="H28" s="27"/>
      <c r="I28" s="27"/>
      <c r="J28" s="27"/>
      <c r="K28" s="27"/>
      <c r="L28" s="28"/>
      <c r="M28" s="28"/>
      <c r="N28" s="29"/>
      <c r="O28" s="50"/>
    </row>
    <row r="29" spans="1:17" ht="27" customHeight="1" x14ac:dyDescent="0.3">
      <c r="A29" s="49"/>
      <c r="B29" s="4"/>
      <c r="C29" s="4"/>
      <c r="D29" s="4"/>
      <c r="E29" s="4"/>
      <c r="F29" s="4"/>
      <c r="G29" s="4"/>
      <c r="H29" s="4"/>
      <c r="I29" s="4"/>
      <c r="J29" s="4"/>
      <c r="K29" s="4"/>
      <c r="L29" s="4"/>
      <c r="M29" s="4"/>
      <c r="N29" s="4"/>
      <c r="O29" s="53"/>
    </row>
    <row r="30" spans="1:17" ht="11.25" customHeight="1" x14ac:dyDescent="0.3">
      <c r="A30" s="49"/>
      <c r="B30" s="4"/>
      <c r="C30" s="4"/>
      <c r="D30" s="4"/>
      <c r="E30" s="4"/>
      <c r="F30" s="4"/>
      <c r="G30" s="4"/>
      <c r="H30" s="4"/>
      <c r="I30" s="4"/>
      <c r="J30" s="4"/>
      <c r="K30" s="4"/>
      <c r="L30" s="4"/>
      <c r="M30" s="4"/>
      <c r="N30" s="4"/>
      <c r="O30" s="51"/>
    </row>
    <row r="31" spans="1:17" ht="13.5" customHeight="1" x14ac:dyDescent="0.3">
      <c r="A31" s="49"/>
      <c r="B31" s="4"/>
      <c r="C31" s="4"/>
      <c r="D31" s="4"/>
      <c r="E31" s="4"/>
      <c r="F31" s="4"/>
      <c r="G31" s="4"/>
      <c r="H31" s="4"/>
      <c r="I31" s="4"/>
      <c r="J31" s="4"/>
      <c r="K31" s="4"/>
      <c r="L31" s="4"/>
      <c r="M31" s="4"/>
      <c r="N31" s="4"/>
      <c r="O31" s="51"/>
    </row>
    <row r="32" spans="1:17" ht="13.5" customHeight="1" x14ac:dyDescent="0.3">
      <c r="A32" s="49"/>
      <c r="B32" s="4"/>
      <c r="C32" s="4"/>
      <c r="D32" s="4"/>
      <c r="E32" s="4"/>
      <c r="F32" s="4"/>
      <c r="G32" s="4"/>
      <c r="H32" s="4"/>
      <c r="I32" s="4"/>
      <c r="J32" s="4"/>
      <c r="K32" s="4"/>
      <c r="L32" s="4"/>
      <c r="M32" s="4"/>
      <c r="N32" s="4"/>
      <c r="O32" s="51"/>
    </row>
    <row r="33" spans="1:15" ht="13.5" customHeight="1" x14ac:dyDescent="0.3">
      <c r="A33" s="49"/>
      <c r="B33" s="4"/>
      <c r="C33" s="4"/>
      <c r="D33" s="4"/>
      <c r="E33" s="4"/>
      <c r="F33" s="4"/>
      <c r="G33" s="4"/>
      <c r="H33" s="4"/>
      <c r="I33" s="4"/>
      <c r="J33" s="4"/>
      <c r="K33" s="4"/>
      <c r="L33" s="4"/>
      <c r="M33" s="4"/>
      <c r="N33" s="4"/>
      <c r="O33" s="51"/>
    </row>
    <row r="34" spans="1:15" ht="13.5" customHeight="1" x14ac:dyDescent="0.3">
      <c r="A34" s="49"/>
      <c r="B34" s="4"/>
      <c r="C34" s="4"/>
      <c r="D34" s="4"/>
      <c r="E34" s="4"/>
      <c r="F34" s="4"/>
      <c r="G34" s="4"/>
      <c r="H34" s="4"/>
      <c r="I34" s="4"/>
      <c r="J34" s="4"/>
      <c r="K34" s="4"/>
      <c r="L34" s="4"/>
      <c r="M34" s="4"/>
      <c r="N34" s="4"/>
      <c r="O34" s="51"/>
    </row>
    <row r="35" spans="1:15" ht="13.5" customHeight="1" x14ac:dyDescent="0.3">
      <c r="A35" s="49"/>
      <c r="B35" s="4"/>
      <c r="C35" s="4"/>
      <c r="D35" s="4"/>
      <c r="E35" s="4"/>
      <c r="F35" s="4"/>
      <c r="G35" s="4"/>
      <c r="H35" s="4"/>
      <c r="I35" s="4"/>
      <c r="J35" s="4"/>
      <c r="K35" s="4"/>
      <c r="L35" s="4"/>
      <c r="M35" s="4"/>
      <c r="N35" s="4"/>
      <c r="O35" s="51"/>
    </row>
    <row r="36" spans="1:15" ht="13.5" customHeight="1" x14ac:dyDescent="0.3">
      <c r="A36" s="49"/>
      <c r="B36" s="4"/>
      <c r="C36" s="4"/>
      <c r="D36" s="4"/>
      <c r="E36" s="4"/>
      <c r="F36" s="4"/>
      <c r="G36" s="4"/>
      <c r="H36" s="4"/>
      <c r="I36" s="4"/>
      <c r="J36" s="4"/>
      <c r="K36" s="4"/>
      <c r="L36" s="4"/>
      <c r="M36" s="4"/>
      <c r="N36" s="4"/>
      <c r="O36" s="51"/>
    </row>
    <row r="37" spans="1:15" ht="13.5" customHeight="1" x14ac:dyDescent="0.3">
      <c r="A37" s="49"/>
      <c r="B37" s="4"/>
      <c r="C37" s="4"/>
      <c r="D37" s="4"/>
      <c r="E37" s="4"/>
      <c r="F37" s="4"/>
      <c r="G37" s="4"/>
      <c r="H37" s="4"/>
      <c r="I37" s="4"/>
      <c r="J37" s="4"/>
      <c r="K37" s="4"/>
      <c r="L37" s="4"/>
      <c r="M37" s="4"/>
      <c r="N37" s="4"/>
      <c r="O37" s="51"/>
    </row>
    <row r="38" spans="1:15" ht="13.5" customHeight="1" x14ac:dyDescent="0.3">
      <c r="A38" s="49"/>
      <c r="B38" s="4"/>
      <c r="C38" s="4"/>
      <c r="D38" s="4"/>
      <c r="E38" s="4"/>
      <c r="F38" s="4"/>
      <c r="G38" s="4"/>
      <c r="H38" s="4"/>
      <c r="I38" s="4"/>
      <c r="J38" s="4"/>
      <c r="K38" s="4"/>
      <c r="L38" s="4"/>
      <c r="M38" s="4"/>
      <c r="N38" s="4"/>
      <c r="O38" s="51"/>
    </row>
    <row r="39" spans="1:15" ht="13.5" customHeight="1" x14ac:dyDescent="0.3">
      <c r="A39" s="49"/>
      <c r="B39" s="4"/>
      <c r="C39" s="4"/>
      <c r="D39" s="4"/>
      <c r="E39" s="4"/>
      <c r="F39" s="4"/>
      <c r="G39" s="4"/>
      <c r="H39" s="4"/>
      <c r="I39" s="4"/>
      <c r="J39" s="4"/>
      <c r="K39" s="4"/>
      <c r="L39" s="4"/>
      <c r="M39" s="4"/>
      <c r="N39" s="4"/>
      <c r="O39" s="51"/>
    </row>
    <row r="40" spans="1:15" ht="13.5" customHeight="1" x14ac:dyDescent="0.3">
      <c r="A40" s="49"/>
      <c r="B40" s="4"/>
      <c r="C40" s="4"/>
      <c r="D40" s="4"/>
      <c r="E40" s="4"/>
      <c r="F40" s="4"/>
      <c r="G40" s="4"/>
      <c r="H40" s="4"/>
      <c r="I40" s="4"/>
      <c r="J40" s="4"/>
      <c r="K40" s="4"/>
      <c r="L40" s="4"/>
      <c r="M40" s="4"/>
      <c r="N40" s="4"/>
      <c r="O40" s="51"/>
    </row>
    <row r="41" spans="1:15" ht="13.5" customHeight="1" x14ac:dyDescent="0.3">
      <c r="A41" s="49"/>
      <c r="B41" s="4"/>
      <c r="C41" s="4"/>
      <c r="D41" s="4"/>
      <c r="E41" s="4"/>
      <c r="F41" s="4"/>
      <c r="G41" s="4"/>
      <c r="H41" s="4"/>
      <c r="I41" s="4"/>
      <c r="J41" s="4"/>
      <c r="K41" s="4"/>
      <c r="L41" s="4"/>
      <c r="M41" s="4"/>
      <c r="N41" s="4"/>
      <c r="O41" s="51"/>
    </row>
    <row r="42" spans="1:15" ht="13.5" customHeight="1" x14ac:dyDescent="0.3">
      <c r="A42" s="49"/>
      <c r="B42" s="4"/>
      <c r="C42" s="4"/>
      <c r="D42" s="4"/>
      <c r="E42" s="4"/>
      <c r="F42" s="4"/>
      <c r="G42" s="4"/>
      <c r="H42" s="4"/>
      <c r="I42" s="4"/>
      <c r="J42" s="4"/>
      <c r="K42" s="4"/>
      <c r="L42" s="4"/>
      <c r="M42" s="4"/>
      <c r="N42" s="4"/>
      <c r="O42" s="51"/>
    </row>
    <row r="43" spans="1:15" ht="13.5" customHeight="1" x14ac:dyDescent="0.3">
      <c r="A43" s="49"/>
      <c r="B43" s="4"/>
      <c r="C43" s="4"/>
      <c r="D43" s="4"/>
      <c r="E43" s="4"/>
      <c r="F43" s="4"/>
      <c r="G43" s="4"/>
      <c r="H43" s="4"/>
      <c r="I43" s="4"/>
      <c r="J43" s="4"/>
      <c r="K43" s="4"/>
      <c r="L43" s="4"/>
      <c r="M43" s="4"/>
      <c r="N43" s="4"/>
      <c r="O43" s="51"/>
    </row>
    <row r="44" spans="1:15" ht="13.5" customHeight="1" x14ac:dyDescent="0.3">
      <c r="A44" s="49"/>
      <c r="B44" s="4"/>
      <c r="C44" s="4"/>
      <c r="D44" s="4"/>
      <c r="E44" s="4"/>
      <c r="F44" s="4"/>
      <c r="G44" s="4"/>
      <c r="H44" s="4"/>
      <c r="I44" s="4"/>
      <c r="J44" s="4"/>
      <c r="K44" s="4"/>
      <c r="L44" s="4"/>
      <c r="M44" s="4"/>
      <c r="N44" s="4"/>
      <c r="O44" s="51"/>
    </row>
    <row r="45" spans="1:15" ht="13.5" customHeight="1" x14ac:dyDescent="0.3">
      <c r="A45" s="49"/>
      <c r="B45" s="4"/>
      <c r="C45" s="4"/>
      <c r="D45" s="4"/>
      <c r="E45" s="4"/>
      <c r="F45" s="4"/>
      <c r="G45" s="4"/>
      <c r="H45" s="4"/>
      <c r="I45" s="4"/>
      <c r="J45" s="4"/>
      <c r="K45" s="4"/>
      <c r="L45" s="4"/>
      <c r="M45" s="4"/>
      <c r="N45" s="4"/>
      <c r="O45" s="51"/>
    </row>
    <row r="46" spans="1:15" ht="13.5" customHeight="1" x14ac:dyDescent="0.3">
      <c r="A46" s="49"/>
      <c r="B46" s="4"/>
      <c r="C46" s="4"/>
      <c r="D46" s="4"/>
      <c r="E46" s="4"/>
      <c r="F46" s="4"/>
      <c r="G46" s="4"/>
      <c r="H46" s="4"/>
      <c r="I46" s="4"/>
      <c r="J46" s="4"/>
      <c r="K46" s="4"/>
      <c r="L46" s="4"/>
      <c r="M46" s="4"/>
      <c r="N46" s="4"/>
      <c r="O46" s="51"/>
    </row>
    <row r="47" spans="1:15" ht="13.5" customHeight="1" x14ac:dyDescent="0.3">
      <c r="A47" s="49"/>
      <c r="B47" s="4"/>
      <c r="C47" s="4"/>
      <c r="D47" s="4"/>
      <c r="E47" s="4"/>
      <c r="F47" s="4"/>
      <c r="G47" s="4"/>
      <c r="H47" s="4"/>
      <c r="I47" s="4"/>
      <c r="J47" s="4"/>
      <c r="K47" s="4"/>
      <c r="L47" s="4"/>
      <c r="M47" s="4"/>
      <c r="N47" s="4"/>
      <c r="O47" s="51"/>
    </row>
    <row r="48" spans="1:15" ht="13.5" customHeight="1" x14ac:dyDescent="0.3">
      <c r="A48" s="49"/>
      <c r="B48" s="4"/>
      <c r="C48" s="4"/>
      <c r="D48" s="4"/>
      <c r="E48" s="4"/>
      <c r="F48" s="4"/>
      <c r="G48" s="4"/>
      <c r="H48" s="4"/>
      <c r="I48" s="4"/>
      <c r="J48" s="4"/>
      <c r="K48" s="4"/>
      <c r="L48" s="4"/>
      <c r="M48" s="4"/>
      <c r="N48" s="4"/>
      <c r="O48" s="51"/>
    </row>
    <row r="49" spans="1:15" ht="13.5" customHeight="1" x14ac:dyDescent="0.3">
      <c r="A49" s="49"/>
      <c r="B49" s="4"/>
      <c r="C49" s="4"/>
      <c r="D49" s="4"/>
      <c r="E49" s="4"/>
      <c r="F49" s="4"/>
      <c r="G49" s="4"/>
      <c r="H49" s="4"/>
      <c r="I49" s="4"/>
      <c r="J49" s="4"/>
      <c r="K49" s="4"/>
      <c r="L49" s="4"/>
      <c r="M49" s="4"/>
      <c r="N49" s="4"/>
      <c r="O49" s="51"/>
    </row>
    <row r="50" spans="1:15" ht="13.5" customHeight="1" x14ac:dyDescent="0.3">
      <c r="A50" s="49"/>
      <c r="B50" s="4"/>
      <c r="C50" s="4"/>
      <c r="D50" s="4"/>
      <c r="E50" s="4"/>
      <c r="F50" s="4"/>
      <c r="G50" s="4"/>
      <c r="H50" s="4"/>
      <c r="I50" s="4"/>
      <c r="J50" s="4"/>
      <c r="K50" s="4"/>
      <c r="L50" s="4"/>
      <c r="M50" s="4"/>
      <c r="N50" s="4"/>
      <c r="O50" s="51"/>
    </row>
    <row r="51" spans="1:15" ht="13.5" customHeight="1" x14ac:dyDescent="0.3">
      <c r="A51" s="49"/>
      <c r="B51" s="4"/>
      <c r="C51" s="4"/>
      <c r="D51" s="4"/>
      <c r="E51" s="4"/>
      <c r="F51" s="4"/>
      <c r="G51" s="4"/>
      <c r="H51" s="4"/>
      <c r="I51" s="4"/>
      <c r="J51" s="4"/>
      <c r="K51" s="4"/>
      <c r="L51" s="4"/>
      <c r="M51" s="4"/>
      <c r="N51" s="4"/>
      <c r="O51" s="51"/>
    </row>
    <row r="52" spans="1:15" ht="13.5" customHeight="1" x14ac:dyDescent="0.3">
      <c r="A52" s="49"/>
      <c r="B52" s="4"/>
      <c r="C52" s="4"/>
      <c r="D52" s="4"/>
      <c r="E52" s="4"/>
      <c r="F52" s="4"/>
      <c r="G52" s="4"/>
      <c r="H52" s="4"/>
      <c r="I52" s="4"/>
      <c r="J52" s="4"/>
      <c r="K52" s="4"/>
      <c r="L52" s="4"/>
      <c r="M52" s="4"/>
      <c r="N52" s="4"/>
      <c r="O52" s="51"/>
    </row>
    <row r="53" spans="1:15" ht="13.5" customHeight="1" x14ac:dyDescent="0.3">
      <c r="A53" s="49"/>
      <c r="B53" s="4"/>
      <c r="C53" s="4"/>
      <c r="D53" s="4"/>
      <c r="E53" s="4"/>
      <c r="F53" s="4"/>
      <c r="G53" s="4"/>
      <c r="H53" s="4"/>
      <c r="I53" s="4"/>
      <c r="J53" s="4"/>
      <c r="K53" s="4"/>
      <c r="L53" s="4"/>
      <c r="M53" s="4"/>
      <c r="N53" s="4"/>
      <c r="O53" s="51"/>
    </row>
    <row r="54" spans="1:15" ht="13.5" customHeight="1" x14ac:dyDescent="0.3">
      <c r="A54" s="49"/>
      <c r="B54" s="4"/>
      <c r="C54" s="4"/>
      <c r="D54" s="4"/>
      <c r="E54" s="4"/>
      <c r="F54" s="4"/>
      <c r="G54" s="4"/>
      <c r="H54" s="4"/>
      <c r="I54" s="4"/>
      <c r="J54" s="4"/>
      <c r="K54" s="4"/>
      <c r="L54" s="4"/>
      <c r="M54" s="4"/>
      <c r="N54" s="4"/>
      <c r="O54" s="51"/>
    </row>
    <row r="55" spans="1:15" ht="13.5" customHeight="1" x14ac:dyDescent="0.3">
      <c r="A55" s="49"/>
      <c r="B55" s="4"/>
      <c r="C55" s="4"/>
      <c r="D55" s="4"/>
      <c r="E55" s="4"/>
      <c r="F55" s="4"/>
      <c r="G55" s="4"/>
      <c r="H55" s="4"/>
      <c r="I55" s="4"/>
      <c r="J55" s="4"/>
      <c r="K55" s="4"/>
      <c r="L55" s="4"/>
      <c r="M55" s="4"/>
      <c r="N55" s="4"/>
      <c r="O55" s="51"/>
    </row>
    <row r="56" spans="1:15" ht="13.5" customHeight="1" x14ac:dyDescent="0.3">
      <c r="A56" s="49"/>
      <c r="B56" s="4"/>
      <c r="C56" s="4"/>
      <c r="D56" s="4"/>
      <c r="E56" s="4"/>
      <c r="F56" s="4"/>
      <c r="G56" s="4"/>
      <c r="H56" s="4"/>
      <c r="I56" s="4"/>
      <c r="J56" s="4"/>
      <c r="K56" s="4"/>
      <c r="L56" s="4"/>
      <c r="M56" s="4"/>
      <c r="N56" s="4"/>
      <c r="O56" s="51"/>
    </row>
    <row r="57" spans="1:15" ht="13.5" customHeight="1" x14ac:dyDescent="0.3">
      <c r="A57" s="49"/>
      <c r="B57" s="4"/>
      <c r="C57" s="4"/>
      <c r="D57" s="4"/>
      <c r="E57" s="4"/>
      <c r="F57" s="4"/>
      <c r="G57" s="4"/>
      <c r="H57" s="4"/>
      <c r="I57" s="4"/>
      <c r="J57" s="4"/>
      <c r="K57" s="4"/>
      <c r="L57" s="4"/>
      <c r="M57" s="4"/>
      <c r="N57" s="4"/>
      <c r="O57" s="51"/>
    </row>
    <row r="58" spans="1:15" ht="13.5" customHeight="1" x14ac:dyDescent="0.3">
      <c r="A58" s="49"/>
      <c r="B58" s="4"/>
      <c r="C58" s="4"/>
      <c r="D58" s="4"/>
      <c r="E58" s="4"/>
      <c r="F58" s="4"/>
      <c r="G58" s="4"/>
      <c r="H58" s="4"/>
      <c r="I58" s="4"/>
      <c r="J58" s="4"/>
      <c r="K58" s="4"/>
      <c r="L58" s="4"/>
      <c r="M58" s="4"/>
      <c r="N58" s="4"/>
      <c r="O58" s="51"/>
    </row>
    <row r="59" spans="1:15" ht="13.5" customHeight="1" x14ac:dyDescent="0.3">
      <c r="A59" s="49"/>
      <c r="B59" s="4"/>
      <c r="C59" s="4"/>
      <c r="D59" s="4"/>
      <c r="E59" s="4"/>
      <c r="F59" s="4"/>
      <c r="G59" s="4"/>
      <c r="H59" s="4"/>
      <c r="I59" s="4"/>
      <c r="J59" s="4"/>
      <c r="K59" s="4"/>
      <c r="L59" s="4"/>
      <c r="M59" s="4"/>
      <c r="N59" s="4"/>
      <c r="O59" s="51"/>
    </row>
    <row r="60" spans="1:15" ht="13.5" customHeight="1" x14ac:dyDescent="0.3">
      <c r="A60" s="49"/>
      <c r="B60" s="4"/>
      <c r="C60" s="4"/>
      <c r="D60" s="4"/>
      <c r="E60" s="4"/>
      <c r="F60" s="4"/>
      <c r="G60" s="4"/>
      <c r="H60" s="4"/>
      <c r="I60" s="4"/>
      <c r="J60" s="4"/>
      <c r="K60" s="4"/>
      <c r="L60" s="4"/>
      <c r="M60" s="4"/>
      <c r="N60" s="4"/>
      <c r="O60" s="51"/>
    </row>
    <row r="61" spans="1:15" ht="13.5" customHeight="1" x14ac:dyDescent="0.3">
      <c r="A61" s="49"/>
      <c r="B61" s="4"/>
      <c r="C61" s="4"/>
      <c r="D61" s="4"/>
      <c r="E61" s="4"/>
      <c r="F61" s="4"/>
      <c r="G61" s="4"/>
      <c r="H61" s="4"/>
      <c r="I61" s="4"/>
      <c r="J61" s="4"/>
      <c r="K61" s="4"/>
      <c r="L61" s="4"/>
      <c r="M61" s="4"/>
      <c r="N61" s="4"/>
      <c r="O61" s="51"/>
    </row>
    <row r="62" spans="1:15" ht="18" customHeight="1" x14ac:dyDescent="0.3">
      <c r="A62" s="49"/>
      <c r="B62" s="78" t="s">
        <v>39</v>
      </c>
      <c r="C62" s="73"/>
      <c r="D62" s="73"/>
      <c r="E62" s="73"/>
      <c r="F62" s="73"/>
      <c r="G62" s="73"/>
      <c r="H62" s="73"/>
      <c r="I62" s="73"/>
      <c r="J62" s="73"/>
      <c r="K62" s="73"/>
      <c r="L62" s="73"/>
      <c r="M62" s="73"/>
      <c r="N62" s="73"/>
      <c r="O62" s="51"/>
    </row>
    <row r="63" spans="1:15" ht="27" customHeight="1" x14ac:dyDescent="0.3">
      <c r="A63" s="49"/>
      <c r="B63" s="308" t="s">
        <v>20</v>
      </c>
      <c r="C63" s="309"/>
      <c r="D63" s="309"/>
      <c r="E63" s="310"/>
      <c r="F63" s="314" t="s">
        <v>138</v>
      </c>
      <c r="G63" s="314"/>
      <c r="H63" s="308" t="s">
        <v>210</v>
      </c>
      <c r="I63" s="309"/>
      <c r="J63" s="310"/>
      <c r="K63" s="308" t="s">
        <v>211</v>
      </c>
      <c r="L63" s="309"/>
      <c r="M63" s="310"/>
      <c r="N63" s="91" t="s">
        <v>23</v>
      </c>
      <c r="O63" s="51"/>
    </row>
    <row r="64" spans="1:15" ht="18" customHeight="1" x14ac:dyDescent="0.3">
      <c r="A64" s="49"/>
      <c r="B64" s="315"/>
      <c r="C64" s="316"/>
      <c r="D64" s="316"/>
      <c r="E64" s="317"/>
      <c r="F64" s="295" t="s">
        <v>185</v>
      </c>
      <c r="G64" s="295"/>
      <c r="H64" s="318"/>
      <c r="I64" s="319"/>
      <c r="J64" s="320"/>
      <c r="K64" s="318"/>
      <c r="L64" s="319"/>
      <c r="M64" s="320"/>
      <c r="N64" s="90">
        <v>44865</v>
      </c>
      <c r="O64" s="51"/>
    </row>
    <row r="65" spans="1:15" ht="18" customHeight="1" x14ac:dyDescent="0.3">
      <c r="A65" s="49"/>
      <c r="B65" s="243"/>
      <c r="C65" s="244"/>
      <c r="D65" s="244"/>
      <c r="E65" s="245"/>
      <c r="F65" s="295" t="s">
        <v>186</v>
      </c>
      <c r="G65" s="295"/>
      <c r="H65" s="318"/>
      <c r="I65" s="319"/>
      <c r="J65" s="320"/>
      <c r="K65" s="318"/>
      <c r="L65" s="319"/>
      <c r="M65" s="320"/>
      <c r="N65" s="90">
        <v>44865</v>
      </c>
      <c r="O65" s="50"/>
    </row>
    <row r="66" spans="1:15" ht="18" customHeight="1" x14ac:dyDescent="0.3">
      <c r="A66" s="49"/>
      <c r="B66" s="243"/>
      <c r="C66" s="244"/>
      <c r="D66" s="244"/>
      <c r="E66" s="245"/>
      <c r="F66" s="295" t="s">
        <v>187</v>
      </c>
      <c r="G66" s="295"/>
      <c r="H66" s="318"/>
      <c r="I66" s="319"/>
      <c r="J66" s="320"/>
      <c r="K66" s="318"/>
      <c r="L66" s="319"/>
      <c r="M66" s="320"/>
      <c r="N66" s="90">
        <v>44865</v>
      </c>
      <c r="O66" s="51"/>
    </row>
    <row r="67" spans="1:15" ht="12" customHeight="1" x14ac:dyDescent="0.3">
      <c r="A67" s="49"/>
      <c r="B67" s="4"/>
      <c r="C67" s="4"/>
      <c r="D67" s="4"/>
      <c r="E67" s="4"/>
      <c r="F67" s="4"/>
      <c r="G67" s="4"/>
      <c r="H67" s="4"/>
      <c r="I67" s="4"/>
      <c r="J67" s="4"/>
      <c r="K67" s="4"/>
      <c r="L67" s="4"/>
      <c r="M67" s="4"/>
      <c r="N67" s="4"/>
      <c r="O67" s="51"/>
    </row>
    <row r="68" spans="1:15" s="31" customFormat="1" ht="18" customHeight="1" x14ac:dyDescent="0.3">
      <c r="A68" s="77"/>
      <c r="B68" s="78" t="s">
        <v>208</v>
      </c>
      <c r="C68" s="73"/>
      <c r="D68" s="73"/>
      <c r="E68" s="73"/>
      <c r="F68" s="73"/>
      <c r="G68" s="73"/>
      <c r="H68" s="73"/>
      <c r="I68" s="73"/>
      <c r="J68" s="73"/>
      <c r="K68" s="73"/>
      <c r="L68" s="73"/>
      <c r="M68" s="73"/>
      <c r="N68" s="73"/>
      <c r="O68" s="75"/>
    </row>
    <row r="69" spans="1:15" s="31" customFormat="1" ht="27" customHeight="1" x14ac:dyDescent="0.3">
      <c r="A69" s="77"/>
      <c r="B69" s="213" t="s">
        <v>23</v>
      </c>
      <c r="C69" s="250" t="s">
        <v>209</v>
      </c>
      <c r="D69" s="251"/>
      <c r="E69" s="296"/>
      <c r="F69" s="308" t="s">
        <v>25</v>
      </c>
      <c r="G69" s="309"/>
      <c r="H69" s="309"/>
      <c r="I69" s="309"/>
      <c r="J69" s="309"/>
      <c r="K69" s="309"/>
      <c r="L69" s="309"/>
      <c r="M69" s="309"/>
      <c r="N69" s="310"/>
      <c r="O69" s="75"/>
    </row>
    <row r="70" spans="1:15" s="31" customFormat="1" ht="18" hidden="1" customHeight="1" x14ac:dyDescent="0.3">
      <c r="A70" s="77"/>
      <c r="B70" s="92"/>
      <c r="C70" s="305"/>
      <c r="D70" s="306"/>
      <c r="E70" s="307"/>
      <c r="F70" s="311"/>
      <c r="G70" s="312"/>
      <c r="H70" s="312"/>
      <c r="I70" s="312"/>
      <c r="J70" s="312"/>
      <c r="K70" s="312"/>
      <c r="L70" s="312"/>
      <c r="M70" s="312"/>
      <c r="N70" s="313"/>
      <c r="O70" s="76"/>
    </row>
    <row r="71" spans="1:15" s="31" customFormat="1" ht="18" hidden="1" customHeight="1" x14ac:dyDescent="0.3">
      <c r="A71" s="77"/>
      <c r="B71" s="92"/>
      <c r="C71" s="305"/>
      <c r="D71" s="306"/>
      <c r="E71" s="307"/>
      <c r="F71" s="311"/>
      <c r="G71" s="312"/>
      <c r="H71" s="312"/>
      <c r="I71" s="312"/>
      <c r="J71" s="312"/>
      <c r="K71" s="312"/>
      <c r="L71" s="312"/>
      <c r="M71" s="312"/>
      <c r="N71" s="313"/>
      <c r="O71" s="76"/>
    </row>
    <row r="72" spans="1:15" s="31" customFormat="1" ht="18" hidden="1" customHeight="1" x14ac:dyDescent="0.3">
      <c r="A72" s="77"/>
      <c r="B72" s="92"/>
      <c r="C72" s="305"/>
      <c r="D72" s="306"/>
      <c r="E72" s="307"/>
      <c r="F72" s="311"/>
      <c r="G72" s="312"/>
      <c r="H72" s="312"/>
      <c r="I72" s="312"/>
      <c r="J72" s="312"/>
      <c r="K72" s="312"/>
      <c r="L72" s="312"/>
      <c r="M72" s="312"/>
      <c r="N72" s="313"/>
      <c r="O72" s="76"/>
    </row>
    <row r="73" spans="1:15" s="31" customFormat="1" ht="18" hidden="1" customHeight="1" x14ac:dyDescent="0.3">
      <c r="A73" s="77"/>
      <c r="B73" s="92"/>
      <c r="C73" s="305"/>
      <c r="D73" s="306"/>
      <c r="E73" s="307"/>
      <c r="F73" s="311"/>
      <c r="G73" s="312"/>
      <c r="H73" s="312"/>
      <c r="I73" s="312"/>
      <c r="J73" s="312"/>
      <c r="K73" s="312"/>
      <c r="L73" s="312"/>
      <c r="M73" s="312"/>
      <c r="N73" s="313"/>
      <c r="O73" s="76"/>
    </row>
    <row r="74" spans="1:15" s="31" customFormat="1" ht="18" hidden="1" customHeight="1" x14ac:dyDescent="0.3">
      <c r="A74" s="77"/>
      <c r="B74" s="92"/>
      <c r="C74" s="305"/>
      <c r="D74" s="306"/>
      <c r="E74" s="307"/>
      <c r="F74" s="311"/>
      <c r="G74" s="312"/>
      <c r="H74" s="312"/>
      <c r="I74" s="312"/>
      <c r="J74" s="312"/>
      <c r="K74" s="312"/>
      <c r="L74" s="312"/>
      <c r="M74" s="312"/>
      <c r="N74" s="313"/>
      <c r="O74" s="76"/>
    </row>
    <row r="75" spans="1:15" ht="18" customHeight="1" x14ac:dyDescent="0.3">
      <c r="A75" s="49"/>
      <c r="B75" s="292"/>
      <c r="C75" s="293"/>
      <c r="D75" s="293"/>
      <c r="E75" s="293"/>
      <c r="F75" s="293"/>
      <c r="G75" s="293"/>
      <c r="H75" s="293"/>
      <c r="I75" s="293"/>
      <c r="J75" s="293"/>
      <c r="K75" s="293"/>
      <c r="L75" s="293"/>
      <c r="M75" s="293"/>
      <c r="N75" s="294"/>
      <c r="O75" s="51"/>
    </row>
    <row r="76" spans="1:15" ht="3" customHeight="1" x14ac:dyDescent="0.3">
      <c r="A76" s="49"/>
      <c r="B76" s="93"/>
      <c r="C76" s="93"/>
      <c r="D76" s="93"/>
      <c r="E76" s="93"/>
      <c r="F76" s="93"/>
      <c r="G76" s="93"/>
      <c r="H76" s="93"/>
      <c r="I76" s="93"/>
      <c r="J76" s="93"/>
      <c r="K76" s="93"/>
      <c r="L76" s="93"/>
      <c r="M76" s="93"/>
      <c r="N76" s="93"/>
      <c r="O76" s="51"/>
    </row>
    <row r="77" spans="1:15" ht="14.5" x14ac:dyDescent="0.3">
      <c r="B77" s="71"/>
      <c r="C77" s="71"/>
      <c r="D77" s="71"/>
      <c r="E77" s="71"/>
      <c r="F77" s="71"/>
      <c r="G77" s="71"/>
      <c r="H77" s="71"/>
      <c r="I77" s="71"/>
      <c r="J77" s="71"/>
      <c r="K77" s="71"/>
      <c r="L77" s="71"/>
      <c r="M77" s="71"/>
      <c r="N77" s="71"/>
    </row>
    <row r="78" spans="1:15" ht="3.75" customHeight="1" x14ac:dyDescent="0.3">
      <c r="B78" s="71"/>
      <c r="C78" s="71"/>
      <c r="D78" s="71"/>
      <c r="E78" s="71"/>
      <c r="F78" s="71"/>
      <c r="G78" s="71"/>
      <c r="H78" s="71"/>
      <c r="I78" s="71"/>
      <c r="J78" s="71"/>
      <c r="K78" s="71"/>
      <c r="L78" s="71"/>
      <c r="M78" s="71"/>
      <c r="N78" s="71"/>
    </row>
  </sheetData>
  <dataConsolidate/>
  <mergeCells count="84">
    <mergeCell ref="C74:E74"/>
    <mergeCell ref="F71:N71"/>
    <mergeCell ref="C72:E72"/>
    <mergeCell ref="F72:N72"/>
    <mergeCell ref="C73:E73"/>
    <mergeCell ref="F73:N73"/>
    <mergeCell ref="F74:N74"/>
    <mergeCell ref="F63:G63"/>
    <mergeCell ref="K63:M63"/>
    <mergeCell ref="B63:E63"/>
    <mergeCell ref="B66:E66"/>
    <mergeCell ref="C71:E71"/>
    <mergeCell ref="F65:G65"/>
    <mergeCell ref="B64:E64"/>
    <mergeCell ref="F64:G64"/>
    <mergeCell ref="H64:J64"/>
    <mergeCell ref="K64:M64"/>
    <mergeCell ref="H63:J63"/>
    <mergeCell ref="K66:M66"/>
    <mergeCell ref="K65:M65"/>
    <mergeCell ref="H66:J66"/>
    <mergeCell ref="H65:J65"/>
    <mergeCell ref="B75:N75"/>
    <mergeCell ref="F66:G66"/>
    <mergeCell ref="C69:E69"/>
    <mergeCell ref="G2:H3"/>
    <mergeCell ref="I2:J3"/>
    <mergeCell ref="M2:N3"/>
    <mergeCell ref="G4:H4"/>
    <mergeCell ref="I4:J4"/>
    <mergeCell ref="M4:N4"/>
    <mergeCell ref="B14:D14"/>
    <mergeCell ref="E14:G14"/>
    <mergeCell ref="H14:J14"/>
    <mergeCell ref="K14:N14"/>
    <mergeCell ref="C70:E70"/>
    <mergeCell ref="F69:N69"/>
    <mergeCell ref="F70:N70"/>
    <mergeCell ref="B2:D6"/>
    <mergeCell ref="B7:D7"/>
    <mergeCell ref="E7:F7"/>
    <mergeCell ref="G5:L5"/>
    <mergeCell ref="B10:N10"/>
    <mergeCell ref="M5:N5"/>
    <mergeCell ref="G6:L6"/>
    <mergeCell ref="M6:N6"/>
    <mergeCell ref="G7:H7"/>
    <mergeCell ref="K7:L7"/>
    <mergeCell ref="I7:J7"/>
    <mergeCell ref="M7:N7"/>
    <mergeCell ref="B9:D9"/>
    <mergeCell ref="E9:N9"/>
    <mergeCell ref="B11:D11"/>
    <mergeCell ref="E11:G11"/>
    <mergeCell ref="H11:J11"/>
    <mergeCell ref="K11:N11"/>
    <mergeCell ref="E18:N18"/>
    <mergeCell ref="B18:D18"/>
    <mergeCell ref="B12:D12"/>
    <mergeCell ref="E12:G12"/>
    <mergeCell ref="H12:J12"/>
    <mergeCell ref="K12:N12"/>
    <mergeCell ref="B15:D15"/>
    <mergeCell ref="E15:G15"/>
    <mergeCell ref="H15:J15"/>
    <mergeCell ref="K15:N15"/>
    <mergeCell ref="B13:D13"/>
    <mergeCell ref="E13:G13"/>
    <mergeCell ref="H13:J13"/>
    <mergeCell ref="K13:N13"/>
    <mergeCell ref="B21:D21"/>
    <mergeCell ref="B22:D22"/>
    <mergeCell ref="B23:D23"/>
    <mergeCell ref="B16:D16"/>
    <mergeCell ref="E16:G16"/>
    <mergeCell ref="H16:J16"/>
    <mergeCell ref="K16:N16"/>
    <mergeCell ref="E19:N19"/>
    <mergeCell ref="B19:D19"/>
    <mergeCell ref="B24:D24"/>
    <mergeCell ref="B25:D25"/>
    <mergeCell ref="B26:D26"/>
    <mergeCell ref="B27:D27"/>
    <mergeCell ref="B65:E65"/>
  </mergeCells>
  <conditionalFormatting sqref="B11:G15 K11:N14">
    <cfRule type="expression" dxfId="87" priority="17">
      <formula>MOD(ROW(),2)&lt;&gt;0</formula>
    </cfRule>
  </conditionalFormatting>
  <conditionalFormatting sqref="E19">
    <cfRule type="expression" dxfId="86" priority="16">
      <formula>MOD(ROW(),2)=0</formula>
    </cfRule>
  </conditionalFormatting>
  <conditionalFormatting sqref="B18:D18 B19:E19">
    <cfRule type="expression" dxfId="85" priority="15">
      <formula>$O18=TRUE</formula>
    </cfRule>
  </conditionalFormatting>
  <conditionalFormatting sqref="H11:J15">
    <cfRule type="expression" dxfId="84" priority="14">
      <formula>MOD(ROW(),2)&lt;&gt;0</formula>
    </cfRule>
  </conditionalFormatting>
  <conditionalFormatting sqref="E18">
    <cfRule type="expression" dxfId="83" priority="13">
      <formula>MOD(ROW(),2)=0</formula>
    </cfRule>
  </conditionalFormatting>
  <conditionalFormatting sqref="E18">
    <cfRule type="expression" dxfId="82" priority="12">
      <formula>$O18=TRUE</formula>
    </cfRule>
  </conditionalFormatting>
  <conditionalFormatting sqref="B22:N27">
    <cfRule type="expression" dxfId="81" priority="11">
      <formula>$E22="Recommended"</formula>
    </cfRule>
  </conditionalFormatting>
  <conditionalFormatting sqref="B28:N28">
    <cfRule type="expression" dxfId="80" priority="10">
      <formula>$F28="Recommended"</formula>
    </cfRule>
  </conditionalFormatting>
  <conditionalFormatting sqref="H16:J16">
    <cfRule type="expression" dxfId="79" priority="7">
      <formula>MOD(ROW(),2)&lt;&gt;0</formula>
    </cfRule>
  </conditionalFormatting>
  <conditionalFormatting sqref="B16:G16 K16:N16">
    <cfRule type="expression" dxfId="78" priority="8">
      <formula>MOD(ROW(),2)&lt;&gt;0</formula>
    </cfRule>
  </conditionalFormatting>
  <conditionalFormatting sqref="K15:N15">
    <cfRule type="expression" dxfId="77" priority="6">
      <formula>MOD(ROW(),2)&lt;&gt;0</formula>
    </cfRule>
  </conditionalFormatting>
  <conditionalFormatting sqref="B23:B27">
    <cfRule type="expression" dxfId="76" priority="5">
      <formula>$E23="Recommended"</formula>
    </cfRule>
  </conditionalFormatting>
  <conditionalFormatting sqref="M22:M27">
    <cfRule type="expression" dxfId="75" priority="4">
      <formula>$E22="Recommended"</formula>
    </cfRule>
  </conditionalFormatting>
  <conditionalFormatting sqref="B9:D9">
    <cfRule type="expression" dxfId="74" priority="3">
      <formula>$O9=TRUE</formula>
    </cfRule>
  </conditionalFormatting>
  <conditionalFormatting sqref="E9">
    <cfRule type="expression" dxfId="73" priority="2">
      <formula>MOD(ROW(),2)=0</formula>
    </cfRule>
  </conditionalFormatting>
  <conditionalFormatting sqref="E9">
    <cfRule type="expression" dxfId="72" priority="1">
      <formula>$O9=TRUE</formula>
    </cfRule>
  </conditionalFormatting>
  <pageMargins left="0.23622047244094488" right="0.23622047244094488" top="0.31496062992125984" bottom="0.27559055118110237" header="0.31496062992125984" footer="0.31496062992125984"/>
  <pageSetup paperSize="8" scale="7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00B0F0"/>
    <pageSetUpPr fitToPage="1"/>
  </sheetPr>
  <dimension ref="A1:Q59"/>
  <sheetViews>
    <sheetView showGridLines="0" zoomScaleNormal="100" zoomScaleSheetLayoutView="100" workbookViewId="0">
      <selection activeCell="E10" sqref="E10:G10"/>
    </sheetView>
  </sheetViews>
  <sheetFormatPr defaultColWidth="9" defaultRowHeight="12" x14ac:dyDescent="0.3"/>
  <cols>
    <col min="1" max="1" width="0.58203125" style="5" customWidth="1"/>
    <col min="2" max="2" width="11.83203125" style="1" customWidth="1"/>
    <col min="3" max="3" width="10.08203125" style="1" customWidth="1"/>
    <col min="4" max="4" width="11.33203125" style="1" customWidth="1"/>
    <col min="5" max="7" width="12.58203125" style="1" customWidth="1"/>
    <col min="8" max="14" width="14.58203125" style="1" customWidth="1"/>
    <col min="15" max="15" width="0.5" style="1" customWidth="1"/>
    <col min="16" max="18" width="9" style="1"/>
    <col min="19" max="19" width="9.33203125" style="1" customWidth="1"/>
    <col min="20" max="20" width="3.75" style="1" customWidth="1"/>
    <col min="21" max="16384" width="9" style="1"/>
  </cols>
  <sheetData>
    <row r="1" spans="1:17" ht="3.75" customHeight="1" thickBot="1" x14ac:dyDescent="0.35">
      <c r="A1" s="49"/>
      <c r="B1" s="50"/>
      <c r="C1" s="50"/>
      <c r="D1" s="50"/>
      <c r="E1" s="50"/>
      <c r="F1" s="50"/>
      <c r="G1" s="50"/>
      <c r="H1" s="50"/>
      <c r="I1" s="50"/>
      <c r="J1" s="50"/>
      <c r="K1" s="50"/>
      <c r="L1" s="50"/>
      <c r="M1" s="50"/>
      <c r="N1" s="50"/>
      <c r="O1" s="50"/>
    </row>
    <row r="2" spans="1:17" ht="13.5" customHeight="1" thickTop="1" x14ac:dyDescent="0.3">
      <c r="A2" s="49"/>
      <c r="B2" s="322" t="s">
        <v>219</v>
      </c>
      <c r="C2" s="323"/>
      <c r="D2" s="323"/>
      <c r="E2" s="8"/>
      <c r="F2" s="10"/>
      <c r="G2" s="297" t="s">
        <v>140</v>
      </c>
      <c r="H2" s="298"/>
      <c r="I2" s="276" t="s">
        <v>1</v>
      </c>
      <c r="J2" s="279"/>
      <c r="K2" s="88" t="s">
        <v>139</v>
      </c>
      <c r="L2" s="89" t="s">
        <v>141</v>
      </c>
      <c r="M2" s="276" t="s">
        <v>3</v>
      </c>
      <c r="N2" s="279"/>
      <c r="O2" s="51"/>
    </row>
    <row r="3" spans="1:17" ht="6.75" customHeight="1" x14ac:dyDescent="0.3">
      <c r="A3" s="49"/>
      <c r="B3" s="324"/>
      <c r="C3" s="325"/>
      <c r="D3" s="325"/>
      <c r="E3" s="9"/>
      <c r="F3" s="11"/>
      <c r="G3" s="299"/>
      <c r="H3" s="300"/>
      <c r="I3" s="301"/>
      <c r="J3" s="302"/>
      <c r="K3" s="87"/>
      <c r="L3" s="87"/>
      <c r="M3" s="301"/>
      <c r="N3" s="302"/>
      <c r="O3" s="51"/>
    </row>
    <row r="4" spans="1:17" ht="18" customHeight="1" thickBot="1" x14ac:dyDescent="0.35">
      <c r="A4" s="49"/>
      <c r="B4" s="324"/>
      <c r="C4" s="325"/>
      <c r="D4" s="325"/>
      <c r="E4" s="9"/>
      <c r="F4" s="11"/>
      <c r="G4" s="303" t="s">
        <v>262</v>
      </c>
      <c r="H4" s="304"/>
      <c r="I4" s="303">
        <v>2025</v>
      </c>
      <c r="J4" s="304"/>
      <c r="K4" s="86">
        <v>25</v>
      </c>
      <c r="L4" s="86" t="s">
        <v>149</v>
      </c>
      <c r="M4" s="303" t="s">
        <v>263</v>
      </c>
      <c r="N4" s="304"/>
      <c r="O4" s="51"/>
    </row>
    <row r="5" spans="1:17" ht="20.25" customHeight="1" thickTop="1" x14ac:dyDescent="0.3">
      <c r="A5" s="49"/>
      <c r="B5" s="324"/>
      <c r="C5" s="325"/>
      <c r="D5" s="325"/>
      <c r="E5" s="9"/>
      <c r="F5" s="11"/>
      <c r="G5" s="276" t="s">
        <v>4</v>
      </c>
      <c r="H5" s="277"/>
      <c r="I5" s="277"/>
      <c r="J5" s="277"/>
      <c r="K5" s="277"/>
      <c r="L5" s="277"/>
      <c r="M5" s="276" t="s">
        <v>5</v>
      </c>
      <c r="N5" s="279"/>
      <c r="O5" s="51"/>
    </row>
    <row r="6" spans="1:17" ht="19.5" customHeight="1" thickBot="1" x14ac:dyDescent="0.35">
      <c r="A6" s="49"/>
      <c r="B6" s="326"/>
      <c r="C6" s="327"/>
      <c r="D6" s="327"/>
      <c r="E6" s="12"/>
      <c r="F6" s="13"/>
      <c r="G6" s="280" t="s">
        <v>264</v>
      </c>
      <c r="H6" s="281"/>
      <c r="I6" s="281"/>
      <c r="J6" s="281"/>
      <c r="K6" s="281"/>
      <c r="L6" s="282"/>
      <c r="M6" s="283" t="s">
        <v>265</v>
      </c>
      <c r="N6" s="284"/>
      <c r="O6" s="50"/>
    </row>
    <row r="7" spans="1:17" ht="15.75" customHeight="1" thickTop="1" thickBot="1" x14ac:dyDescent="0.35">
      <c r="A7" s="49"/>
      <c r="B7" s="272" t="s">
        <v>7</v>
      </c>
      <c r="C7" s="273"/>
      <c r="D7" s="273"/>
      <c r="E7" s="274" t="s">
        <v>266</v>
      </c>
      <c r="F7" s="275"/>
      <c r="G7" s="285" t="s">
        <v>32</v>
      </c>
      <c r="H7" s="286"/>
      <c r="I7" s="287">
        <v>0.1</v>
      </c>
      <c r="J7" s="288"/>
      <c r="K7" s="285" t="s">
        <v>23</v>
      </c>
      <c r="L7" s="286"/>
      <c r="M7" s="289">
        <v>44865</v>
      </c>
      <c r="N7" s="290"/>
      <c r="O7" s="51"/>
    </row>
    <row r="8" spans="1:17" ht="8.25" customHeight="1" thickTop="1" x14ac:dyDescent="0.3">
      <c r="A8" s="49"/>
      <c r="B8" s="321"/>
      <c r="C8" s="321"/>
      <c r="D8" s="321"/>
      <c r="E8" s="321"/>
      <c r="F8" s="321"/>
      <c r="G8" s="321"/>
      <c r="H8" s="321"/>
      <c r="I8" s="321"/>
      <c r="J8" s="321"/>
      <c r="K8" s="321"/>
      <c r="L8" s="321"/>
      <c r="M8" s="321"/>
      <c r="N8" s="321"/>
      <c r="O8" s="50"/>
    </row>
    <row r="9" spans="1:17" ht="15" customHeight="1" x14ac:dyDescent="0.3">
      <c r="A9" s="49"/>
      <c r="B9" s="257" t="s">
        <v>19</v>
      </c>
      <c r="C9" s="257"/>
      <c r="D9" s="258"/>
      <c r="E9" s="259" t="s">
        <v>267</v>
      </c>
      <c r="F9" s="260"/>
      <c r="G9" s="261"/>
      <c r="H9" s="257" t="s">
        <v>11</v>
      </c>
      <c r="I9" s="257"/>
      <c r="J9" s="258"/>
      <c r="K9" s="262" t="s">
        <v>271</v>
      </c>
      <c r="L9" s="262"/>
      <c r="M9" s="262"/>
      <c r="N9" s="259"/>
      <c r="O9" s="50"/>
    </row>
    <row r="10" spans="1:17" ht="15" customHeight="1" x14ac:dyDescent="0.3">
      <c r="A10" s="49"/>
      <c r="B10" s="246" t="s">
        <v>13</v>
      </c>
      <c r="C10" s="246"/>
      <c r="D10" s="247"/>
      <c r="E10" s="259"/>
      <c r="F10" s="260"/>
      <c r="G10" s="261"/>
      <c r="H10" s="246" t="s">
        <v>31</v>
      </c>
      <c r="I10" s="246"/>
      <c r="J10" s="247"/>
      <c r="K10" s="262" t="s">
        <v>272</v>
      </c>
      <c r="L10" s="262"/>
      <c r="M10" s="262"/>
      <c r="N10" s="259"/>
      <c r="O10" s="50"/>
    </row>
    <row r="11" spans="1:17" ht="15" customHeight="1" x14ac:dyDescent="0.3">
      <c r="A11" s="49"/>
      <c r="B11" s="246" t="s">
        <v>30</v>
      </c>
      <c r="C11" s="246"/>
      <c r="D11" s="247"/>
      <c r="E11" s="259" t="s">
        <v>268</v>
      </c>
      <c r="F11" s="260"/>
      <c r="G11" s="261"/>
      <c r="H11" s="246" t="s">
        <v>50</v>
      </c>
      <c r="I11" s="246"/>
      <c r="J11" s="247"/>
      <c r="K11" s="262" t="s">
        <v>333</v>
      </c>
      <c r="L11" s="262"/>
      <c r="M11" s="262"/>
      <c r="N11" s="259"/>
      <c r="O11" s="50"/>
    </row>
    <row r="12" spans="1:17" ht="15" customHeight="1" x14ac:dyDescent="0.3">
      <c r="A12" s="49"/>
      <c r="B12" s="246" t="s">
        <v>8</v>
      </c>
      <c r="C12" s="246"/>
      <c r="D12" s="247"/>
      <c r="E12" s="259" t="s">
        <v>269</v>
      </c>
      <c r="F12" s="260"/>
      <c r="G12" s="261"/>
      <c r="H12" s="246" t="s">
        <v>29</v>
      </c>
      <c r="I12" s="246"/>
      <c r="J12" s="247"/>
      <c r="K12" s="262" t="s">
        <v>332</v>
      </c>
      <c r="L12" s="262"/>
      <c r="M12" s="262"/>
      <c r="N12" s="259"/>
      <c r="O12" s="50"/>
    </row>
    <row r="13" spans="1:17" ht="15" customHeight="1" x14ac:dyDescent="0.3">
      <c r="A13" s="49"/>
      <c r="B13" s="257" t="s">
        <v>9</v>
      </c>
      <c r="C13" s="257"/>
      <c r="D13" s="258"/>
      <c r="E13" s="259" t="s">
        <v>270</v>
      </c>
      <c r="F13" s="260"/>
      <c r="G13" s="261"/>
      <c r="H13" s="257" t="s">
        <v>12</v>
      </c>
      <c r="I13" s="257"/>
      <c r="J13" s="258"/>
      <c r="K13" s="265"/>
      <c r="L13" s="248"/>
      <c r="M13" s="248"/>
      <c r="N13" s="249"/>
      <c r="O13" s="50"/>
    </row>
    <row r="14" spans="1:17" ht="15" customHeight="1" x14ac:dyDescent="0.3">
      <c r="A14" s="49"/>
      <c r="B14" s="246" t="s">
        <v>18</v>
      </c>
      <c r="C14" s="246"/>
      <c r="D14" s="247"/>
      <c r="E14" s="259" t="s">
        <v>333</v>
      </c>
      <c r="F14" s="260"/>
      <c r="G14" s="261"/>
      <c r="H14" s="246" t="s">
        <v>98</v>
      </c>
      <c r="I14" s="246"/>
      <c r="J14" s="247"/>
      <c r="K14" s="262" t="s">
        <v>33</v>
      </c>
      <c r="L14" s="262"/>
      <c r="M14" s="262"/>
      <c r="N14" s="259"/>
      <c r="O14" s="50"/>
    </row>
    <row r="15" spans="1:17" ht="18" customHeight="1" x14ac:dyDescent="0.3">
      <c r="A15" s="49"/>
      <c r="B15" s="78" t="s">
        <v>10</v>
      </c>
      <c r="C15" s="78"/>
      <c r="D15" s="53"/>
      <c r="E15" s="54"/>
      <c r="F15" s="54"/>
      <c r="G15" s="53"/>
      <c r="H15" s="53"/>
      <c r="I15" s="53"/>
      <c r="J15" s="53"/>
      <c r="K15" s="53"/>
      <c r="L15" s="53"/>
      <c r="M15" s="53"/>
      <c r="N15" s="53"/>
      <c r="O15" s="51"/>
      <c r="Q15" s="3"/>
    </row>
    <row r="16" spans="1:17" ht="210" customHeight="1" x14ac:dyDescent="0.3">
      <c r="A16" s="58"/>
      <c r="B16" s="349" t="s">
        <v>99</v>
      </c>
      <c r="C16" s="350"/>
      <c r="D16" s="351"/>
      <c r="E16" s="334" t="s">
        <v>14</v>
      </c>
      <c r="F16" s="335"/>
      <c r="G16" s="336"/>
      <c r="H16" s="337" t="s">
        <v>281</v>
      </c>
      <c r="I16" s="338"/>
      <c r="J16" s="338"/>
      <c r="K16" s="338"/>
      <c r="L16" s="338"/>
      <c r="M16" s="338"/>
      <c r="N16" s="339"/>
      <c r="O16" s="52" t="b">
        <v>1</v>
      </c>
      <c r="Q16" s="3"/>
    </row>
    <row r="17" spans="1:17" ht="45" customHeight="1" x14ac:dyDescent="0.3">
      <c r="A17" s="49"/>
      <c r="B17" s="352"/>
      <c r="C17" s="353"/>
      <c r="D17" s="354"/>
      <c r="E17" s="340" t="s">
        <v>15</v>
      </c>
      <c r="F17" s="341"/>
      <c r="G17" s="342"/>
      <c r="H17" s="346" t="s">
        <v>282</v>
      </c>
      <c r="I17" s="347"/>
      <c r="J17" s="347"/>
      <c r="K17" s="347"/>
      <c r="L17" s="347"/>
      <c r="M17" s="347"/>
      <c r="N17" s="348"/>
      <c r="O17" s="52" t="b">
        <v>0</v>
      </c>
      <c r="Q17" s="3"/>
    </row>
    <row r="18" spans="1:17" ht="135" customHeight="1" x14ac:dyDescent="0.3">
      <c r="A18" s="49"/>
      <c r="B18" s="343" t="s">
        <v>100</v>
      </c>
      <c r="C18" s="344"/>
      <c r="D18" s="345"/>
      <c r="E18" s="334" t="s">
        <v>55</v>
      </c>
      <c r="F18" s="335"/>
      <c r="G18" s="336"/>
      <c r="H18" s="346" t="s">
        <v>283</v>
      </c>
      <c r="I18" s="347"/>
      <c r="J18" s="347"/>
      <c r="K18" s="347"/>
      <c r="L18" s="347"/>
      <c r="M18" s="347"/>
      <c r="N18" s="348"/>
      <c r="O18" s="52" t="b">
        <v>1</v>
      </c>
      <c r="Q18" s="3"/>
    </row>
    <row r="19" spans="1:17" ht="1" customHeight="1" x14ac:dyDescent="0.3">
      <c r="A19" s="49"/>
      <c r="B19" s="216"/>
      <c r="C19" s="217"/>
      <c r="D19" s="218"/>
      <c r="E19" s="328"/>
      <c r="F19" s="329"/>
      <c r="G19" s="330"/>
      <c r="H19" s="331"/>
      <c r="I19" s="332"/>
      <c r="J19" s="332"/>
      <c r="K19" s="332"/>
      <c r="L19" s="332"/>
      <c r="M19" s="332"/>
      <c r="N19" s="333"/>
      <c r="O19" s="52"/>
      <c r="Q19" s="3"/>
    </row>
    <row r="20" spans="1:17" ht="3" customHeight="1" x14ac:dyDescent="0.3">
      <c r="A20" s="49"/>
      <c r="B20" s="51"/>
      <c r="C20" s="51"/>
      <c r="D20" s="51"/>
      <c r="E20" s="51"/>
      <c r="F20" s="51"/>
      <c r="G20" s="51"/>
      <c r="H20" s="51"/>
      <c r="I20" s="51"/>
      <c r="J20" s="51"/>
      <c r="K20" s="51"/>
      <c r="L20" s="51"/>
      <c r="M20" s="51"/>
      <c r="N20" s="51"/>
      <c r="O20" s="51"/>
    </row>
    <row r="21" spans="1:17" ht="15" customHeight="1" x14ac:dyDescent="0.3"/>
    <row r="22" spans="1:17" ht="15" customHeight="1" x14ac:dyDescent="0.3"/>
    <row r="23" spans="1:17" ht="15" customHeight="1" x14ac:dyDescent="0.3"/>
    <row r="24" spans="1:17" ht="15" customHeight="1" x14ac:dyDescent="0.3">
      <c r="L24" s="55"/>
    </row>
    <row r="25" spans="1:17" ht="1" customHeight="1" x14ac:dyDescent="0.3"/>
    <row r="26" spans="1:17" ht="15" customHeight="1" x14ac:dyDescent="0.3"/>
    <row r="27" spans="1:17" ht="15" customHeight="1" x14ac:dyDescent="0.3"/>
    <row r="28" spans="1:17" ht="15" customHeight="1" x14ac:dyDescent="0.3"/>
    <row r="29" spans="1:17" ht="15" customHeight="1" x14ac:dyDescent="0.3"/>
    <row r="30" spans="1:17" ht="15" customHeight="1" x14ac:dyDescent="0.3"/>
    <row r="31" spans="1:17" ht="15" customHeight="1" x14ac:dyDescent="0.3"/>
    <row r="32" spans="1:17" ht="15" customHeight="1" x14ac:dyDescent="0.3"/>
    <row r="33" ht="15" customHeight="1" x14ac:dyDescent="0.3"/>
    <row r="34" ht="15" customHeight="1" x14ac:dyDescent="0.3"/>
    <row r="35" ht="15" customHeight="1" x14ac:dyDescent="0.3"/>
    <row r="36" ht="15" customHeight="1" x14ac:dyDescent="0.3"/>
    <row r="37" ht="15" customHeight="1" x14ac:dyDescent="0.3"/>
    <row r="38" ht="15" customHeight="1" x14ac:dyDescent="0.3"/>
    <row r="39" ht="15" customHeight="1" x14ac:dyDescent="0.3"/>
    <row r="40" ht="1" customHeight="1" x14ac:dyDescent="0.3"/>
    <row r="41" ht="15" customHeight="1" x14ac:dyDescent="0.3"/>
    <row r="42" ht="15" customHeight="1" x14ac:dyDescent="0.3"/>
    <row r="43" ht="15" customHeight="1" x14ac:dyDescent="0.3"/>
    <row r="44" ht="15" customHeight="1" x14ac:dyDescent="0.3"/>
    <row r="45" ht="15" customHeight="1" x14ac:dyDescent="0.3"/>
    <row r="46" ht="15" customHeight="1" x14ac:dyDescent="0.3"/>
    <row r="47" ht="15" customHeight="1" x14ac:dyDescent="0.3"/>
    <row r="48" ht="15" customHeight="1" x14ac:dyDescent="0.3"/>
    <row r="49" ht="15" customHeight="1" x14ac:dyDescent="0.3"/>
    <row r="50" ht="15" customHeight="1" x14ac:dyDescent="0.3"/>
    <row r="51" ht="15" customHeight="1" x14ac:dyDescent="0.3"/>
    <row r="52" ht="15" customHeight="1" x14ac:dyDescent="0.3"/>
    <row r="53" ht="15" customHeight="1" x14ac:dyDescent="0.3"/>
    <row r="54" ht="15" customHeight="1" x14ac:dyDescent="0.3"/>
    <row r="55" ht="15" customHeight="1" x14ac:dyDescent="0.3"/>
    <row r="56" ht="15" customHeight="1" x14ac:dyDescent="0.3"/>
    <row r="57" ht="15" customHeight="1" x14ac:dyDescent="0.3"/>
    <row r="58" ht="15" customHeight="1" x14ac:dyDescent="0.3"/>
    <row r="59" ht="15" customHeight="1" x14ac:dyDescent="0.3"/>
  </sheetData>
  <mergeCells count="52">
    <mergeCell ref="B18:D18"/>
    <mergeCell ref="E18:G18"/>
    <mergeCell ref="H18:N18"/>
    <mergeCell ref="H17:N17"/>
    <mergeCell ref="B16:D17"/>
    <mergeCell ref="E19:G19"/>
    <mergeCell ref="H19:N19"/>
    <mergeCell ref="E10:G10"/>
    <mergeCell ref="H10:J10"/>
    <mergeCell ref="E16:G16"/>
    <mergeCell ref="H16:N16"/>
    <mergeCell ref="E17:G17"/>
    <mergeCell ref="K10:N10"/>
    <mergeCell ref="B13:D13"/>
    <mergeCell ref="E13:G13"/>
    <mergeCell ref="H13:J13"/>
    <mergeCell ref="K13:N13"/>
    <mergeCell ref="B14:D14"/>
    <mergeCell ref="E14:G14"/>
    <mergeCell ref="H14:J14"/>
    <mergeCell ref="K14:N14"/>
    <mergeCell ref="B11:D11"/>
    <mergeCell ref="E11:G11"/>
    <mergeCell ref="H11:J11"/>
    <mergeCell ref="K11:N11"/>
    <mergeCell ref="B12:D12"/>
    <mergeCell ref="E12:G12"/>
    <mergeCell ref="H12:J12"/>
    <mergeCell ref="K12:N12"/>
    <mergeCell ref="K7:L7"/>
    <mergeCell ref="M7:N7"/>
    <mergeCell ref="B2:D6"/>
    <mergeCell ref="G2:H3"/>
    <mergeCell ref="I2:J3"/>
    <mergeCell ref="G5:L5"/>
    <mergeCell ref="M2:N3"/>
    <mergeCell ref="B10:D10"/>
    <mergeCell ref="G4:H4"/>
    <mergeCell ref="I4:J4"/>
    <mergeCell ref="M4:N4"/>
    <mergeCell ref="E9:G9"/>
    <mergeCell ref="H9:J9"/>
    <mergeCell ref="K9:N9"/>
    <mergeCell ref="B8:N8"/>
    <mergeCell ref="B9:D9"/>
    <mergeCell ref="M5:N5"/>
    <mergeCell ref="G6:L6"/>
    <mergeCell ref="M6:N6"/>
    <mergeCell ref="B7:D7"/>
    <mergeCell ref="E7:F7"/>
    <mergeCell ref="G7:H7"/>
    <mergeCell ref="I7:J7"/>
  </mergeCells>
  <conditionalFormatting sqref="E9:G14 K9:N12 K14:N14">
    <cfRule type="expression" dxfId="71" priority="46">
      <formula>MOD(ROW(),2)&lt;&gt;0</formula>
    </cfRule>
  </conditionalFormatting>
  <conditionalFormatting sqref="E17:N18 E16:H16 E19 H19">
    <cfRule type="expression" dxfId="70" priority="25">
      <formula>MOD(ROW(),2)=0</formula>
    </cfRule>
  </conditionalFormatting>
  <conditionalFormatting sqref="B16 B18:N18 E16:H16 E17:N17 B19:E19 H19">
    <cfRule type="expression" dxfId="69" priority="24">
      <formula>$O16=TRUE</formula>
    </cfRule>
  </conditionalFormatting>
  <conditionalFormatting sqref="B9:D13">
    <cfRule type="expression" dxfId="68" priority="35">
      <formula>MOD(ROW(),2)&lt;&gt;0</formula>
    </cfRule>
  </conditionalFormatting>
  <conditionalFormatting sqref="H9:J13">
    <cfRule type="expression" dxfId="67" priority="34">
      <formula>MOD(ROW(),2)&lt;&gt;0</formula>
    </cfRule>
  </conditionalFormatting>
  <conditionalFormatting sqref="H14:J14">
    <cfRule type="expression" dxfId="66" priority="12">
      <formula>MOD(ROW(),2)&lt;&gt;0</formula>
    </cfRule>
  </conditionalFormatting>
  <conditionalFormatting sqref="B14:D14">
    <cfRule type="expression" dxfId="65" priority="13">
      <formula>MOD(ROW(),2)&lt;&gt;0</formula>
    </cfRule>
  </conditionalFormatting>
  <conditionalFormatting sqref="K13:N13">
    <cfRule type="expression" dxfId="64" priority="7">
      <formula>MOD(ROW(),2)&lt;&gt;0</formula>
    </cfRule>
  </conditionalFormatting>
  <pageMargins left="0.23622047244094488" right="0.23622047244094488" top="0.31496062992125984" bottom="0.27559055118110237" header="0.31496062992125984" footer="0.31496062992125984"/>
  <pageSetup paperSize="8" scale="66"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00B0F0"/>
    <pageSetUpPr fitToPage="1"/>
  </sheetPr>
  <dimension ref="A1:Q61"/>
  <sheetViews>
    <sheetView showGridLines="0" zoomScaleNormal="100" zoomScaleSheetLayoutView="100" workbookViewId="0">
      <selection activeCell="E10" sqref="E10:G10"/>
    </sheetView>
  </sheetViews>
  <sheetFormatPr defaultColWidth="9" defaultRowHeight="12" x14ac:dyDescent="0.3"/>
  <cols>
    <col min="1" max="1" width="0.58203125" style="5" customWidth="1"/>
    <col min="2" max="2" width="11.83203125" style="1" customWidth="1"/>
    <col min="3" max="3" width="10.08203125" style="1" customWidth="1"/>
    <col min="4" max="4" width="11.33203125" style="1" customWidth="1"/>
    <col min="5" max="7" width="12.58203125" style="1" customWidth="1"/>
    <col min="8" max="14" width="14.58203125" style="1" customWidth="1"/>
    <col min="15" max="15" width="0.5" style="1" customWidth="1"/>
    <col min="16" max="18" width="9" style="1"/>
    <col min="19" max="19" width="9.33203125" style="1" customWidth="1"/>
    <col min="20" max="20" width="3.75" style="1" customWidth="1"/>
    <col min="21" max="16384" width="9" style="1"/>
  </cols>
  <sheetData>
    <row r="1" spans="1:17" ht="3.75" customHeight="1" thickBot="1" x14ac:dyDescent="0.35">
      <c r="A1" s="49"/>
      <c r="B1" s="50"/>
      <c r="C1" s="50"/>
      <c r="D1" s="50"/>
      <c r="E1" s="50"/>
      <c r="F1" s="50"/>
      <c r="G1" s="50"/>
      <c r="H1" s="50"/>
      <c r="I1" s="50"/>
      <c r="J1" s="50"/>
      <c r="K1" s="50"/>
      <c r="L1" s="50"/>
      <c r="M1" s="50"/>
      <c r="N1" s="50"/>
      <c r="O1" s="50"/>
    </row>
    <row r="2" spans="1:17" ht="13.5" customHeight="1" thickTop="1" x14ac:dyDescent="0.3">
      <c r="A2" s="49"/>
      <c r="B2" s="322" t="s">
        <v>219</v>
      </c>
      <c r="C2" s="323"/>
      <c r="D2" s="323"/>
      <c r="E2" s="8"/>
      <c r="F2" s="10"/>
      <c r="G2" s="297" t="s">
        <v>140</v>
      </c>
      <c r="H2" s="298"/>
      <c r="I2" s="276" t="s">
        <v>1</v>
      </c>
      <c r="J2" s="279"/>
      <c r="K2" s="88" t="s">
        <v>139</v>
      </c>
      <c r="L2" s="89" t="s">
        <v>141</v>
      </c>
      <c r="M2" s="276" t="s">
        <v>3</v>
      </c>
      <c r="N2" s="279"/>
      <c r="O2" s="51"/>
    </row>
    <row r="3" spans="1:17" ht="6.75" customHeight="1" x14ac:dyDescent="0.3">
      <c r="A3" s="49"/>
      <c r="B3" s="324"/>
      <c r="C3" s="325"/>
      <c r="D3" s="325"/>
      <c r="E3" s="9"/>
      <c r="F3" s="11"/>
      <c r="G3" s="299"/>
      <c r="H3" s="300"/>
      <c r="I3" s="301"/>
      <c r="J3" s="302"/>
      <c r="K3" s="87"/>
      <c r="L3" s="87"/>
      <c r="M3" s="301"/>
      <c r="N3" s="302"/>
      <c r="O3" s="51"/>
    </row>
    <row r="4" spans="1:17" ht="18" customHeight="1" thickBot="1" x14ac:dyDescent="0.35">
      <c r="A4" s="49"/>
      <c r="B4" s="324"/>
      <c r="C4" s="325"/>
      <c r="D4" s="325"/>
      <c r="E4" s="9"/>
      <c r="F4" s="11"/>
      <c r="G4" s="303" t="s">
        <v>262</v>
      </c>
      <c r="H4" s="304"/>
      <c r="I4" s="303">
        <v>2025</v>
      </c>
      <c r="J4" s="304"/>
      <c r="K4" s="86">
        <v>25</v>
      </c>
      <c r="L4" s="86" t="s">
        <v>149</v>
      </c>
      <c r="M4" s="303" t="s">
        <v>263</v>
      </c>
      <c r="N4" s="304"/>
      <c r="O4" s="51"/>
    </row>
    <row r="5" spans="1:17" ht="20.25" customHeight="1" thickTop="1" x14ac:dyDescent="0.3">
      <c r="A5" s="49"/>
      <c r="B5" s="324"/>
      <c r="C5" s="325"/>
      <c r="D5" s="325"/>
      <c r="E5" s="9"/>
      <c r="F5" s="11"/>
      <c r="G5" s="276" t="s">
        <v>4</v>
      </c>
      <c r="H5" s="277"/>
      <c r="I5" s="277"/>
      <c r="J5" s="277"/>
      <c r="K5" s="277"/>
      <c r="L5" s="277"/>
      <c r="M5" s="276" t="s">
        <v>5</v>
      </c>
      <c r="N5" s="279"/>
      <c r="O5" s="51"/>
    </row>
    <row r="6" spans="1:17" ht="19.5" customHeight="1" thickBot="1" x14ac:dyDescent="0.35">
      <c r="A6" s="49"/>
      <c r="B6" s="326"/>
      <c r="C6" s="327"/>
      <c r="D6" s="327"/>
      <c r="E6" s="12"/>
      <c r="F6" s="13"/>
      <c r="G6" s="280" t="s">
        <v>264</v>
      </c>
      <c r="H6" s="281"/>
      <c r="I6" s="281"/>
      <c r="J6" s="281"/>
      <c r="K6" s="281"/>
      <c r="L6" s="282"/>
      <c r="M6" s="283" t="s">
        <v>265</v>
      </c>
      <c r="N6" s="284"/>
      <c r="O6" s="50"/>
    </row>
    <row r="7" spans="1:17" ht="15.75" customHeight="1" thickTop="1" thickBot="1" x14ac:dyDescent="0.35">
      <c r="A7" s="49"/>
      <c r="B7" s="272" t="s">
        <v>7</v>
      </c>
      <c r="C7" s="273"/>
      <c r="D7" s="273"/>
      <c r="E7" s="274" t="s">
        <v>266</v>
      </c>
      <c r="F7" s="275"/>
      <c r="G7" s="285" t="s">
        <v>32</v>
      </c>
      <c r="H7" s="286"/>
      <c r="I7" s="287">
        <v>0.1</v>
      </c>
      <c r="J7" s="288"/>
      <c r="K7" s="285" t="s">
        <v>23</v>
      </c>
      <c r="L7" s="286"/>
      <c r="M7" s="289">
        <v>44865</v>
      </c>
      <c r="N7" s="290"/>
      <c r="O7" s="51"/>
    </row>
    <row r="8" spans="1:17" ht="8.25" customHeight="1" thickTop="1" x14ac:dyDescent="0.3">
      <c r="A8" s="49"/>
      <c r="B8" s="321"/>
      <c r="C8" s="321"/>
      <c r="D8" s="321"/>
      <c r="E8" s="321"/>
      <c r="F8" s="321"/>
      <c r="G8" s="321"/>
      <c r="H8" s="321"/>
      <c r="I8" s="321"/>
      <c r="J8" s="321"/>
      <c r="K8" s="321"/>
      <c r="L8" s="321"/>
      <c r="M8" s="321"/>
      <c r="N8" s="321"/>
      <c r="O8" s="50"/>
    </row>
    <row r="9" spans="1:17" ht="15" customHeight="1" x14ac:dyDescent="0.3">
      <c r="A9" s="49"/>
      <c r="B9" s="257" t="s">
        <v>19</v>
      </c>
      <c r="C9" s="257"/>
      <c r="D9" s="258"/>
      <c r="E9" s="259" t="s">
        <v>267</v>
      </c>
      <c r="F9" s="260"/>
      <c r="G9" s="261"/>
      <c r="H9" s="257" t="s">
        <v>11</v>
      </c>
      <c r="I9" s="257"/>
      <c r="J9" s="258"/>
      <c r="K9" s="262" t="s">
        <v>271</v>
      </c>
      <c r="L9" s="262"/>
      <c r="M9" s="262"/>
      <c r="N9" s="259"/>
      <c r="O9" s="50"/>
    </row>
    <row r="10" spans="1:17" ht="15" customHeight="1" x14ac:dyDescent="0.3">
      <c r="A10" s="49"/>
      <c r="B10" s="246" t="s">
        <v>13</v>
      </c>
      <c r="C10" s="246"/>
      <c r="D10" s="247"/>
      <c r="E10" s="259"/>
      <c r="F10" s="260"/>
      <c r="G10" s="261"/>
      <c r="H10" s="246" t="s">
        <v>31</v>
      </c>
      <c r="I10" s="246"/>
      <c r="J10" s="247"/>
      <c r="K10" s="262" t="s">
        <v>272</v>
      </c>
      <c r="L10" s="262"/>
      <c r="M10" s="262"/>
      <c r="N10" s="259"/>
      <c r="O10" s="50"/>
    </row>
    <row r="11" spans="1:17" ht="15" customHeight="1" x14ac:dyDescent="0.3">
      <c r="A11" s="49"/>
      <c r="B11" s="246" t="s">
        <v>30</v>
      </c>
      <c r="C11" s="246"/>
      <c r="D11" s="247"/>
      <c r="E11" s="259" t="s">
        <v>268</v>
      </c>
      <c r="F11" s="260"/>
      <c r="G11" s="261"/>
      <c r="H11" s="246" t="s">
        <v>50</v>
      </c>
      <c r="I11" s="246"/>
      <c r="J11" s="247"/>
      <c r="K11" s="262" t="s">
        <v>333</v>
      </c>
      <c r="L11" s="262"/>
      <c r="M11" s="262"/>
      <c r="N11" s="259"/>
      <c r="O11" s="50"/>
    </row>
    <row r="12" spans="1:17" ht="15" customHeight="1" x14ac:dyDescent="0.3">
      <c r="A12" s="49"/>
      <c r="B12" s="246" t="s">
        <v>8</v>
      </c>
      <c r="C12" s="246"/>
      <c r="D12" s="247"/>
      <c r="E12" s="259" t="s">
        <v>269</v>
      </c>
      <c r="F12" s="260"/>
      <c r="G12" s="261"/>
      <c r="H12" s="246" t="s">
        <v>29</v>
      </c>
      <c r="I12" s="246"/>
      <c r="J12" s="247"/>
      <c r="K12" s="262" t="s">
        <v>332</v>
      </c>
      <c r="L12" s="262"/>
      <c r="M12" s="262"/>
      <c r="N12" s="259"/>
      <c r="O12" s="50"/>
    </row>
    <row r="13" spans="1:17" ht="15" customHeight="1" x14ac:dyDescent="0.3">
      <c r="A13" s="49"/>
      <c r="B13" s="257" t="s">
        <v>9</v>
      </c>
      <c r="C13" s="257"/>
      <c r="D13" s="258"/>
      <c r="E13" s="259" t="s">
        <v>270</v>
      </c>
      <c r="F13" s="260"/>
      <c r="G13" s="261"/>
      <c r="H13" s="257" t="s">
        <v>12</v>
      </c>
      <c r="I13" s="257"/>
      <c r="J13" s="258"/>
      <c r="K13" s="265"/>
      <c r="L13" s="248"/>
      <c r="M13" s="248"/>
      <c r="N13" s="249"/>
      <c r="O13" s="50"/>
    </row>
    <row r="14" spans="1:17" ht="15" customHeight="1" x14ac:dyDescent="0.3">
      <c r="A14" s="49"/>
      <c r="B14" s="246" t="s">
        <v>18</v>
      </c>
      <c r="C14" s="246"/>
      <c r="D14" s="247"/>
      <c r="E14" s="259" t="s">
        <v>333</v>
      </c>
      <c r="F14" s="260"/>
      <c r="G14" s="261"/>
      <c r="H14" s="246" t="s">
        <v>98</v>
      </c>
      <c r="I14" s="246"/>
      <c r="J14" s="247"/>
      <c r="K14" s="262" t="s">
        <v>33</v>
      </c>
      <c r="L14" s="262"/>
      <c r="M14" s="262"/>
      <c r="N14" s="259"/>
      <c r="O14" s="50"/>
    </row>
    <row r="15" spans="1:17" ht="18" customHeight="1" x14ac:dyDescent="0.3">
      <c r="A15" s="49"/>
      <c r="B15" s="78" t="s">
        <v>238</v>
      </c>
      <c r="C15" s="78"/>
      <c r="D15" s="53"/>
      <c r="E15" s="54"/>
      <c r="F15" s="54"/>
      <c r="G15" s="53"/>
      <c r="H15" s="53"/>
      <c r="I15" s="53"/>
      <c r="J15" s="53"/>
      <c r="K15" s="53"/>
      <c r="L15" s="53"/>
      <c r="M15" s="53"/>
      <c r="N15" s="53"/>
      <c r="O15" s="51"/>
      <c r="Q15" s="3"/>
    </row>
    <row r="16" spans="1:17" ht="1" customHeight="1" x14ac:dyDescent="0.3">
      <c r="A16" s="49"/>
      <c r="B16" s="227"/>
      <c r="C16" s="228"/>
      <c r="D16" s="229"/>
      <c r="E16" s="328"/>
      <c r="F16" s="329"/>
      <c r="G16" s="330"/>
      <c r="H16" s="331"/>
      <c r="I16" s="332"/>
      <c r="J16" s="332"/>
      <c r="K16" s="332"/>
      <c r="L16" s="332"/>
      <c r="M16" s="332"/>
      <c r="N16" s="333"/>
      <c r="O16" s="52"/>
      <c r="Q16" s="3"/>
    </row>
    <row r="17" spans="1:17" ht="135" customHeight="1" x14ac:dyDescent="0.3">
      <c r="A17" s="49"/>
      <c r="B17" s="355" t="s">
        <v>102</v>
      </c>
      <c r="C17" s="356"/>
      <c r="D17" s="357"/>
      <c r="E17" s="364" t="s">
        <v>101</v>
      </c>
      <c r="F17" s="365"/>
      <c r="G17" s="366"/>
      <c r="H17" s="367" t="s">
        <v>284</v>
      </c>
      <c r="I17" s="368"/>
      <c r="J17" s="368"/>
      <c r="K17" s="368"/>
      <c r="L17" s="368"/>
      <c r="M17" s="368"/>
      <c r="N17" s="369"/>
      <c r="O17" s="52" t="b">
        <v>1</v>
      </c>
      <c r="Q17" s="3"/>
    </row>
    <row r="18" spans="1:17" ht="60" customHeight="1" x14ac:dyDescent="0.3">
      <c r="A18" s="49"/>
      <c r="B18" s="358"/>
      <c r="C18" s="359"/>
      <c r="D18" s="360"/>
      <c r="E18" s="370" t="s">
        <v>103</v>
      </c>
      <c r="F18" s="371"/>
      <c r="G18" s="372"/>
      <c r="H18" s="373" t="s">
        <v>285</v>
      </c>
      <c r="I18" s="374"/>
      <c r="J18" s="374"/>
      <c r="K18" s="374"/>
      <c r="L18" s="374"/>
      <c r="M18" s="374"/>
      <c r="N18" s="375"/>
      <c r="O18" s="52" t="b">
        <v>0</v>
      </c>
      <c r="Q18" s="3"/>
    </row>
    <row r="19" spans="1:17" ht="45" customHeight="1" x14ac:dyDescent="0.3">
      <c r="A19" s="49"/>
      <c r="B19" s="358"/>
      <c r="C19" s="359"/>
      <c r="D19" s="360"/>
      <c r="E19" s="376" t="s">
        <v>104</v>
      </c>
      <c r="F19" s="377"/>
      <c r="G19" s="378"/>
      <c r="H19" s="379" t="s">
        <v>286</v>
      </c>
      <c r="I19" s="380"/>
      <c r="J19" s="380"/>
      <c r="K19" s="380"/>
      <c r="L19" s="380"/>
      <c r="M19" s="380"/>
      <c r="N19" s="381"/>
      <c r="O19" s="52" t="b">
        <v>0</v>
      </c>
      <c r="Q19" s="3"/>
    </row>
    <row r="20" spans="1:17" ht="135" customHeight="1" x14ac:dyDescent="0.3">
      <c r="A20" s="49"/>
      <c r="B20" s="358"/>
      <c r="C20" s="359"/>
      <c r="D20" s="360"/>
      <c r="E20" s="370" t="s">
        <v>105</v>
      </c>
      <c r="F20" s="371"/>
      <c r="G20" s="372"/>
      <c r="H20" s="373" t="s">
        <v>287</v>
      </c>
      <c r="I20" s="374"/>
      <c r="J20" s="374"/>
      <c r="K20" s="374"/>
      <c r="L20" s="374"/>
      <c r="M20" s="374"/>
      <c r="N20" s="375"/>
      <c r="O20" s="52" t="b">
        <v>0</v>
      </c>
      <c r="Q20" s="3"/>
    </row>
    <row r="21" spans="1:17" ht="60" customHeight="1" x14ac:dyDescent="0.3">
      <c r="A21" s="49"/>
      <c r="B21" s="361"/>
      <c r="C21" s="362"/>
      <c r="D21" s="363"/>
      <c r="E21" s="382" t="s">
        <v>106</v>
      </c>
      <c r="F21" s="383"/>
      <c r="G21" s="384"/>
      <c r="H21" s="385" t="s">
        <v>288</v>
      </c>
      <c r="I21" s="386"/>
      <c r="J21" s="386"/>
      <c r="K21" s="386"/>
      <c r="L21" s="386"/>
      <c r="M21" s="386"/>
      <c r="N21" s="387"/>
      <c r="O21" s="52" t="b">
        <v>0</v>
      </c>
      <c r="Q21" s="3"/>
    </row>
    <row r="22" spans="1:17" ht="1" customHeight="1" x14ac:dyDescent="0.3">
      <c r="A22" s="49"/>
      <c r="B22" s="220"/>
      <c r="C22" s="219"/>
      <c r="D22" s="221"/>
      <c r="E22" s="388"/>
      <c r="F22" s="389"/>
      <c r="G22" s="390"/>
      <c r="H22" s="331"/>
      <c r="I22" s="332"/>
      <c r="J22" s="332"/>
      <c r="K22" s="332"/>
      <c r="L22" s="332"/>
      <c r="M22" s="332"/>
      <c r="N22" s="333"/>
      <c r="O22" s="52"/>
      <c r="Q22" s="3"/>
    </row>
    <row r="23" spans="1:17" ht="15" customHeight="1" x14ac:dyDescent="0.3">
      <c r="A23" s="49"/>
      <c r="B23" s="391" t="s">
        <v>221</v>
      </c>
      <c r="C23" s="392"/>
      <c r="D23" s="393"/>
      <c r="E23" s="400" t="s">
        <v>63</v>
      </c>
      <c r="F23" s="401"/>
      <c r="G23" s="402"/>
      <c r="H23" s="403" t="s">
        <v>289</v>
      </c>
      <c r="I23" s="404"/>
      <c r="J23" s="404"/>
      <c r="K23" s="404"/>
      <c r="L23" s="404"/>
      <c r="M23" s="404"/>
      <c r="N23" s="405"/>
      <c r="O23" s="52" t="b">
        <v>0</v>
      </c>
      <c r="Q23" s="3"/>
    </row>
    <row r="24" spans="1:17" ht="15" customHeight="1" x14ac:dyDescent="0.3">
      <c r="A24" s="49"/>
      <c r="B24" s="394"/>
      <c r="C24" s="395"/>
      <c r="D24" s="396"/>
      <c r="E24" s="376" t="s">
        <v>64</v>
      </c>
      <c r="F24" s="377"/>
      <c r="G24" s="378"/>
      <c r="H24" s="379" t="s">
        <v>290</v>
      </c>
      <c r="I24" s="380"/>
      <c r="J24" s="380"/>
      <c r="K24" s="380"/>
      <c r="L24" s="380"/>
      <c r="M24" s="380"/>
      <c r="N24" s="381"/>
      <c r="O24" s="52" t="b">
        <v>0</v>
      </c>
      <c r="Q24" s="3"/>
    </row>
    <row r="25" spans="1:17" ht="15" hidden="1" customHeight="1" x14ac:dyDescent="0.3">
      <c r="A25" s="49"/>
      <c r="B25" s="394"/>
      <c r="C25" s="395"/>
      <c r="D25" s="396"/>
      <c r="E25" s="370" t="s">
        <v>65</v>
      </c>
      <c r="F25" s="371"/>
      <c r="G25" s="372"/>
      <c r="H25" s="406"/>
      <c r="I25" s="407"/>
      <c r="J25" s="407"/>
      <c r="K25" s="407"/>
      <c r="L25" s="407"/>
      <c r="M25" s="407"/>
      <c r="N25" s="408"/>
      <c r="O25" s="52" t="b">
        <v>0</v>
      </c>
      <c r="Q25" s="3"/>
    </row>
    <row r="26" spans="1:17" ht="15" customHeight="1" x14ac:dyDescent="0.3">
      <c r="A26" s="49"/>
      <c r="B26" s="394"/>
      <c r="C26" s="395"/>
      <c r="D26" s="396"/>
      <c r="E26" s="370" t="s">
        <v>66</v>
      </c>
      <c r="F26" s="371"/>
      <c r="G26" s="372"/>
      <c r="H26" s="406" t="s">
        <v>291</v>
      </c>
      <c r="I26" s="407"/>
      <c r="J26" s="407"/>
      <c r="K26" s="407"/>
      <c r="L26" s="407"/>
      <c r="M26" s="407"/>
      <c r="N26" s="408"/>
      <c r="O26" s="52" t="b">
        <v>0</v>
      </c>
      <c r="Q26" s="3"/>
    </row>
    <row r="27" spans="1:17" ht="15" customHeight="1" x14ac:dyDescent="0.3">
      <c r="A27" s="49"/>
      <c r="B27" s="394"/>
      <c r="C27" s="395"/>
      <c r="D27" s="396"/>
      <c r="E27" s="376" t="s">
        <v>67</v>
      </c>
      <c r="F27" s="377"/>
      <c r="G27" s="378"/>
      <c r="H27" s="379" t="s">
        <v>292</v>
      </c>
      <c r="I27" s="380"/>
      <c r="J27" s="380"/>
      <c r="K27" s="380"/>
      <c r="L27" s="380"/>
      <c r="M27" s="380"/>
      <c r="N27" s="381"/>
      <c r="O27" s="52" t="b">
        <v>0</v>
      </c>
      <c r="Q27" s="3"/>
    </row>
    <row r="28" spans="1:17" ht="15" hidden="1" customHeight="1" x14ac:dyDescent="0.3">
      <c r="A28" s="49"/>
      <c r="B28" s="394"/>
      <c r="C28" s="395"/>
      <c r="D28" s="396"/>
      <c r="E28" s="370" t="s">
        <v>68</v>
      </c>
      <c r="F28" s="371"/>
      <c r="G28" s="372"/>
      <c r="H28" s="406"/>
      <c r="I28" s="407"/>
      <c r="J28" s="407"/>
      <c r="K28" s="407"/>
      <c r="L28" s="407"/>
      <c r="M28" s="407"/>
      <c r="N28" s="408"/>
      <c r="O28" s="52" t="b">
        <v>0</v>
      </c>
      <c r="Q28" s="3"/>
    </row>
    <row r="29" spans="1:17" ht="15" customHeight="1" x14ac:dyDescent="0.3">
      <c r="A29" s="49"/>
      <c r="B29" s="394"/>
      <c r="C29" s="395"/>
      <c r="D29" s="396"/>
      <c r="E29" s="370" t="s">
        <v>69</v>
      </c>
      <c r="F29" s="371"/>
      <c r="G29" s="372"/>
      <c r="H29" s="406" t="s">
        <v>293</v>
      </c>
      <c r="I29" s="407"/>
      <c r="J29" s="407"/>
      <c r="K29" s="407"/>
      <c r="L29" s="407"/>
      <c r="M29" s="407"/>
      <c r="N29" s="408"/>
      <c r="O29" s="52" t="b">
        <v>0</v>
      </c>
      <c r="Q29" s="3"/>
    </row>
    <row r="30" spans="1:17" ht="15" hidden="1" customHeight="1" x14ac:dyDescent="0.3">
      <c r="A30" s="49"/>
      <c r="B30" s="394"/>
      <c r="C30" s="395"/>
      <c r="D30" s="396"/>
      <c r="E30" s="370" t="s">
        <v>70</v>
      </c>
      <c r="F30" s="371"/>
      <c r="G30" s="372"/>
      <c r="H30" s="406"/>
      <c r="I30" s="407"/>
      <c r="J30" s="407"/>
      <c r="K30" s="407"/>
      <c r="L30" s="407"/>
      <c r="M30" s="407"/>
      <c r="N30" s="408"/>
      <c r="O30" s="52" t="b">
        <v>0</v>
      </c>
      <c r="Q30" s="3"/>
    </row>
    <row r="31" spans="1:17" ht="15" hidden="1" customHeight="1" x14ac:dyDescent="0.3">
      <c r="A31" s="49"/>
      <c r="B31" s="394"/>
      <c r="C31" s="395"/>
      <c r="D31" s="396"/>
      <c r="E31" s="370" t="s">
        <v>71</v>
      </c>
      <c r="F31" s="371"/>
      <c r="G31" s="372"/>
      <c r="H31" s="406"/>
      <c r="I31" s="407"/>
      <c r="J31" s="407"/>
      <c r="K31" s="407"/>
      <c r="L31" s="407"/>
      <c r="M31" s="407"/>
      <c r="N31" s="408"/>
      <c r="O31" s="52" t="b">
        <v>0</v>
      </c>
      <c r="Q31" s="3"/>
    </row>
    <row r="32" spans="1:17" ht="15" hidden="1" customHeight="1" x14ac:dyDescent="0.3">
      <c r="A32" s="49"/>
      <c r="B32" s="394"/>
      <c r="C32" s="395"/>
      <c r="D32" s="396"/>
      <c r="E32" s="370" t="s">
        <v>72</v>
      </c>
      <c r="F32" s="371"/>
      <c r="G32" s="372"/>
      <c r="H32" s="406"/>
      <c r="I32" s="407"/>
      <c r="J32" s="407"/>
      <c r="K32" s="407"/>
      <c r="L32" s="407"/>
      <c r="M32" s="407"/>
      <c r="N32" s="408"/>
      <c r="O32" s="52" t="b">
        <v>0</v>
      </c>
      <c r="Q32" s="3"/>
    </row>
    <row r="33" spans="1:17" ht="15" hidden="1" customHeight="1" x14ac:dyDescent="0.3">
      <c r="A33" s="49"/>
      <c r="B33" s="394"/>
      <c r="C33" s="395"/>
      <c r="D33" s="396"/>
      <c r="E33" s="370" t="s">
        <v>73</v>
      </c>
      <c r="F33" s="371"/>
      <c r="G33" s="372"/>
      <c r="H33" s="373"/>
      <c r="I33" s="374"/>
      <c r="J33" s="374"/>
      <c r="K33" s="374"/>
      <c r="L33" s="374"/>
      <c r="M33" s="374"/>
      <c r="N33" s="375"/>
      <c r="O33" s="52"/>
      <c r="Q33" s="3"/>
    </row>
    <row r="34" spans="1:17" ht="15" hidden="1" customHeight="1" x14ac:dyDescent="0.3">
      <c r="A34" s="49"/>
      <c r="B34" s="394"/>
      <c r="C34" s="395"/>
      <c r="D34" s="396"/>
      <c r="E34" s="370" t="s">
        <v>74</v>
      </c>
      <c r="F34" s="371"/>
      <c r="G34" s="372"/>
      <c r="H34" s="373"/>
      <c r="I34" s="374"/>
      <c r="J34" s="374"/>
      <c r="K34" s="374"/>
      <c r="L34" s="374"/>
      <c r="M34" s="374"/>
      <c r="N34" s="375"/>
      <c r="O34" s="52"/>
      <c r="Q34" s="3"/>
    </row>
    <row r="35" spans="1:17" ht="15" hidden="1" customHeight="1" x14ac:dyDescent="0.3">
      <c r="A35" s="49"/>
      <c r="B35" s="394"/>
      <c r="C35" s="395"/>
      <c r="D35" s="396"/>
      <c r="E35" s="370" t="s">
        <v>75</v>
      </c>
      <c r="F35" s="371"/>
      <c r="G35" s="372"/>
      <c r="H35" s="373"/>
      <c r="I35" s="374"/>
      <c r="J35" s="374"/>
      <c r="K35" s="374"/>
      <c r="L35" s="374"/>
      <c r="M35" s="374"/>
      <c r="N35" s="375"/>
      <c r="O35" s="52"/>
      <c r="Q35" s="3"/>
    </row>
    <row r="36" spans="1:17" ht="15" hidden="1" customHeight="1" x14ac:dyDescent="0.3">
      <c r="A36" s="49"/>
      <c r="B36" s="397"/>
      <c r="C36" s="398"/>
      <c r="D36" s="399"/>
      <c r="E36" s="409" t="s">
        <v>76</v>
      </c>
      <c r="F36" s="410"/>
      <c r="G36" s="411"/>
      <c r="H36" s="412"/>
      <c r="I36" s="413"/>
      <c r="J36" s="413"/>
      <c r="K36" s="413"/>
      <c r="L36" s="413"/>
      <c r="M36" s="413"/>
      <c r="N36" s="414"/>
      <c r="O36" s="52" t="b">
        <v>0</v>
      </c>
      <c r="Q36" s="3"/>
    </row>
    <row r="37" spans="1:17" ht="1" customHeight="1" x14ac:dyDescent="0.3">
      <c r="A37" s="49"/>
      <c r="B37" s="220"/>
      <c r="C37" s="219"/>
      <c r="D37" s="221"/>
      <c r="E37" s="388"/>
      <c r="F37" s="389"/>
      <c r="G37" s="390"/>
      <c r="H37" s="331"/>
      <c r="I37" s="332"/>
      <c r="J37" s="332"/>
      <c r="K37" s="332"/>
      <c r="L37" s="332"/>
      <c r="M37" s="332"/>
      <c r="N37" s="333"/>
      <c r="O37" s="52"/>
      <c r="Q37" s="3"/>
    </row>
    <row r="38" spans="1:17" ht="30" customHeight="1" x14ac:dyDescent="0.3">
      <c r="A38" s="49"/>
      <c r="B38" s="349" t="s">
        <v>107</v>
      </c>
      <c r="C38" s="350"/>
      <c r="D38" s="351"/>
      <c r="E38" s="364" t="s">
        <v>56</v>
      </c>
      <c r="F38" s="365"/>
      <c r="G38" s="366"/>
      <c r="H38" s="433" t="s">
        <v>294</v>
      </c>
      <c r="I38" s="434"/>
      <c r="J38" s="434"/>
      <c r="K38" s="434"/>
      <c r="L38" s="434"/>
      <c r="M38" s="434"/>
      <c r="N38" s="435"/>
      <c r="O38" s="52" t="b">
        <v>0</v>
      </c>
      <c r="Q38" s="3"/>
    </row>
    <row r="39" spans="1:17" ht="165" customHeight="1" x14ac:dyDescent="0.3">
      <c r="A39" s="49"/>
      <c r="B39" s="430"/>
      <c r="C39" s="431"/>
      <c r="D39" s="432"/>
      <c r="E39" s="370" t="s">
        <v>127</v>
      </c>
      <c r="F39" s="371"/>
      <c r="G39" s="372"/>
      <c r="H39" s="415" t="s">
        <v>295</v>
      </c>
      <c r="I39" s="416"/>
      <c r="J39" s="416"/>
      <c r="K39" s="416"/>
      <c r="L39" s="416"/>
      <c r="M39" s="416"/>
      <c r="N39" s="417"/>
      <c r="O39" s="52" t="b">
        <v>0</v>
      </c>
      <c r="Q39" s="3"/>
    </row>
    <row r="40" spans="1:17" ht="15" customHeight="1" x14ac:dyDescent="0.3">
      <c r="A40" s="49"/>
      <c r="B40" s="430"/>
      <c r="C40" s="431"/>
      <c r="D40" s="432"/>
      <c r="E40" s="376" t="s">
        <v>128</v>
      </c>
      <c r="F40" s="377"/>
      <c r="G40" s="378"/>
      <c r="H40" s="418" t="s">
        <v>296</v>
      </c>
      <c r="I40" s="419"/>
      <c r="J40" s="419"/>
      <c r="K40" s="419"/>
      <c r="L40" s="419"/>
      <c r="M40" s="419"/>
      <c r="N40" s="420"/>
      <c r="O40" s="52" t="b">
        <v>0</v>
      </c>
      <c r="Q40" s="3"/>
    </row>
    <row r="41" spans="1:17" ht="15" customHeight="1" x14ac:dyDescent="0.3">
      <c r="A41" s="49"/>
      <c r="B41" s="430"/>
      <c r="C41" s="431"/>
      <c r="D41" s="432"/>
      <c r="E41" s="370" t="s">
        <v>129</v>
      </c>
      <c r="F41" s="371"/>
      <c r="G41" s="372"/>
      <c r="H41" s="415" t="s">
        <v>297</v>
      </c>
      <c r="I41" s="416"/>
      <c r="J41" s="416"/>
      <c r="K41" s="416"/>
      <c r="L41" s="416"/>
      <c r="M41" s="416"/>
      <c r="N41" s="417"/>
      <c r="O41" s="52" t="b">
        <v>0</v>
      </c>
      <c r="Q41" s="3"/>
    </row>
    <row r="42" spans="1:17" ht="15" customHeight="1" x14ac:dyDescent="0.3">
      <c r="A42" s="49"/>
      <c r="B42" s="430"/>
      <c r="C42" s="431"/>
      <c r="D42" s="432"/>
      <c r="E42" s="376" t="s">
        <v>130</v>
      </c>
      <c r="F42" s="377"/>
      <c r="G42" s="378"/>
      <c r="H42" s="418" t="s">
        <v>298</v>
      </c>
      <c r="I42" s="419"/>
      <c r="J42" s="419"/>
      <c r="K42" s="419"/>
      <c r="L42" s="419"/>
      <c r="M42" s="419"/>
      <c r="N42" s="420"/>
      <c r="O42" s="52" t="b">
        <v>0</v>
      </c>
      <c r="Q42" s="3"/>
    </row>
    <row r="43" spans="1:17" ht="15" customHeight="1" x14ac:dyDescent="0.3">
      <c r="A43" s="49"/>
      <c r="B43" s="352"/>
      <c r="C43" s="353"/>
      <c r="D43" s="354"/>
      <c r="E43" s="409" t="s">
        <v>131</v>
      </c>
      <c r="F43" s="410"/>
      <c r="G43" s="411"/>
      <c r="H43" s="421" t="s">
        <v>299</v>
      </c>
      <c r="I43" s="422"/>
      <c r="J43" s="422"/>
      <c r="K43" s="422"/>
      <c r="L43" s="422"/>
      <c r="M43" s="422"/>
      <c r="N43" s="423"/>
      <c r="O43" s="52" t="b">
        <v>0</v>
      </c>
      <c r="Q43" s="3"/>
    </row>
    <row r="44" spans="1:17" ht="30" customHeight="1" x14ac:dyDescent="0.3">
      <c r="A44" s="49"/>
      <c r="B44" s="343" t="s">
        <v>108</v>
      </c>
      <c r="C44" s="344"/>
      <c r="D44" s="345"/>
      <c r="E44" s="424" t="s">
        <v>16</v>
      </c>
      <c r="F44" s="425"/>
      <c r="G44" s="426"/>
      <c r="H44" s="427" t="s">
        <v>300</v>
      </c>
      <c r="I44" s="428"/>
      <c r="J44" s="428"/>
      <c r="K44" s="428"/>
      <c r="L44" s="428"/>
      <c r="M44" s="428"/>
      <c r="N44" s="429"/>
      <c r="O44" s="52" t="b">
        <v>0</v>
      </c>
      <c r="Q44" s="3"/>
    </row>
    <row r="45" spans="1:17" ht="105" customHeight="1" x14ac:dyDescent="0.3">
      <c r="A45" s="49"/>
      <c r="B45" s="349" t="s">
        <v>109</v>
      </c>
      <c r="C45" s="350"/>
      <c r="D45" s="351"/>
      <c r="E45" s="371" t="s">
        <v>57</v>
      </c>
      <c r="F45" s="371"/>
      <c r="G45" s="371"/>
      <c r="H45" s="403" t="s">
        <v>301</v>
      </c>
      <c r="I45" s="404"/>
      <c r="J45" s="404"/>
      <c r="K45" s="404"/>
      <c r="L45" s="404"/>
      <c r="M45" s="404"/>
      <c r="N45" s="405"/>
      <c r="O45" s="52" t="b">
        <v>1</v>
      </c>
      <c r="Q45" s="3"/>
    </row>
    <row r="46" spans="1:17" ht="180" customHeight="1" x14ac:dyDescent="0.3">
      <c r="A46" s="49"/>
      <c r="B46" s="352"/>
      <c r="C46" s="353"/>
      <c r="D46" s="354"/>
      <c r="E46" s="377" t="s">
        <v>58</v>
      </c>
      <c r="F46" s="377"/>
      <c r="G46" s="377"/>
      <c r="H46" s="441" t="s">
        <v>302</v>
      </c>
      <c r="I46" s="442"/>
      <c r="J46" s="442"/>
      <c r="K46" s="442"/>
      <c r="L46" s="442"/>
      <c r="M46" s="442"/>
      <c r="N46" s="443"/>
      <c r="O46" s="52" t="b">
        <v>0</v>
      </c>
      <c r="Q46" s="3"/>
    </row>
    <row r="47" spans="1:17" ht="30" customHeight="1" x14ac:dyDescent="0.3">
      <c r="A47" s="49"/>
      <c r="B47" s="343" t="s">
        <v>110</v>
      </c>
      <c r="C47" s="344"/>
      <c r="D47" s="345"/>
      <c r="E47" s="388" t="s">
        <v>17</v>
      </c>
      <c r="F47" s="389"/>
      <c r="G47" s="390"/>
      <c r="H47" s="438" t="s">
        <v>303</v>
      </c>
      <c r="I47" s="439"/>
      <c r="J47" s="439"/>
      <c r="K47" s="439"/>
      <c r="L47" s="439"/>
      <c r="M47" s="439"/>
      <c r="N47" s="440"/>
      <c r="O47" s="52" t="b">
        <v>1</v>
      </c>
      <c r="Q47" s="3"/>
    </row>
    <row r="48" spans="1:17" ht="75" customHeight="1" x14ac:dyDescent="0.3">
      <c r="A48" s="49"/>
      <c r="B48" s="343" t="s">
        <v>111</v>
      </c>
      <c r="C48" s="344"/>
      <c r="D48" s="345"/>
      <c r="E48" s="424" t="s">
        <v>59</v>
      </c>
      <c r="F48" s="425"/>
      <c r="G48" s="426"/>
      <c r="H48" s="436" t="s">
        <v>304</v>
      </c>
      <c r="I48" s="419"/>
      <c r="J48" s="419"/>
      <c r="K48" s="419"/>
      <c r="L48" s="419"/>
      <c r="M48" s="419"/>
      <c r="N48" s="437"/>
      <c r="O48" s="52" t="b">
        <v>1</v>
      </c>
      <c r="Q48" s="3"/>
    </row>
    <row r="49" spans="1:17" ht="45" customHeight="1" x14ac:dyDescent="0.3">
      <c r="A49" s="49"/>
      <c r="B49" s="343" t="s">
        <v>77</v>
      </c>
      <c r="C49" s="344"/>
      <c r="D49" s="345"/>
      <c r="E49" s="388" t="s">
        <v>60</v>
      </c>
      <c r="F49" s="389"/>
      <c r="G49" s="390"/>
      <c r="H49" s="438" t="s">
        <v>305</v>
      </c>
      <c r="I49" s="439"/>
      <c r="J49" s="439"/>
      <c r="K49" s="439"/>
      <c r="L49" s="439"/>
      <c r="M49" s="439"/>
      <c r="N49" s="440"/>
      <c r="O49" s="52" t="b">
        <v>1</v>
      </c>
      <c r="Q49" s="3"/>
    </row>
    <row r="50" spans="1:17" ht="15" customHeight="1" x14ac:dyDescent="0.3">
      <c r="A50" s="49"/>
      <c r="B50" s="349" t="s">
        <v>137</v>
      </c>
      <c r="C50" s="350"/>
      <c r="D50" s="351"/>
      <c r="E50" s="424" t="s">
        <v>61</v>
      </c>
      <c r="F50" s="425"/>
      <c r="G50" s="426"/>
      <c r="H50" s="427" t="s">
        <v>306</v>
      </c>
      <c r="I50" s="428"/>
      <c r="J50" s="428"/>
      <c r="K50" s="428"/>
      <c r="L50" s="428"/>
      <c r="M50" s="428"/>
      <c r="N50" s="429"/>
      <c r="O50" s="52"/>
      <c r="Q50" s="3"/>
    </row>
    <row r="51" spans="1:17" ht="60" customHeight="1" x14ac:dyDescent="0.3">
      <c r="A51" s="49"/>
      <c r="B51" s="430"/>
      <c r="C51" s="431"/>
      <c r="D51" s="432"/>
      <c r="E51" s="388" t="s">
        <v>190</v>
      </c>
      <c r="F51" s="389"/>
      <c r="G51" s="390"/>
      <c r="H51" s="438" t="s">
        <v>33</v>
      </c>
      <c r="I51" s="439"/>
      <c r="J51" s="439"/>
      <c r="K51" s="439"/>
      <c r="L51" s="439"/>
      <c r="M51" s="439"/>
      <c r="N51" s="440"/>
      <c r="O51" s="52"/>
      <c r="Q51" s="3"/>
    </row>
    <row r="52" spans="1:17" ht="60" customHeight="1" x14ac:dyDescent="0.3">
      <c r="A52" s="49"/>
      <c r="B52" s="430"/>
      <c r="C52" s="431"/>
      <c r="D52" s="432"/>
      <c r="E52" s="424" t="s">
        <v>191</v>
      </c>
      <c r="F52" s="425"/>
      <c r="G52" s="426"/>
      <c r="H52" s="427" t="s">
        <v>307</v>
      </c>
      <c r="I52" s="428"/>
      <c r="J52" s="428"/>
      <c r="K52" s="428"/>
      <c r="L52" s="428"/>
      <c r="M52" s="428"/>
      <c r="N52" s="429"/>
      <c r="O52" s="52"/>
      <c r="Q52" s="3"/>
    </row>
    <row r="53" spans="1:17" ht="60" customHeight="1" x14ac:dyDescent="0.3">
      <c r="A53" s="49"/>
      <c r="B53" s="430"/>
      <c r="C53" s="431"/>
      <c r="D53" s="432"/>
      <c r="E53" s="388" t="s">
        <v>192</v>
      </c>
      <c r="F53" s="389"/>
      <c r="G53" s="390"/>
      <c r="H53" s="438" t="s">
        <v>307</v>
      </c>
      <c r="I53" s="439"/>
      <c r="J53" s="439"/>
      <c r="K53" s="439"/>
      <c r="L53" s="439"/>
      <c r="M53" s="439"/>
      <c r="N53" s="440"/>
      <c r="O53" s="52"/>
      <c r="Q53" s="3"/>
    </row>
    <row r="54" spans="1:17" ht="60" customHeight="1" x14ac:dyDescent="0.3">
      <c r="A54" s="49"/>
      <c r="B54" s="430"/>
      <c r="C54" s="431"/>
      <c r="D54" s="432"/>
      <c r="E54" s="424" t="s">
        <v>193</v>
      </c>
      <c r="F54" s="425"/>
      <c r="G54" s="426"/>
      <c r="H54" s="427" t="s">
        <v>307</v>
      </c>
      <c r="I54" s="428"/>
      <c r="J54" s="428"/>
      <c r="K54" s="428"/>
      <c r="L54" s="428"/>
      <c r="M54" s="428"/>
      <c r="N54" s="429"/>
      <c r="O54" s="52"/>
      <c r="Q54" s="3"/>
    </row>
    <row r="55" spans="1:17" ht="60" customHeight="1" x14ac:dyDescent="0.3">
      <c r="A55" s="49"/>
      <c r="B55" s="352"/>
      <c r="C55" s="353"/>
      <c r="D55" s="354"/>
      <c r="E55" s="388" t="s">
        <v>194</v>
      </c>
      <c r="F55" s="389"/>
      <c r="G55" s="390"/>
      <c r="H55" s="438" t="s">
        <v>307</v>
      </c>
      <c r="I55" s="439"/>
      <c r="J55" s="439"/>
      <c r="K55" s="439"/>
      <c r="L55" s="439"/>
      <c r="M55" s="439"/>
      <c r="N55" s="440"/>
      <c r="O55" s="52"/>
      <c r="Q55" s="3"/>
    </row>
    <row r="56" spans="1:17" ht="30" customHeight="1" x14ac:dyDescent="0.3">
      <c r="A56" s="49"/>
      <c r="B56" s="343" t="s">
        <v>112</v>
      </c>
      <c r="C56" s="344"/>
      <c r="D56" s="345"/>
      <c r="E56" s="424" t="s">
        <v>51</v>
      </c>
      <c r="F56" s="425"/>
      <c r="G56" s="426"/>
      <c r="H56" s="427" t="s">
        <v>308</v>
      </c>
      <c r="I56" s="428"/>
      <c r="J56" s="428"/>
      <c r="K56" s="428"/>
      <c r="L56" s="428"/>
      <c r="M56" s="428"/>
      <c r="N56" s="429"/>
      <c r="O56" s="52" t="b">
        <v>1</v>
      </c>
      <c r="Q56" s="3"/>
    </row>
    <row r="57" spans="1:17" ht="3" customHeight="1" x14ac:dyDescent="0.3">
      <c r="A57" s="49"/>
      <c r="B57" s="51"/>
      <c r="C57" s="51"/>
      <c r="D57" s="51"/>
      <c r="E57" s="51"/>
      <c r="F57" s="51"/>
      <c r="G57" s="51"/>
      <c r="H57" s="51"/>
      <c r="I57" s="51"/>
      <c r="J57" s="51"/>
      <c r="K57" s="51"/>
      <c r="L57" s="51"/>
      <c r="M57" s="51"/>
      <c r="N57" s="51"/>
      <c r="O57" s="51"/>
    </row>
    <row r="58" spans="1:17" ht="15" customHeight="1" x14ac:dyDescent="0.3"/>
    <row r="59" spans="1:17" ht="15" customHeight="1" x14ac:dyDescent="0.3"/>
    <row r="60" spans="1:17" ht="15" customHeight="1" x14ac:dyDescent="0.3"/>
    <row r="61" spans="1:17" x14ac:dyDescent="0.3">
      <c r="L61" s="55"/>
    </row>
  </sheetData>
  <mergeCells count="134">
    <mergeCell ref="H54:N54"/>
    <mergeCell ref="E55:G55"/>
    <mergeCell ref="H55:N55"/>
    <mergeCell ref="B56:D56"/>
    <mergeCell ref="E56:G56"/>
    <mergeCell ref="H56:N56"/>
    <mergeCell ref="B50:D55"/>
    <mergeCell ref="E50:G50"/>
    <mergeCell ref="H50:N50"/>
    <mergeCell ref="E51:G51"/>
    <mergeCell ref="H51:N51"/>
    <mergeCell ref="E52:G52"/>
    <mergeCell ref="H52:N52"/>
    <mergeCell ref="E53:G53"/>
    <mergeCell ref="H53:N53"/>
    <mergeCell ref="E54:G54"/>
    <mergeCell ref="B48:D48"/>
    <mergeCell ref="E48:G48"/>
    <mergeCell ref="H48:N48"/>
    <mergeCell ref="B49:D49"/>
    <mergeCell ref="E49:G49"/>
    <mergeCell ref="H49:N49"/>
    <mergeCell ref="B45:D46"/>
    <mergeCell ref="E45:G45"/>
    <mergeCell ref="H45:N45"/>
    <mergeCell ref="E46:G46"/>
    <mergeCell ref="H46:N46"/>
    <mergeCell ref="B47:D47"/>
    <mergeCell ref="E47:G47"/>
    <mergeCell ref="H47:N47"/>
    <mergeCell ref="E43:G43"/>
    <mergeCell ref="H43:N43"/>
    <mergeCell ref="B44:D44"/>
    <mergeCell ref="E44:G44"/>
    <mergeCell ref="H44:N44"/>
    <mergeCell ref="E37:G37"/>
    <mergeCell ref="H37:N37"/>
    <mergeCell ref="B38:D43"/>
    <mergeCell ref="E38:G38"/>
    <mergeCell ref="H38:N38"/>
    <mergeCell ref="E39:G39"/>
    <mergeCell ref="H39:N39"/>
    <mergeCell ref="E40:G40"/>
    <mergeCell ref="H40:N40"/>
    <mergeCell ref="E41:G41"/>
    <mergeCell ref="H36:N36"/>
    <mergeCell ref="E31:G31"/>
    <mergeCell ref="H31:N31"/>
    <mergeCell ref="E32:G32"/>
    <mergeCell ref="H32:N32"/>
    <mergeCell ref="E33:G33"/>
    <mergeCell ref="H33:N33"/>
    <mergeCell ref="H41:N41"/>
    <mergeCell ref="E42:G42"/>
    <mergeCell ref="H42:N42"/>
    <mergeCell ref="E22:G22"/>
    <mergeCell ref="H22:N22"/>
    <mergeCell ref="B23:D36"/>
    <mergeCell ref="E23:G23"/>
    <mergeCell ref="H23:N23"/>
    <mergeCell ref="E24:G24"/>
    <mergeCell ref="H24:N24"/>
    <mergeCell ref="E28:G28"/>
    <mergeCell ref="H28:N28"/>
    <mergeCell ref="E29:G29"/>
    <mergeCell ref="H29:N29"/>
    <mergeCell ref="E30:G30"/>
    <mergeCell ref="H30:N30"/>
    <mergeCell ref="E25:G25"/>
    <mergeCell ref="H25:N25"/>
    <mergeCell ref="E26:G26"/>
    <mergeCell ref="H26:N26"/>
    <mergeCell ref="E27:G27"/>
    <mergeCell ref="H27:N27"/>
    <mergeCell ref="E34:G34"/>
    <mergeCell ref="H34:N34"/>
    <mergeCell ref="E35:G35"/>
    <mergeCell ref="H35:N35"/>
    <mergeCell ref="E36:G36"/>
    <mergeCell ref="E16:G16"/>
    <mergeCell ref="H16:N16"/>
    <mergeCell ref="B17:D21"/>
    <mergeCell ref="E17:G17"/>
    <mergeCell ref="H17:N17"/>
    <mergeCell ref="E18:G18"/>
    <mergeCell ref="H18:N18"/>
    <mergeCell ref="E19:G19"/>
    <mergeCell ref="H19:N19"/>
    <mergeCell ref="E20:G20"/>
    <mergeCell ref="H20:N20"/>
    <mergeCell ref="E21:G21"/>
    <mergeCell ref="H21:N21"/>
    <mergeCell ref="B13:D13"/>
    <mergeCell ref="E13:G13"/>
    <mergeCell ref="H13:J13"/>
    <mergeCell ref="K13:N13"/>
    <mergeCell ref="B14:D14"/>
    <mergeCell ref="E14:G14"/>
    <mergeCell ref="H14:J14"/>
    <mergeCell ref="K14:N14"/>
    <mergeCell ref="B11:D11"/>
    <mergeCell ref="E11:G11"/>
    <mergeCell ref="H11:J11"/>
    <mergeCell ref="K11:N11"/>
    <mergeCell ref="B12:D12"/>
    <mergeCell ref="E12:G12"/>
    <mergeCell ref="H12:J12"/>
    <mergeCell ref="K12:N12"/>
    <mergeCell ref="B8:N8"/>
    <mergeCell ref="B9:D9"/>
    <mergeCell ref="E9:G9"/>
    <mergeCell ref="H9:J9"/>
    <mergeCell ref="K9:N9"/>
    <mergeCell ref="B10:D10"/>
    <mergeCell ref="E10:G10"/>
    <mergeCell ref="H10:J10"/>
    <mergeCell ref="K10:N10"/>
    <mergeCell ref="M6:N6"/>
    <mergeCell ref="B7:D7"/>
    <mergeCell ref="E7:F7"/>
    <mergeCell ref="G7:H7"/>
    <mergeCell ref="I7:J7"/>
    <mergeCell ref="K7:L7"/>
    <mergeCell ref="M7:N7"/>
    <mergeCell ref="B2:D6"/>
    <mergeCell ref="G2:H3"/>
    <mergeCell ref="I2:J3"/>
    <mergeCell ref="M2:N3"/>
    <mergeCell ref="G4:H4"/>
    <mergeCell ref="I4:J4"/>
    <mergeCell ref="M4:N4"/>
    <mergeCell ref="G5:L5"/>
    <mergeCell ref="M5:N5"/>
    <mergeCell ref="G6:L6"/>
  </mergeCells>
  <conditionalFormatting sqref="E9:G14 K9:N12 K14:N14">
    <cfRule type="expression" dxfId="63" priority="10">
      <formula>MOD(ROW(),2)&lt;&gt;0</formula>
    </cfRule>
  </conditionalFormatting>
  <conditionalFormatting sqref="E16 H16">
    <cfRule type="expression" dxfId="62" priority="7">
      <formula>MOD(ROW(),2)=0</formula>
    </cfRule>
  </conditionalFormatting>
  <conditionalFormatting sqref="B38 B44:D44 B47:D49 B45 B56:D56 B16:E16 H16">
    <cfRule type="expression" dxfId="61" priority="6">
      <formula>$O16=TRUE</formula>
    </cfRule>
  </conditionalFormatting>
  <conditionalFormatting sqref="B9:D13">
    <cfRule type="expression" dxfId="60" priority="9">
      <formula>MOD(ROW(),2)&lt;&gt;0</formula>
    </cfRule>
  </conditionalFormatting>
  <conditionalFormatting sqref="H9:J13">
    <cfRule type="expression" dxfId="59" priority="8">
      <formula>MOD(ROW(),2)&lt;&gt;0</formula>
    </cfRule>
  </conditionalFormatting>
  <conditionalFormatting sqref="H14:J14">
    <cfRule type="expression" dxfId="58" priority="4">
      <formula>MOD(ROW(),2)&lt;&gt;0</formula>
    </cfRule>
  </conditionalFormatting>
  <conditionalFormatting sqref="B14:D14">
    <cfRule type="expression" dxfId="57" priority="5">
      <formula>MOD(ROW(),2)&lt;&gt;0</formula>
    </cfRule>
  </conditionalFormatting>
  <conditionalFormatting sqref="K13:N13">
    <cfRule type="expression" dxfId="56" priority="3">
      <formula>MOD(ROW(),2)&lt;&gt;0</formula>
    </cfRule>
  </conditionalFormatting>
  <conditionalFormatting sqref="B50">
    <cfRule type="expression" dxfId="55" priority="2">
      <formula>$O50=TRUE</formula>
    </cfRule>
  </conditionalFormatting>
  <conditionalFormatting sqref="B23">
    <cfRule type="expression" dxfId="54" priority="1">
      <formula>$O23=TRUE</formula>
    </cfRule>
  </conditionalFormatting>
  <pageMargins left="0.23622047244094488" right="0.23622047244094488" top="0.31496062992125984" bottom="0.27559055118110237" header="0.31496062992125984" footer="0.31496062992125984"/>
  <pageSetup paperSize="8" scale="66"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5"/>
    <pageSetUpPr fitToPage="1"/>
  </sheetPr>
  <dimension ref="A1:P111"/>
  <sheetViews>
    <sheetView showGridLines="0" zoomScale="85" zoomScaleNormal="85" zoomScaleSheetLayoutView="100" workbookViewId="0">
      <selection activeCell="E13" sqref="E13"/>
    </sheetView>
  </sheetViews>
  <sheetFormatPr defaultColWidth="9" defaultRowHeight="12" x14ac:dyDescent="0.3"/>
  <cols>
    <col min="1" max="1" width="0.5" style="36" customWidth="1"/>
    <col min="2" max="2" width="12.58203125" style="31" customWidth="1"/>
    <col min="3" max="3" width="13.58203125" style="31" customWidth="1"/>
    <col min="4" max="4" width="9.75" style="31" customWidth="1"/>
    <col min="5" max="5" width="18.5" style="31" customWidth="1"/>
    <col min="6" max="6" width="10.08203125" style="31" customWidth="1"/>
    <col min="7" max="7" width="9.08203125" style="31" customWidth="1"/>
    <col min="8" max="8" width="17.75" style="31" customWidth="1"/>
    <col min="9" max="10" width="11.08203125" style="31" customWidth="1"/>
    <col min="11" max="11" width="11.58203125" style="31" customWidth="1"/>
    <col min="12" max="13" width="13" style="31" customWidth="1"/>
    <col min="14" max="15" width="11.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22" t="s">
        <v>219</v>
      </c>
      <c r="C2" s="323"/>
      <c r="D2" s="323"/>
      <c r="E2" s="454"/>
      <c r="F2" s="454"/>
      <c r="G2" s="455"/>
      <c r="H2" s="297" t="s">
        <v>0</v>
      </c>
      <c r="I2" s="298"/>
      <c r="J2" s="276" t="s">
        <v>1</v>
      </c>
      <c r="K2" s="279"/>
      <c r="L2" s="88" t="s">
        <v>2</v>
      </c>
      <c r="M2" s="89" t="s">
        <v>141</v>
      </c>
      <c r="N2" s="276" t="s">
        <v>3</v>
      </c>
      <c r="O2" s="279"/>
      <c r="P2" s="120"/>
    </row>
    <row r="3" spans="1:16" ht="4.5" customHeight="1" x14ac:dyDescent="0.3">
      <c r="A3" s="77"/>
      <c r="B3" s="324"/>
      <c r="C3" s="325"/>
      <c r="D3" s="325"/>
      <c r="E3" s="456"/>
      <c r="F3" s="456"/>
      <c r="G3" s="457"/>
      <c r="H3" s="299"/>
      <c r="I3" s="300"/>
      <c r="J3" s="301"/>
      <c r="K3" s="302"/>
      <c r="L3" s="87"/>
      <c r="M3" s="87"/>
      <c r="N3" s="301"/>
      <c r="O3" s="302"/>
      <c r="P3" s="75"/>
    </row>
    <row r="4" spans="1:16" s="99" customFormat="1" ht="17.25" customHeight="1" thickBot="1" x14ac:dyDescent="0.35">
      <c r="A4" s="116"/>
      <c r="B4" s="324"/>
      <c r="C4" s="325"/>
      <c r="D4" s="325"/>
      <c r="E4" s="456"/>
      <c r="F4" s="456"/>
      <c r="G4" s="457"/>
      <c r="H4" s="450" t="s">
        <v>262</v>
      </c>
      <c r="I4" s="451"/>
      <c r="J4" s="450">
        <v>2025</v>
      </c>
      <c r="K4" s="451"/>
      <c r="L4" s="98">
        <v>25</v>
      </c>
      <c r="M4" s="98" t="s">
        <v>149</v>
      </c>
      <c r="N4" s="450" t="s">
        <v>263</v>
      </c>
      <c r="O4" s="451"/>
      <c r="P4" s="121"/>
    </row>
    <row r="5" spans="1:16" s="101" customFormat="1" ht="13.5" customHeight="1" thickTop="1" x14ac:dyDescent="0.3">
      <c r="A5" s="117"/>
      <c r="B5" s="324"/>
      <c r="C5" s="325"/>
      <c r="D5" s="325"/>
      <c r="E5" s="456"/>
      <c r="F5" s="456"/>
      <c r="G5" s="457"/>
      <c r="H5" s="276" t="s">
        <v>4</v>
      </c>
      <c r="I5" s="277"/>
      <c r="J5" s="277"/>
      <c r="K5" s="277"/>
      <c r="L5" s="277"/>
      <c r="M5" s="277"/>
      <c r="N5" s="276" t="s">
        <v>5</v>
      </c>
      <c r="O5" s="279"/>
      <c r="P5" s="122"/>
    </row>
    <row r="6" spans="1:16" ht="20.25" customHeight="1" thickBot="1" x14ac:dyDescent="0.35">
      <c r="A6" s="77"/>
      <c r="B6" s="326"/>
      <c r="C6" s="327"/>
      <c r="D6" s="327"/>
      <c r="E6" s="458"/>
      <c r="F6" s="458"/>
      <c r="G6" s="459"/>
      <c r="H6" s="280" t="s">
        <v>264</v>
      </c>
      <c r="I6" s="281"/>
      <c r="J6" s="281"/>
      <c r="K6" s="281"/>
      <c r="L6" s="281"/>
      <c r="M6" s="282"/>
      <c r="N6" s="283" t="s">
        <v>265</v>
      </c>
      <c r="O6" s="284"/>
      <c r="P6" s="75"/>
    </row>
    <row r="7" spans="1:16" s="101" customFormat="1" ht="15.75" customHeight="1" thickTop="1" thickBot="1" x14ac:dyDescent="0.35">
      <c r="A7" s="117" t="s">
        <v>6</v>
      </c>
      <c r="B7" s="460" t="s">
        <v>7</v>
      </c>
      <c r="C7" s="461"/>
      <c r="D7" s="462"/>
      <c r="E7" s="452" t="s">
        <v>266</v>
      </c>
      <c r="F7" s="453"/>
      <c r="G7" s="445"/>
      <c r="H7" s="446" t="s">
        <v>32</v>
      </c>
      <c r="I7" s="447"/>
      <c r="J7" s="444">
        <v>0.1</v>
      </c>
      <c r="K7" s="445"/>
      <c r="L7" s="446" t="s">
        <v>23</v>
      </c>
      <c r="M7" s="447"/>
      <c r="N7" s="448">
        <v>44865</v>
      </c>
      <c r="O7" s="449"/>
      <c r="P7" s="123"/>
    </row>
    <row r="8" spans="1:16" s="1" customFormat="1" ht="18" customHeight="1" thickTop="1" x14ac:dyDescent="0.3">
      <c r="A8" s="49"/>
      <c r="B8" s="113" t="s">
        <v>147</v>
      </c>
      <c r="C8" s="53"/>
      <c r="D8" s="53"/>
      <c r="E8" s="53"/>
      <c r="F8" s="53"/>
      <c r="G8" s="53"/>
      <c r="H8" s="53"/>
      <c r="I8" s="53"/>
      <c r="J8" s="53"/>
      <c r="K8" s="53"/>
      <c r="L8" s="53"/>
      <c r="M8" s="53"/>
      <c r="N8" s="53"/>
      <c r="O8" s="53"/>
      <c r="P8" s="51"/>
    </row>
    <row r="9" spans="1:16" s="1" customFormat="1" ht="18" customHeight="1" x14ac:dyDescent="0.3">
      <c r="A9" s="49"/>
      <c r="B9" s="485" t="s">
        <v>162</v>
      </c>
      <c r="C9" s="486"/>
      <c r="D9" s="486"/>
      <c r="E9" s="486"/>
      <c r="F9" s="486"/>
      <c r="G9" s="487"/>
      <c r="H9" s="160" t="s">
        <v>37</v>
      </c>
      <c r="I9" s="158" t="s">
        <v>47</v>
      </c>
      <c r="J9" s="467" t="s">
        <v>173</v>
      </c>
      <c r="K9" s="468"/>
      <c r="L9" s="468"/>
      <c r="M9" s="468"/>
      <c r="N9" s="468"/>
      <c r="O9" s="469"/>
      <c r="P9" s="76"/>
    </row>
    <row r="10" spans="1:16" ht="14.5" x14ac:dyDescent="0.3">
      <c r="A10" s="77">
        <v>75679</v>
      </c>
      <c r="B10" s="463" t="s">
        <v>139</v>
      </c>
      <c r="C10" s="463"/>
      <c r="D10" s="463"/>
      <c r="E10" s="65"/>
      <c r="F10" s="65"/>
      <c r="G10" s="66"/>
      <c r="H10" s="152">
        <v>25</v>
      </c>
      <c r="I10" s="161" t="s">
        <v>167</v>
      </c>
      <c r="J10" s="476" t="s">
        <v>174</v>
      </c>
      <c r="K10" s="477"/>
      <c r="L10" s="477"/>
      <c r="M10" s="477"/>
      <c r="N10" s="477"/>
      <c r="O10" s="478"/>
      <c r="P10" s="76"/>
    </row>
    <row r="11" spans="1:16" ht="15.25" customHeight="1" x14ac:dyDescent="0.3">
      <c r="A11" s="77" t="s">
        <v>6</v>
      </c>
      <c r="B11" s="463" t="s">
        <v>148</v>
      </c>
      <c r="C11" s="463"/>
      <c r="D11" s="463"/>
      <c r="E11" s="65"/>
      <c r="F11" s="65"/>
      <c r="G11" s="66"/>
      <c r="H11" s="152" t="s">
        <v>149</v>
      </c>
      <c r="I11" s="162" t="s">
        <v>163</v>
      </c>
      <c r="J11" s="479" t="s">
        <v>174</v>
      </c>
      <c r="K11" s="480"/>
      <c r="L11" s="480"/>
      <c r="M11" s="480"/>
      <c r="N11" s="480"/>
      <c r="O11" s="481"/>
      <c r="P11" s="76"/>
    </row>
    <row r="12" spans="1:16" ht="15.25" customHeight="1" x14ac:dyDescent="0.3">
      <c r="A12" s="77"/>
      <c r="B12" s="463" t="s">
        <v>178</v>
      </c>
      <c r="C12" s="463"/>
      <c r="D12" s="463"/>
      <c r="E12" s="154"/>
      <c r="F12" s="102"/>
      <c r="G12" s="155"/>
      <c r="H12" s="152">
        <v>2.82</v>
      </c>
      <c r="I12" s="162" t="s">
        <v>164</v>
      </c>
      <c r="J12" s="479" t="s">
        <v>175</v>
      </c>
      <c r="K12" s="480"/>
      <c r="L12" s="480"/>
      <c r="M12" s="480"/>
      <c r="N12" s="480"/>
      <c r="O12" s="481"/>
      <c r="P12" s="76"/>
    </row>
    <row r="13" spans="1:16" ht="15.25" customHeight="1" x14ac:dyDescent="0.3">
      <c r="A13" s="77"/>
      <c r="B13" s="151" t="s">
        <v>150</v>
      </c>
      <c r="C13" s="64"/>
      <c r="D13" s="64"/>
      <c r="E13" s="102"/>
      <c r="F13" s="102"/>
      <c r="G13" s="155"/>
      <c r="H13" s="152" t="s">
        <v>33</v>
      </c>
      <c r="I13" s="162" t="s">
        <v>163</v>
      </c>
      <c r="J13" s="479" t="s">
        <v>176</v>
      </c>
      <c r="K13" s="480"/>
      <c r="L13" s="480"/>
      <c r="M13" s="480"/>
      <c r="N13" s="480"/>
      <c r="O13" s="481"/>
      <c r="P13" s="76"/>
    </row>
    <row r="14" spans="1:16" ht="15.25" customHeight="1" x14ac:dyDescent="0.3">
      <c r="A14" s="77"/>
      <c r="B14" s="180" t="s">
        <v>151</v>
      </c>
      <c r="C14" s="181"/>
      <c r="D14" s="181"/>
      <c r="E14" s="182"/>
      <c r="F14" s="182"/>
      <c r="G14" s="183"/>
      <c r="H14" s="184" t="s">
        <v>33</v>
      </c>
      <c r="I14" s="185" t="s">
        <v>163</v>
      </c>
      <c r="J14" s="482" t="s">
        <v>176</v>
      </c>
      <c r="K14" s="483"/>
      <c r="L14" s="483"/>
      <c r="M14" s="483"/>
      <c r="N14" s="483"/>
      <c r="O14" s="484"/>
      <c r="P14" s="76"/>
    </row>
    <row r="15" spans="1:16" ht="15.25" hidden="1" customHeight="1" x14ac:dyDescent="0.3">
      <c r="A15" s="77"/>
      <c r="B15" s="464" t="s">
        <v>166</v>
      </c>
      <c r="C15" s="464"/>
      <c r="D15" s="465"/>
      <c r="E15" s="176" t="s">
        <v>152</v>
      </c>
      <c r="F15" s="177"/>
      <c r="G15" s="178"/>
      <c r="H15" s="179">
        <v>10.93</v>
      </c>
      <c r="I15" s="161" t="s">
        <v>165</v>
      </c>
      <c r="J15" s="470" t="s">
        <v>177</v>
      </c>
      <c r="K15" s="471"/>
      <c r="L15" s="471"/>
      <c r="M15" s="471"/>
      <c r="N15" s="471"/>
      <c r="O15" s="472"/>
      <c r="P15" s="76"/>
    </row>
    <row r="16" spans="1:16" ht="15.25" customHeight="1" x14ac:dyDescent="0.3">
      <c r="A16" s="77"/>
      <c r="B16" s="255"/>
      <c r="C16" s="255"/>
      <c r="D16" s="466"/>
      <c r="E16" s="151" t="s">
        <v>153</v>
      </c>
      <c r="F16" s="172"/>
      <c r="G16" s="155"/>
      <c r="H16" s="152">
        <v>17.079999999999998</v>
      </c>
      <c r="I16" s="162" t="s">
        <v>165</v>
      </c>
      <c r="J16" s="473"/>
      <c r="K16" s="474"/>
      <c r="L16" s="474"/>
      <c r="M16" s="474"/>
      <c r="N16" s="474"/>
      <c r="O16" s="475"/>
      <c r="P16" s="76"/>
    </row>
    <row r="17" spans="1:16" ht="15.25" hidden="1" customHeight="1" x14ac:dyDescent="0.3">
      <c r="A17" s="77"/>
      <c r="B17" s="255"/>
      <c r="C17" s="255"/>
      <c r="D17" s="466"/>
      <c r="E17" s="151" t="s">
        <v>154</v>
      </c>
      <c r="F17" s="172"/>
      <c r="G17" s="155"/>
      <c r="H17" s="152">
        <v>20.6</v>
      </c>
      <c r="I17" s="162" t="s">
        <v>165</v>
      </c>
      <c r="J17" s="473"/>
      <c r="K17" s="474"/>
      <c r="L17" s="474"/>
      <c r="M17" s="474"/>
      <c r="N17" s="474"/>
      <c r="O17" s="475"/>
      <c r="P17" s="76"/>
    </row>
    <row r="18" spans="1:16" ht="15.25" hidden="1" customHeight="1" x14ac:dyDescent="0.3">
      <c r="A18" s="77"/>
      <c r="B18" s="255"/>
      <c r="C18" s="255"/>
      <c r="D18" s="466"/>
      <c r="E18" s="151" t="s">
        <v>155</v>
      </c>
      <c r="F18" s="172"/>
      <c r="G18" s="155"/>
      <c r="H18" s="152">
        <v>27.43</v>
      </c>
      <c r="I18" s="162" t="s">
        <v>165</v>
      </c>
      <c r="J18" s="473"/>
      <c r="K18" s="474"/>
      <c r="L18" s="474"/>
      <c r="M18" s="474"/>
      <c r="N18" s="474"/>
      <c r="O18" s="475"/>
      <c r="P18" s="76"/>
    </row>
    <row r="19" spans="1:16" ht="15.25" hidden="1" customHeight="1" x14ac:dyDescent="0.3">
      <c r="A19" s="77"/>
      <c r="B19" s="255"/>
      <c r="C19" s="255"/>
      <c r="D19" s="466"/>
      <c r="E19" s="151" t="s">
        <v>156</v>
      </c>
      <c r="F19" s="172"/>
      <c r="G19" s="155"/>
      <c r="H19" s="152">
        <v>36.47</v>
      </c>
      <c r="I19" s="162" t="s">
        <v>165</v>
      </c>
      <c r="J19" s="473"/>
      <c r="K19" s="474"/>
      <c r="L19" s="474"/>
      <c r="M19" s="474"/>
      <c r="N19" s="474"/>
      <c r="O19" s="475"/>
      <c r="P19" s="76"/>
    </row>
    <row r="20" spans="1:16" ht="15.25" hidden="1" customHeight="1" x14ac:dyDescent="0.3">
      <c r="A20" s="77"/>
      <c r="B20" s="255"/>
      <c r="C20" s="255"/>
      <c r="D20" s="466"/>
      <c r="E20" s="151" t="s">
        <v>157</v>
      </c>
      <c r="F20" s="172"/>
      <c r="G20" s="155"/>
      <c r="H20" s="152">
        <v>39.28</v>
      </c>
      <c r="I20" s="162" t="s">
        <v>165</v>
      </c>
      <c r="J20" s="473"/>
      <c r="K20" s="474"/>
      <c r="L20" s="474"/>
      <c r="M20" s="474"/>
      <c r="N20" s="474"/>
      <c r="O20" s="475"/>
      <c r="P20" s="76"/>
    </row>
    <row r="21" spans="1:16" ht="15.25" hidden="1" customHeight="1" x14ac:dyDescent="0.3">
      <c r="A21" s="77"/>
      <c r="B21" s="255"/>
      <c r="C21" s="255"/>
      <c r="D21" s="466"/>
      <c r="E21" s="151" t="s">
        <v>158</v>
      </c>
      <c r="F21" s="172"/>
      <c r="G21" s="155"/>
      <c r="H21" s="152">
        <v>46.18</v>
      </c>
      <c r="I21" s="162" t="s">
        <v>165</v>
      </c>
      <c r="J21" s="473"/>
      <c r="K21" s="474"/>
      <c r="L21" s="474"/>
      <c r="M21" s="474"/>
      <c r="N21" s="474"/>
      <c r="O21" s="475"/>
      <c r="P21" s="76"/>
    </row>
    <row r="22" spans="1:16" ht="15.25" hidden="1" customHeight="1" x14ac:dyDescent="0.3">
      <c r="A22" s="77"/>
      <c r="B22" s="255"/>
      <c r="C22" s="255"/>
      <c r="D22" s="466"/>
      <c r="E22" s="151" t="s">
        <v>159</v>
      </c>
      <c r="F22" s="172"/>
      <c r="G22" s="155"/>
      <c r="H22" s="152">
        <v>58.8</v>
      </c>
      <c r="I22" s="162" t="s">
        <v>165</v>
      </c>
      <c r="J22" s="473"/>
      <c r="K22" s="474"/>
      <c r="L22" s="474"/>
      <c r="M22" s="474"/>
      <c r="N22" s="474"/>
      <c r="O22" s="475"/>
      <c r="P22" s="76"/>
    </row>
    <row r="23" spans="1:16" ht="15.25" hidden="1" customHeight="1" x14ac:dyDescent="0.3">
      <c r="A23" s="77"/>
      <c r="B23" s="255"/>
      <c r="C23" s="255"/>
      <c r="D23" s="466"/>
      <c r="E23" s="151" t="s">
        <v>160</v>
      </c>
      <c r="F23" s="172"/>
      <c r="G23" s="155"/>
      <c r="H23" s="152">
        <v>66.16</v>
      </c>
      <c r="I23" s="162" t="s">
        <v>165</v>
      </c>
      <c r="J23" s="473"/>
      <c r="K23" s="474"/>
      <c r="L23" s="474"/>
      <c r="M23" s="474"/>
      <c r="N23" s="474"/>
      <c r="O23" s="475"/>
      <c r="P23" s="76"/>
    </row>
    <row r="24" spans="1:16" ht="15.25" hidden="1" customHeight="1" x14ac:dyDescent="0.3">
      <c r="A24" s="77" t="s">
        <v>6</v>
      </c>
      <c r="B24" s="255"/>
      <c r="C24" s="255"/>
      <c r="D24" s="466"/>
      <c r="E24" s="151" t="s">
        <v>161</v>
      </c>
      <c r="F24" s="153"/>
      <c r="G24" s="156"/>
      <c r="H24" s="152">
        <v>122.39</v>
      </c>
      <c r="I24" s="162" t="s">
        <v>165</v>
      </c>
      <c r="J24" s="473"/>
      <c r="K24" s="474"/>
      <c r="L24" s="474"/>
      <c r="M24" s="474"/>
      <c r="N24" s="474"/>
      <c r="O24" s="475"/>
      <c r="P24" s="76"/>
    </row>
    <row r="25" spans="1:16" ht="15" customHeight="1" x14ac:dyDescent="0.3">
      <c r="A25" s="77"/>
      <c r="B25" s="113" t="s">
        <v>168</v>
      </c>
      <c r="C25" s="53"/>
      <c r="D25" s="53"/>
      <c r="E25" s="53"/>
      <c r="F25" s="53"/>
      <c r="G25" s="53"/>
      <c r="H25" s="53"/>
      <c r="I25" s="53"/>
      <c r="J25" s="53"/>
      <c r="K25" s="53"/>
      <c r="L25" s="53"/>
      <c r="M25" s="53"/>
      <c r="N25" s="53"/>
      <c r="O25" s="53"/>
      <c r="P25" s="76"/>
    </row>
    <row r="26" spans="1:16" ht="15" customHeight="1" x14ac:dyDescent="0.3">
      <c r="A26" s="77"/>
      <c r="B26" s="163"/>
      <c r="C26" s="159"/>
      <c r="D26" s="159"/>
      <c r="E26" s="159"/>
      <c r="F26" s="159"/>
      <c r="G26" s="159"/>
      <c r="H26" s="159"/>
      <c r="I26" s="159"/>
      <c r="J26" s="159"/>
      <c r="K26" s="159"/>
      <c r="L26" s="159"/>
      <c r="M26" s="159"/>
      <c r="N26" s="159"/>
      <c r="O26" s="159"/>
      <c r="P26" s="76"/>
    </row>
    <row r="27" spans="1:16" ht="15" customHeight="1" x14ac:dyDescent="0.3">
      <c r="A27" s="77"/>
      <c r="B27" s="163"/>
      <c r="C27" s="159"/>
      <c r="D27" s="159"/>
      <c r="E27" s="159"/>
      <c r="F27" s="159"/>
      <c r="G27" s="159"/>
      <c r="H27" s="159"/>
      <c r="I27" s="159"/>
      <c r="J27" s="159"/>
      <c r="K27" s="159"/>
      <c r="L27" s="159"/>
      <c r="M27" s="159"/>
      <c r="N27" s="159"/>
      <c r="O27" s="159"/>
      <c r="P27" s="76"/>
    </row>
    <row r="28" spans="1:16" ht="15" customHeight="1" x14ac:dyDescent="0.3">
      <c r="A28" s="77"/>
      <c r="B28" s="163"/>
      <c r="C28" s="159"/>
      <c r="D28" s="159"/>
      <c r="E28" s="159"/>
      <c r="F28" s="159"/>
      <c r="G28" s="159"/>
      <c r="H28" s="159"/>
      <c r="I28" s="159"/>
      <c r="J28" s="159"/>
      <c r="K28" s="159"/>
      <c r="L28" s="159"/>
      <c r="M28" s="159"/>
      <c r="N28" s="159"/>
      <c r="O28" s="159"/>
      <c r="P28" s="76"/>
    </row>
    <row r="29" spans="1:16" ht="15" customHeight="1" x14ac:dyDescent="0.3">
      <c r="A29" s="77"/>
      <c r="B29" s="163"/>
      <c r="C29" s="159"/>
      <c r="D29" s="159"/>
      <c r="E29" s="159"/>
      <c r="F29" s="159"/>
      <c r="G29" s="159"/>
      <c r="H29" s="159"/>
      <c r="I29" s="159"/>
      <c r="J29" s="159"/>
      <c r="K29" s="159"/>
      <c r="L29" s="159"/>
      <c r="M29" s="159"/>
      <c r="N29" s="159"/>
      <c r="O29" s="159"/>
      <c r="P29" s="76"/>
    </row>
    <row r="30" spans="1:16" ht="15" customHeight="1" x14ac:dyDescent="0.3">
      <c r="A30" s="77"/>
      <c r="B30" s="163"/>
      <c r="C30" s="159"/>
      <c r="D30" s="159"/>
      <c r="E30" s="159"/>
      <c r="F30" s="159"/>
      <c r="G30" s="159"/>
      <c r="H30" s="159"/>
      <c r="I30" s="159"/>
      <c r="J30" s="159"/>
      <c r="K30" s="159"/>
      <c r="L30" s="159"/>
      <c r="M30" s="159"/>
      <c r="N30" s="159"/>
      <c r="O30" s="159"/>
      <c r="P30" s="76"/>
    </row>
    <row r="31" spans="1:16" ht="15" customHeight="1" x14ac:dyDescent="0.3">
      <c r="A31" s="77"/>
      <c r="B31" s="163"/>
      <c r="C31" s="159"/>
      <c r="D31" s="159"/>
      <c r="E31" s="159"/>
      <c r="F31" s="159"/>
      <c r="G31" s="159"/>
      <c r="H31" s="159"/>
      <c r="I31" s="159"/>
      <c r="J31" s="159"/>
      <c r="K31" s="159"/>
      <c r="L31" s="159"/>
      <c r="M31" s="159"/>
      <c r="N31" s="159"/>
      <c r="O31" s="159"/>
      <c r="P31" s="76"/>
    </row>
    <row r="32" spans="1:16" ht="15" customHeight="1" x14ac:dyDescent="0.3">
      <c r="A32" s="77"/>
      <c r="B32" s="163"/>
      <c r="C32" s="200"/>
      <c r="D32" s="201"/>
      <c r="E32" s="201"/>
      <c r="F32" s="201"/>
      <c r="G32" s="201"/>
      <c r="H32" s="201"/>
      <c r="I32" s="201"/>
      <c r="J32" s="201"/>
      <c r="K32" s="202"/>
      <c r="L32" s="159"/>
      <c r="M32" s="159"/>
      <c r="N32" s="159"/>
      <c r="O32" s="159"/>
      <c r="P32" s="76"/>
    </row>
    <row r="33" spans="1:16" ht="15" customHeight="1" x14ac:dyDescent="0.3">
      <c r="A33" s="77"/>
      <c r="B33" s="163"/>
      <c r="C33" s="203">
        <v>1</v>
      </c>
      <c r="D33" s="159" t="s">
        <v>223</v>
      </c>
      <c r="E33" s="159"/>
      <c r="F33" s="159"/>
      <c r="G33" s="159"/>
      <c r="H33" s="159"/>
      <c r="I33" s="159"/>
      <c r="J33" s="159"/>
      <c r="K33" s="204"/>
      <c r="L33" s="159"/>
      <c r="M33" s="159"/>
      <c r="N33" s="159"/>
      <c r="O33" s="159"/>
      <c r="P33" s="76"/>
    </row>
    <row r="34" spans="1:16" ht="15" customHeight="1" x14ac:dyDescent="0.3">
      <c r="A34" s="77"/>
      <c r="B34" s="163"/>
      <c r="C34" s="203">
        <v>2</v>
      </c>
      <c r="D34" s="159" t="s">
        <v>198</v>
      </c>
      <c r="E34" s="159"/>
      <c r="F34" s="159"/>
      <c r="G34" s="159"/>
      <c r="H34" s="159"/>
      <c r="I34" s="159"/>
      <c r="J34" s="159"/>
      <c r="K34" s="204"/>
      <c r="L34" s="159"/>
      <c r="M34" s="159"/>
      <c r="N34" s="159"/>
      <c r="O34" s="159"/>
      <c r="P34" s="76"/>
    </row>
    <row r="35" spans="1:16" ht="15" customHeight="1" x14ac:dyDescent="0.3">
      <c r="A35" s="77"/>
      <c r="B35" s="163"/>
      <c r="C35" s="203">
        <v>3</v>
      </c>
      <c r="D35" s="159" t="s">
        <v>199</v>
      </c>
      <c r="E35" s="159"/>
      <c r="F35" s="159"/>
      <c r="G35" s="159"/>
      <c r="H35" s="159"/>
      <c r="I35" s="159"/>
      <c r="J35" s="159"/>
      <c r="K35" s="204"/>
      <c r="L35" s="159"/>
      <c r="M35" s="159"/>
      <c r="N35" s="159"/>
      <c r="O35" s="159"/>
      <c r="P35" s="76"/>
    </row>
    <row r="36" spans="1:16" ht="15" customHeight="1" x14ac:dyDescent="0.3">
      <c r="A36" s="77"/>
      <c r="B36" s="163"/>
      <c r="C36" s="203">
        <v>4</v>
      </c>
      <c r="D36" s="159" t="s">
        <v>200</v>
      </c>
      <c r="E36" s="159"/>
      <c r="F36" s="159"/>
      <c r="G36" s="159"/>
      <c r="H36" s="159"/>
      <c r="I36" s="159"/>
      <c r="J36" s="159"/>
      <c r="K36" s="204"/>
      <c r="L36" s="159"/>
      <c r="M36" s="159"/>
      <c r="N36" s="159"/>
      <c r="O36" s="159"/>
      <c r="P36" s="76"/>
    </row>
    <row r="37" spans="1:16" ht="15" customHeight="1" x14ac:dyDescent="0.3">
      <c r="A37" s="77"/>
      <c r="B37" s="163"/>
      <c r="C37" s="203">
        <v>5</v>
      </c>
      <c r="D37" s="159" t="s">
        <v>201</v>
      </c>
      <c r="E37" s="159"/>
      <c r="F37" s="159"/>
      <c r="G37" s="159"/>
      <c r="H37" s="159"/>
      <c r="I37" s="159"/>
      <c r="J37" s="159"/>
      <c r="K37" s="204"/>
      <c r="L37" s="159"/>
      <c r="M37" s="159"/>
      <c r="N37" s="159"/>
      <c r="O37" s="159"/>
      <c r="P37" s="76"/>
    </row>
    <row r="38" spans="1:16" ht="15" customHeight="1" x14ac:dyDescent="0.3">
      <c r="A38" s="77"/>
      <c r="B38" s="163"/>
      <c r="C38" s="205"/>
      <c r="D38" s="159"/>
      <c r="E38" s="159"/>
      <c r="F38" s="159"/>
      <c r="G38" s="159"/>
      <c r="H38" s="159"/>
      <c r="I38" s="159"/>
      <c r="J38" s="159"/>
      <c r="K38" s="204"/>
      <c r="L38" s="159"/>
      <c r="M38" s="159"/>
      <c r="N38" s="159"/>
      <c r="O38" s="159"/>
      <c r="P38" s="76"/>
    </row>
    <row r="39" spans="1:16" ht="15" customHeight="1" x14ac:dyDescent="0.3">
      <c r="A39" s="77"/>
      <c r="B39" s="163"/>
      <c r="C39" s="206"/>
      <c r="D39" s="207"/>
      <c r="E39" s="207"/>
      <c r="F39" s="207"/>
      <c r="G39" s="207"/>
      <c r="H39" s="207"/>
      <c r="I39" s="207"/>
      <c r="J39" s="207"/>
      <c r="K39" s="208"/>
      <c r="L39" s="159"/>
      <c r="M39" s="159"/>
      <c r="N39" s="159"/>
      <c r="O39" s="159"/>
      <c r="P39" s="76"/>
    </row>
    <row r="40" spans="1:16" ht="15" customHeight="1" x14ac:dyDescent="0.3">
      <c r="A40" s="77"/>
      <c r="B40" s="163"/>
      <c r="C40" s="159"/>
      <c r="D40" s="159"/>
      <c r="E40" s="159"/>
      <c r="F40" s="159"/>
      <c r="G40" s="159"/>
      <c r="H40" s="159"/>
      <c r="I40" s="159"/>
      <c r="J40" s="159"/>
      <c r="K40" s="159"/>
      <c r="L40" s="159"/>
      <c r="M40" s="159"/>
      <c r="N40" s="159"/>
      <c r="O40" s="159"/>
      <c r="P40" s="76"/>
    </row>
    <row r="41" spans="1:16" ht="15" customHeight="1" x14ac:dyDescent="0.3">
      <c r="A41" s="77"/>
      <c r="B41" s="163"/>
      <c r="C41" s="159"/>
      <c r="D41" s="159"/>
      <c r="E41" s="159"/>
      <c r="F41" s="159"/>
      <c r="G41" s="159"/>
      <c r="H41" s="159"/>
      <c r="I41" s="159"/>
      <c r="J41" s="159"/>
      <c r="K41" s="159"/>
      <c r="L41" s="159"/>
      <c r="M41" s="159"/>
      <c r="N41" s="159"/>
      <c r="O41" s="159"/>
      <c r="P41" s="76"/>
    </row>
    <row r="42" spans="1:16" ht="15" customHeight="1" x14ac:dyDescent="0.3">
      <c r="A42" s="77"/>
      <c r="B42" s="163"/>
      <c r="C42" s="159"/>
      <c r="D42" s="159"/>
      <c r="E42" s="159"/>
      <c r="F42" s="159"/>
      <c r="G42" s="159"/>
      <c r="H42" s="159"/>
      <c r="I42" s="159"/>
      <c r="J42" s="159"/>
      <c r="K42" s="159"/>
      <c r="L42" s="159"/>
      <c r="M42" s="159"/>
      <c r="N42" s="159"/>
      <c r="O42" s="159"/>
      <c r="P42" s="76"/>
    </row>
    <row r="43" spans="1:16" ht="15" customHeight="1" x14ac:dyDescent="0.3">
      <c r="A43" s="77"/>
      <c r="B43" s="163"/>
      <c r="C43" s="159"/>
      <c r="D43" s="159"/>
      <c r="E43" s="159"/>
      <c r="F43" s="159"/>
      <c r="G43" s="159"/>
      <c r="H43" s="159"/>
      <c r="I43" s="159"/>
      <c r="J43" s="159"/>
      <c r="K43" s="159"/>
      <c r="L43" s="159"/>
      <c r="M43" s="159"/>
      <c r="N43" s="159"/>
      <c r="O43" s="159"/>
      <c r="P43" s="76"/>
    </row>
    <row r="44" spans="1:16" ht="15" customHeight="1" x14ac:dyDescent="0.3">
      <c r="A44" s="77"/>
      <c r="B44" s="163"/>
      <c r="C44" s="159"/>
      <c r="D44" s="159"/>
      <c r="E44" s="159"/>
      <c r="F44" s="159"/>
      <c r="G44" s="159"/>
      <c r="H44" s="159"/>
      <c r="I44" s="159"/>
      <c r="J44" s="159"/>
      <c r="K44" s="159"/>
      <c r="L44" s="159"/>
      <c r="M44" s="159"/>
      <c r="N44" s="159"/>
      <c r="O44" s="159"/>
      <c r="P44" s="76"/>
    </row>
    <row r="45" spans="1:16" ht="15" customHeight="1" x14ac:dyDescent="0.3">
      <c r="A45" s="77"/>
      <c r="B45" s="163"/>
      <c r="C45" s="159"/>
      <c r="D45" s="159"/>
      <c r="E45" s="159"/>
      <c r="F45" s="159"/>
      <c r="G45" s="159"/>
      <c r="H45" s="159"/>
      <c r="I45" s="159"/>
      <c r="J45" s="159"/>
      <c r="K45" s="159"/>
      <c r="L45" s="159"/>
      <c r="M45" s="159"/>
      <c r="N45" s="159"/>
      <c r="O45" s="159"/>
      <c r="P45" s="76"/>
    </row>
    <row r="46" spans="1:16" ht="15" customHeight="1" x14ac:dyDescent="0.3">
      <c r="A46" s="77"/>
      <c r="B46" s="163"/>
      <c r="C46" s="159"/>
      <c r="D46" s="159"/>
      <c r="E46" s="159"/>
      <c r="F46" s="159"/>
      <c r="G46" s="159"/>
      <c r="H46" s="159"/>
      <c r="I46" s="159"/>
      <c r="J46" s="159"/>
      <c r="K46" s="159"/>
      <c r="L46" s="159"/>
      <c r="M46" s="159"/>
      <c r="N46" s="159"/>
      <c r="O46" s="159"/>
      <c r="P46" s="76"/>
    </row>
    <row r="47" spans="1:16" ht="15" customHeight="1" x14ac:dyDescent="0.3">
      <c r="A47" s="77"/>
      <c r="B47" s="163"/>
      <c r="C47" s="159"/>
      <c r="D47" s="159"/>
      <c r="E47" s="159"/>
      <c r="F47" s="159"/>
      <c r="G47" s="159"/>
      <c r="H47" s="159"/>
      <c r="I47" s="159"/>
      <c r="J47" s="159"/>
      <c r="K47" s="159"/>
      <c r="L47" s="159"/>
      <c r="M47" s="159"/>
      <c r="N47" s="159"/>
      <c r="O47" s="159"/>
      <c r="P47" s="76"/>
    </row>
    <row r="48" spans="1:16" ht="15" customHeight="1" x14ac:dyDescent="0.3">
      <c r="A48" s="77"/>
      <c r="B48" s="163"/>
      <c r="C48" s="159"/>
      <c r="D48" s="159"/>
      <c r="E48" s="159"/>
      <c r="F48" s="159"/>
      <c r="G48" s="159"/>
      <c r="H48" s="159"/>
      <c r="I48" s="159"/>
      <c r="J48" s="159"/>
      <c r="K48" s="159"/>
      <c r="L48" s="159"/>
      <c r="M48" s="159"/>
      <c r="N48" s="159"/>
      <c r="O48" s="159"/>
      <c r="P48" s="76"/>
    </row>
    <row r="49" spans="1:16" ht="15" customHeight="1" x14ac:dyDescent="0.3">
      <c r="A49" s="77"/>
      <c r="B49" s="163"/>
      <c r="C49" s="159"/>
      <c r="D49" s="159"/>
      <c r="E49" s="159"/>
      <c r="F49" s="159"/>
      <c r="G49" s="159"/>
      <c r="H49" s="159"/>
      <c r="I49" s="159"/>
      <c r="J49" s="159"/>
      <c r="K49" s="159"/>
      <c r="L49" s="159"/>
      <c r="M49" s="159"/>
      <c r="N49" s="159"/>
      <c r="O49" s="159"/>
      <c r="P49" s="76"/>
    </row>
    <row r="50" spans="1:16" ht="15" customHeight="1" x14ac:dyDescent="0.3">
      <c r="A50" s="77"/>
      <c r="B50" s="163"/>
      <c r="C50" s="159"/>
      <c r="D50" s="159"/>
      <c r="E50" s="159"/>
      <c r="F50" s="159"/>
      <c r="G50" s="159"/>
      <c r="H50" s="159"/>
      <c r="I50" s="159"/>
      <c r="J50" s="159"/>
      <c r="K50" s="159"/>
      <c r="L50" s="159"/>
      <c r="M50" s="159"/>
      <c r="N50" s="159"/>
      <c r="O50" s="159"/>
      <c r="P50" s="76"/>
    </row>
    <row r="51" spans="1:16" ht="15" customHeight="1" x14ac:dyDescent="0.3">
      <c r="A51" s="77"/>
      <c r="B51" s="163"/>
      <c r="C51" s="159"/>
      <c r="D51" s="159"/>
      <c r="E51" s="159"/>
      <c r="F51" s="159"/>
      <c r="G51" s="159"/>
      <c r="H51" s="159"/>
      <c r="I51" s="159"/>
      <c r="J51" s="159"/>
      <c r="K51" s="159"/>
      <c r="L51" s="159"/>
      <c r="M51" s="159"/>
      <c r="N51" s="159"/>
      <c r="O51" s="159"/>
      <c r="P51" s="76"/>
    </row>
    <row r="52" spans="1:16" ht="15" customHeight="1" x14ac:dyDescent="0.3">
      <c r="A52" s="77"/>
      <c r="B52" s="113" t="s">
        <v>169</v>
      </c>
      <c r="C52" s="53"/>
      <c r="D52" s="53"/>
      <c r="E52" s="53"/>
      <c r="F52" s="53"/>
      <c r="G52" s="53"/>
      <c r="H52" s="53"/>
      <c r="I52" s="53"/>
      <c r="J52" s="53"/>
      <c r="K52" s="53"/>
      <c r="L52" s="53"/>
      <c r="M52" s="53"/>
      <c r="N52" s="53"/>
      <c r="O52" s="53"/>
      <c r="P52" s="76"/>
    </row>
    <row r="53" spans="1:16" ht="34.5" customHeight="1" x14ac:dyDescent="0.3">
      <c r="A53" s="77"/>
      <c r="B53" s="166" t="s">
        <v>170</v>
      </c>
      <c r="C53" s="165"/>
      <c r="D53" s="165"/>
      <c r="E53" s="165"/>
      <c r="F53" s="165"/>
      <c r="G53" s="167"/>
      <c r="H53" s="160" t="s">
        <v>183</v>
      </c>
      <c r="I53" s="158" t="s">
        <v>171</v>
      </c>
      <c r="J53" s="168" t="s">
        <v>188</v>
      </c>
      <c r="K53" s="165" t="s">
        <v>143</v>
      </c>
      <c r="L53" s="157"/>
      <c r="M53" s="157"/>
      <c r="N53" s="157"/>
      <c r="O53" s="164"/>
      <c r="P53" s="76"/>
    </row>
    <row r="54" spans="1:16" ht="30" customHeight="1" x14ac:dyDescent="0.3">
      <c r="A54" s="77"/>
      <c r="B54" s="193" t="s">
        <v>276</v>
      </c>
      <c r="C54" s="194"/>
      <c r="D54" s="194"/>
      <c r="E54" s="194"/>
      <c r="F54" s="194"/>
      <c r="G54" s="195"/>
      <c r="H54" s="226">
        <v>10.6</v>
      </c>
      <c r="I54" s="224">
        <v>449.04923501000002</v>
      </c>
      <c r="J54" s="225" t="s">
        <v>33</v>
      </c>
      <c r="K54" s="488" t="s">
        <v>310</v>
      </c>
      <c r="L54" s="489"/>
      <c r="M54" s="489"/>
      <c r="N54" s="489"/>
      <c r="O54" s="489"/>
      <c r="P54" s="76"/>
    </row>
    <row r="55" spans="1:16" ht="30" customHeight="1" x14ac:dyDescent="0.3">
      <c r="A55" s="77"/>
      <c r="B55" s="193" t="s">
        <v>275</v>
      </c>
      <c r="C55" s="194"/>
      <c r="D55" s="194"/>
      <c r="E55" s="194"/>
      <c r="F55" s="194"/>
      <c r="G55" s="195"/>
      <c r="H55" s="226">
        <v>12.355</v>
      </c>
      <c r="I55" s="224">
        <v>445.87777906999997</v>
      </c>
      <c r="J55" s="225" t="s">
        <v>33</v>
      </c>
      <c r="K55" s="488" t="s">
        <v>310</v>
      </c>
      <c r="L55" s="489"/>
      <c r="M55" s="489"/>
      <c r="N55" s="489"/>
      <c r="O55" s="489"/>
      <c r="P55" s="76"/>
    </row>
    <row r="56" spans="1:16" ht="30" customHeight="1" x14ac:dyDescent="0.3">
      <c r="A56" s="77"/>
      <c r="B56" s="193" t="s">
        <v>278</v>
      </c>
      <c r="C56" s="194"/>
      <c r="D56" s="194"/>
      <c r="E56" s="194"/>
      <c r="F56" s="194"/>
      <c r="G56" s="195"/>
      <c r="H56" s="226">
        <v>9.4</v>
      </c>
      <c r="I56" s="224">
        <v>422.06125152999999</v>
      </c>
      <c r="J56" s="225" t="s">
        <v>307</v>
      </c>
      <c r="K56" s="488" t="s">
        <v>328</v>
      </c>
      <c r="L56" s="489"/>
      <c r="M56" s="489"/>
      <c r="N56" s="489"/>
      <c r="O56" s="489"/>
      <c r="P56" s="76"/>
    </row>
    <row r="57" spans="1:16" ht="30" customHeight="1" x14ac:dyDescent="0.3">
      <c r="A57" s="77"/>
      <c r="B57" s="193" t="s">
        <v>273</v>
      </c>
      <c r="C57" s="194"/>
      <c r="D57" s="194"/>
      <c r="E57" s="194"/>
      <c r="F57" s="194"/>
      <c r="G57" s="195"/>
      <c r="H57" s="226">
        <v>12.805</v>
      </c>
      <c r="I57" s="224">
        <v>441.40401717999998</v>
      </c>
      <c r="J57" s="225" t="s">
        <v>33</v>
      </c>
      <c r="K57" s="488" t="s">
        <v>310</v>
      </c>
      <c r="L57" s="489"/>
      <c r="M57" s="489"/>
      <c r="N57" s="489"/>
      <c r="O57" s="489"/>
      <c r="P57" s="76"/>
    </row>
    <row r="58" spans="1:16" ht="30" customHeight="1" x14ac:dyDescent="0.3">
      <c r="A58" s="77"/>
      <c r="B58" s="193" t="s">
        <v>277</v>
      </c>
      <c r="C58" s="196"/>
      <c r="D58" s="196"/>
      <c r="E58" s="196"/>
      <c r="F58" s="196"/>
      <c r="G58" s="197"/>
      <c r="H58" s="226">
        <v>13.75</v>
      </c>
      <c r="I58" s="224">
        <v>444.05819320000001</v>
      </c>
      <c r="J58" s="225" t="s">
        <v>33</v>
      </c>
      <c r="K58" s="488" t="s">
        <v>310</v>
      </c>
      <c r="L58" s="489"/>
      <c r="M58" s="489"/>
      <c r="N58" s="489"/>
      <c r="O58" s="489"/>
      <c r="P58" s="76"/>
    </row>
    <row r="59" spans="1:16" ht="30" hidden="1" customHeight="1" x14ac:dyDescent="0.3">
      <c r="A59" s="77"/>
      <c r="B59" s="193" t="s">
        <v>333</v>
      </c>
      <c r="C59" s="196"/>
      <c r="D59" s="196"/>
      <c r="E59" s="196"/>
      <c r="F59" s="196"/>
      <c r="G59" s="197"/>
      <c r="H59" s="226">
        <v>0</v>
      </c>
      <c r="I59" s="224" t="s">
        <v>333</v>
      </c>
      <c r="J59" s="225" t="s">
        <v>333</v>
      </c>
      <c r="K59" s="488" t="s">
        <v>333</v>
      </c>
      <c r="L59" s="489"/>
      <c r="M59" s="489"/>
      <c r="N59" s="489"/>
      <c r="O59" s="489"/>
      <c r="P59" s="76"/>
    </row>
    <row r="60" spans="1:16" ht="15" hidden="1" customHeight="1" x14ac:dyDescent="0.3">
      <c r="A60" s="77"/>
      <c r="B60" s="113" t="s">
        <v>172</v>
      </c>
      <c r="C60" s="53"/>
      <c r="D60" s="53"/>
      <c r="E60" s="53"/>
      <c r="F60" s="53"/>
      <c r="G60" s="53"/>
      <c r="H60" s="53"/>
      <c r="I60" s="53"/>
      <c r="J60" s="53"/>
      <c r="K60" s="53"/>
      <c r="L60" s="53"/>
      <c r="M60" s="53"/>
      <c r="N60" s="53"/>
      <c r="O60" s="53"/>
      <c r="P60" s="76"/>
    </row>
    <row r="61" spans="1:16" ht="15" customHeight="1" x14ac:dyDescent="0.3">
      <c r="A61" s="77"/>
      <c r="B61" s="163"/>
      <c r="C61" s="159"/>
      <c r="D61" s="159"/>
      <c r="E61" s="159"/>
      <c r="F61" s="159"/>
      <c r="G61" s="169"/>
      <c r="H61" s="170"/>
      <c r="I61" s="170"/>
      <c r="J61" s="171"/>
      <c r="K61" s="159"/>
      <c r="L61" s="159"/>
      <c r="M61" s="159"/>
      <c r="N61" s="159"/>
      <c r="O61" s="159"/>
      <c r="P61" s="76"/>
    </row>
    <row r="62" spans="1:16" ht="15" customHeight="1" x14ac:dyDescent="0.3">
      <c r="A62" s="77"/>
      <c r="B62" s="163"/>
      <c r="C62" s="159"/>
      <c r="D62" s="159"/>
      <c r="E62" s="159"/>
      <c r="F62" s="159"/>
      <c r="G62" s="169"/>
      <c r="H62" s="170"/>
      <c r="I62" s="170"/>
      <c r="J62" s="171"/>
      <c r="K62" s="159"/>
      <c r="L62" s="159"/>
      <c r="M62" s="159"/>
      <c r="N62" s="159"/>
      <c r="O62" s="159"/>
      <c r="P62" s="76"/>
    </row>
    <row r="63" spans="1:16" ht="15" customHeight="1" x14ac:dyDescent="0.3">
      <c r="A63" s="77"/>
      <c r="B63" s="163"/>
      <c r="C63" s="159"/>
      <c r="D63" s="159"/>
      <c r="E63" s="159"/>
      <c r="F63" s="159"/>
      <c r="G63" s="169"/>
      <c r="H63" s="170"/>
      <c r="I63" s="170"/>
      <c r="J63" s="171"/>
      <c r="K63" s="159"/>
      <c r="L63" s="159"/>
      <c r="M63" s="159"/>
      <c r="N63" s="159"/>
      <c r="O63" s="159"/>
      <c r="P63" s="76"/>
    </row>
    <row r="64" spans="1:16" ht="15" customHeight="1" x14ac:dyDescent="0.3">
      <c r="A64" s="77"/>
      <c r="B64" s="163"/>
      <c r="C64" s="159"/>
      <c r="D64" s="159"/>
      <c r="E64" s="159"/>
      <c r="F64" s="159"/>
      <c r="G64" s="169"/>
      <c r="H64" s="170"/>
      <c r="I64" s="170"/>
      <c r="J64" s="171"/>
      <c r="K64" s="159"/>
      <c r="L64" s="159"/>
      <c r="M64" s="159"/>
      <c r="N64" s="159"/>
      <c r="O64" s="159"/>
      <c r="P64" s="76"/>
    </row>
    <row r="65" spans="1:16" ht="15" customHeight="1" x14ac:dyDescent="0.3">
      <c r="A65" s="77"/>
      <c r="B65" s="163"/>
      <c r="C65" s="159"/>
      <c r="D65" s="159"/>
      <c r="E65" s="159"/>
      <c r="F65" s="159"/>
      <c r="G65" s="169"/>
      <c r="H65" s="170"/>
      <c r="I65" s="170"/>
      <c r="J65" s="171"/>
      <c r="K65" s="159"/>
      <c r="L65" s="159"/>
      <c r="M65" s="159"/>
      <c r="N65" s="159"/>
      <c r="O65" s="159"/>
      <c r="P65" s="76"/>
    </row>
    <row r="66" spans="1:16" ht="15" customHeight="1" x14ac:dyDescent="0.3">
      <c r="A66" s="77"/>
      <c r="B66" s="163"/>
      <c r="C66" s="159"/>
      <c r="D66" s="159"/>
      <c r="E66" s="159"/>
      <c r="F66" s="159"/>
      <c r="G66" s="169"/>
      <c r="H66" s="170"/>
      <c r="I66" s="170"/>
      <c r="J66" s="171"/>
      <c r="K66" s="159"/>
      <c r="L66" s="159"/>
      <c r="M66" s="159"/>
      <c r="N66" s="159"/>
      <c r="O66" s="159"/>
      <c r="P66" s="76"/>
    </row>
    <row r="67" spans="1:16" ht="15" customHeight="1" x14ac:dyDescent="0.3">
      <c r="A67" s="77"/>
      <c r="B67" s="163"/>
      <c r="C67" s="159"/>
      <c r="D67" s="159"/>
      <c r="E67" s="159"/>
      <c r="F67" s="159"/>
      <c r="G67" s="169"/>
      <c r="H67" s="170"/>
      <c r="I67" s="170"/>
      <c r="J67" s="171"/>
      <c r="K67" s="159"/>
      <c r="L67" s="159"/>
      <c r="M67" s="159"/>
      <c r="N67" s="159"/>
      <c r="O67" s="159"/>
      <c r="P67" s="76"/>
    </row>
    <row r="68" spans="1:16" ht="15" customHeight="1" x14ac:dyDescent="0.3">
      <c r="A68" s="77"/>
      <c r="B68" s="163"/>
      <c r="C68" s="159"/>
      <c r="D68" s="159"/>
      <c r="E68" s="159"/>
      <c r="F68" s="159"/>
      <c r="G68" s="169"/>
      <c r="H68" s="170"/>
      <c r="I68" s="170"/>
      <c r="J68" s="171"/>
      <c r="K68" s="159"/>
      <c r="L68" s="159"/>
      <c r="M68" s="159"/>
      <c r="N68" s="159"/>
      <c r="O68" s="159"/>
      <c r="P68" s="76"/>
    </row>
    <row r="69" spans="1:16" ht="15" customHeight="1" x14ac:dyDescent="0.3">
      <c r="A69" s="77"/>
      <c r="B69" s="163"/>
      <c r="C69" s="159"/>
      <c r="D69" s="159"/>
      <c r="E69" s="159"/>
      <c r="F69" s="159"/>
      <c r="G69" s="169"/>
      <c r="H69" s="170"/>
      <c r="I69" s="170"/>
      <c r="J69" s="171"/>
      <c r="K69" s="159"/>
      <c r="L69" s="159"/>
      <c r="M69" s="159"/>
      <c r="N69" s="159"/>
      <c r="O69" s="159"/>
      <c r="P69" s="76"/>
    </row>
    <row r="70" spans="1:16" ht="15" customHeight="1" x14ac:dyDescent="0.3">
      <c r="A70" s="77"/>
      <c r="B70" s="163"/>
      <c r="C70" s="159"/>
      <c r="D70" s="159"/>
      <c r="E70" s="159"/>
      <c r="F70" s="159"/>
      <c r="G70" s="169"/>
      <c r="H70" s="170"/>
      <c r="I70" s="170"/>
      <c r="J70" s="171"/>
      <c r="K70" s="159"/>
      <c r="L70" s="159"/>
      <c r="M70" s="159"/>
      <c r="N70" s="159"/>
      <c r="O70" s="159"/>
      <c r="P70" s="76"/>
    </row>
    <row r="71" spans="1:16" ht="15" customHeight="1" x14ac:dyDescent="0.3">
      <c r="A71" s="77"/>
      <c r="B71" s="163"/>
      <c r="C71" s="159"/>
      <c r="D71" s="159"/>
      <c r="E71" s="159"/>
      <c r="F71" s="159"/>
      <c r="G71" s="169"/>
      <c r="H71" s="170"/>
      <c r="I71" s="170"/>
      <c r="J71" s="171"/>
      <c r="K71" s="159"/>
      <c r="L71" s="159"/>
      <c r="M71" s="159"/>
      <c r="N71" s="159"/>
      <c r="O71" s="159"/>
      <c r="P71" s="76"/>
    </row>
    <row r="72" spans="1:16" ht="15" customHeight="1" x14ac:dyDescent="0.3">
      <c r="A72" s="77"/>
      <c r="B72" s="163"/>
      <c r="C72" s="159"/>
      <c r="D72" s="159"/>
      <c r="E72" s="159"/>
      <c r="F72" s="159"/>
      <c r="G72" s="169"/>
      <c r="H72" s="170"/>
      <c r="I72" s="170"/>
      <c r="J72" s="171"/>
      <c r="K72" s="159"/>
      <c r="L72" s="159"/>
      <c r="M72" s="159"/>
      <c r="N72" s="159"/>
      <c r="O72" s="159"/>
      <c r="P72" s="76"/>
    </row>
    <row r="73" spans="1:16" ht="15" customHeight="1" x14ac:dyDescent="0.3">
      <c r="A73" s="77"/>
      <c r="B73" s="163"/>
      <c r="C73" s="159"/>
      <c r="D73" s="159"/>
      <c r="E73" s="159"/>
      <c r="F73" s="159"/>
      <c r="G73" s="169"/>
      <c r="H73" s="170"/>
      <c r="I73" s="170"/>
      <c r="J73" s="171"/>
      <c r="K73" s="159"/>
      <c r="L73" s="159"/>
      <c r="M73" s="159"/>
      <c r="N73" s="159"/>
      <c r="O73" s="159"/>
      <c r="P73" s="76"/>
    </row>
    <row r="74" spans="1:16" ht="15" customHeight="1" x14ac:dyDescent="0.3">
      <c r="A74" s="77"/>
      <c r="B74" s="163"/>
      <c r="C74" s="159"/>
      <c r="D74" s="159"/>
      <c r="E74" s="159"/>
      <c r="F74" s="159"/>
      <c r="G74" s="169"/>
      <c r="H74" s="170"/>
      <c r="I74" s="170"/>
      <c r="J74" s="171"/>
      <c r="K74" s="159"/>
      <c r="L74" s="159"/>
      <c r="M74" s="159"/>
      <c r="N74" s="159"/>
      <c r="O74" s="159"/>
      <c r="P74" s="76"/>
    </row>
    <row r="75" spans="1:16" ht="15" customHeight="1" x14ac:dyDescent="0.3">
      <c r="A75" s="77"/>
      <c r="B75" s="163"/>
      <c r="C75" s="159"/>
      <c r="D75" s="159"/>
      <c r="E75" s="159"/>
      <c r="F75" s="159"/>
      <c r="G75" s="169"/>
      <c r="H75" s="170"/>
      <c r="I75" s="170"/>
      <c r="J75" s="171"/>
      <c r="K75" s="159"/>
      <c r="L75" s="159"/>
      <c r="M75" s="159"/>
      <c r="N75" s="159"/>
      <c r="O75" s="159"/>
      <c r="P75" s="76"/>
    </row>
    <row r="76" spans="1:16" ht="15" customHeight="1" x14ac:dyDescent="0.3">
      <c r="A76" s="77"/>
      <c r="B76" s="163"/>
      <c r="C76" s="159"/>
      <c r="D76" s="159"/>
      <c r="E76" s="159"/>
      <c r="F76" s="159"/>
      <c r="G76" s="169"/>
      <c r="H76" s="170"/>
      <c r="I76" s="170"/>
      <c r="J76" s="171"/>
      <c r="K76" s="159"/>
      <c r="L76" s="159"/>
      <c r="M76" s="159"/>
      <c r="N76" s="159"/>
      <c r="O76" s="159"/>
      <c r="P76" s="76"/>
    </row>
    <row r="77" spans="1:16" ht="15" customHeight="1" x14ac:dyDescent="0.3">
      <c r="A77" s="77"/>
      <c r="B77" s="163"/>
      <c r="C77" s="159"/>
      <c r="D77" s="159"/>
      <c r="E77" s="159"/>
      <c r="F77" s="159"/>
      <c r="G77" s="169"/>
      <c r="H77" s="170"/>
      <c r="I77" s="170"/>
      <c r="J77" s="171"/>
      <c r="K77" s="159"/>
      <c r="L77" s="159"/>
      <c r="M77" s="159"/>
      <c r="N77" s="159"/>
      <c r="O77" s="159"/>
      <c r="P77" s="76"/>
    </row>
    <row r="78" spans="1:16" ht="15" customHeight="1" x14ac:dyDescent="0.3">
      <c r="A78" s="77"/>
      <c r="B78" s="163"/>
      <c r="C78" s="159"/>
      <c r="D78" s="159"/>
      <c r="E78" s="159"/>
      <c r="F78" s="159"/>
      <c r="G78" s="169"/>
      <c r="H78" s="170"/>
      <c r="I78" s="170"/>
      <c r="J78" s="171"/>
      <c r="K78" s="159"/>
      <c r="L78" s="159"/>
      <c r="M78" s="159"/>
      <c r="N78" s="159"/>
      <c r="O78" s="159"/>
      <c r="P78" s="76"/>
    </row>
    <row r="79" spans="1:16" ht="15" customHeight="1" x14ac:dyDescent="0.3">
      <c r="A79" s="77"/>
      <c r="B79" s="163"/>
      <c r="C79" s="159"/>
      <c r="D79" s="159"/>
      <c r="E79" s="159"/>
      <c r="F79" s="159"/>
      <c r="G79" s="169"/>
      <c r="H79" s="170"/>
      <c r="I79" s="170"/>
      <c r="J79" s="171"/>
      <c r="K79" s="159"/>
      <c r="L79" s="159"/>
      <c r="M79" s="159"/>
      <c r="N79" s="159"/>
      <c r="O79" s="159"/>
      <c r="P79" s="76"/>
    </row>
    <row r="80" spans="1:16" ht="15" customHeight="1" x14ac:dyDescent="0.3">
      <c r="A80" s="77"/>
      <c r="B80" s="163"/>
      <c r="C80" s="159"/>
      <c r="D80" s="159"/>
      <c r="E80" s="159"/>
      <c r="F80" s="159"/>
      <c r="G80" s="169"/>
      <c r="H80" s="170"/>
      <c r="I80" s="170"/>
      <c r="J80" s="171"/>
      <c r="K80" s="159"/>
      <c r="L80" s="159"/>
      <c r="M80" s="159"/>
      <c r="N80" s="159"/>
      <c r="O80" s="159"/>
      <c r="P80" s="76"/>
    </row>
    <row r="81" spans="1:16" ht="15" customHeight="1" x14ac:dyDescent="0.3">
      <c r="A81" s="77"/>
      <c r="B81" s="163"/>
      <c r="C81" s="159"/>
      <c r="D81" s="159"/>
      <c r="E81" s="159"/>
      <c r="F81" s="159"/>
      <c r="G81" s="169"/>
      <c r="H81" s="170"/>
      <c r="I81" s="170"/>
      <c r="J81" s="171"/>
      <c r="K81" s="159"/>
      <c r="L81" s="159"/>
      <c r="M81" s="159"/>
      <c r="N81" s="159"/>
      <c r="O81" s="159"/>
      <c r="P81" s="76"/>
    </row>
    <row r="82" spans="1:16" ht="15" customHeight="1" x14ac:dyDescent="0.3">
      <c r="A82" s="77"/>
      <c r="B82" s="163"/>
      <c r="C82" s="159"/>
      <c r="D82" s="159"/>
      <c r="E82" s="159"/>
      <c r="F82" s="159"/>
      <c r="G82" s="169"/>
      <c r="H82" s="170"/>
      <c r="I82" s="170"/>
      <c r="J82" s="171"/>
      <c r="K82" s="159"/>
      <c r="L82" s="159"/>
      <c r="M82" s="159"/>
      <c r="N82" s="159"/>
      <c r="O82" s="159"/>
      <c r="P82" s="76"/>
    </row>
    <row r="83" spans="1:16" ht="15" customHeight="1" x14ac:dyDescent="0.3">
      <c r="A83" s="77"/>
      <c r="B83" s="163"/>
      <c r="C83" s="159"/>
      <c r="D83" s="159"/>
      <c r="E83" s="159"/>
      <c r="F83" s="159"/>
      <c r="G83" s="169"/>
      <c r="H83" s="170"/>
      <c r="I83" s="170"/>
      <c r="J83" s="171"/>
      <c r="K83" s="159"/>
      <c r="L83" s="159"/>
      <c r="M83" s="159"/>
      <c r="N83" s="159"/>
      <c r="O83" s="159"/>
      <c r="P83" s="76"/>
    </row>
    <row r="84" spans="1:16" ht="15" customHeight="1" x14ac:dyDescent="0.3">
      <c r="A84" s="77"/>
      <c r="B84" s="163"/>
      <c r="C84" s="159"/>
      <c r="D84" s="159"/>
      <c r="E84" s="159"/>
      <c r="F84" s="159"/>
      <c r="G84" s="169"/>
      <c r="H84" s="170"/>
      <c r="I84" s="170"/>
      <c r="J84" s="171"/>
      <c r="K84" s="159"/>
      <c r="L84" s="159"/>
      <c r="M84" s="159"/>
      <c r="N84" s="159"/>
      <c r="O84" s="159"/>
      <c r="P84" s="76"/>
    </row>
    <row r="85" spans="1:16" ht="15" customHeight="1" x14ac:dyDescent="0.3">
      <c r="A85" s="77"/>
      <c r="B85" s="163"/>
      <c r="C85" s="159"/>
      <c r="D85" s="159"/>
      <c r="E85" s="159"/>
      <c r="F85" s="159"/>
      <c r="G85" s="169"/>
      <c r="H85" s="170"/>
      <c r="I85" s="170"/>
      <c r="J85" s="171"/>
      <c r="K85" s="159"/>
      <c r="L85" s="159"/>
      <c r="M85" s="159"/>
      <c r="N85" s="159"/>
      <c r="O85" s="159"/>
      <c r="P85" s="76"/>
    </row>
    <row r="86" spans="1:16" ht="15" customHeight="1" x14ac:dyDescent="0.3">
      <c r="A86" s="77"/>
      <c r="B86" s="163"/>
      <c r="C86" s="159"/>
      <c r="D86" s="159"/>
      <c r="E86" s="159"/>
      <c r="F86" s="159"/>
      <c r="G86" s="169"/>
      <c r="H86" s="170"/>
      <c r="I86" s="170"/>
      <c r="J86" s="171"/>
      <c r="K86" s="159"/>
      <c r="L86" s="159"/>
      <c r="M86" s="159"/>
      <c r="N86" s="159"/>
      <c r="O86" s="159"/>
      <c r="P86" s="76"/>
    </row>
    <row r="87" spans="1:16" ht="15" customHeight="1" x14ac:dyDescent="0.3">
      <c r="A87" s="77"/>
      <c r="B87" s="163"/>
      <c r="C87" s="159"/>
      <c r="D87" s="159"/>
      <c r="E87" s="159"/>
      <c r="F87" s="159"/>
      <c r="G87" s="169"/>
      <c r="H87" s="170"/>
      <c r="I87" s="170"/>
      <c r="J87" s="171"/>
      <c r="K87" s="159"/>
      <c r="L87" s="159"/>
      <c r="M87" s="159"/>
      <c r="N87" s="159"/>
      <c r="O87" s="159"/>
      <c r="P87" s="76"/>
    </row>
    <row r="88" spans="1:16" ht="15" customHeight="1" x14ac:dyDescent="0.3">
      <c r="A88" s="77"/>
      <c r="B88" s="163"/>
      <c r="C88" s="159"/>
      <c r="D88" s="159"/>
      <c r="E88" s="159"/>
      <c r="F88" s="159"/>
      <c r="G88" s="169"/>
      <c r="H88" s="170"/>
      <c r="I88" s="170"/>
      <c r="J88" s="171"/>
      <c r="K88" s="159"/>
      <c r="L88" s="159"/>
      <c r="M88" s="159"/>
      <c r="N88" s="159"/>
      <c r="O88" s="159"/>
      <c r="P88" s="76"/>
    </row>
    <row r="89" spans="1:16" ht="15" customHeight="1" x14ac:dyDescent="0.3">
      <c r="A89" s="77"/>
      <c r="B89" s="163"/>
      <c r="C89" s="159"/>
      <c r="D89" s="159"/>
      <c r="E89" s="159"/>
      <c r="F89" s="159"/>
      <c r="G89" s="169"/>
      <c r="H89" s="170"/>
      <c r="I89" s="170"/>
      <c r="J89" s="171"/>
      <c r="K89" s="159"/>
      <c r="L89" s="159"/>
      <c r="M89" s="159"/>
      <c r="N89" s="159"/>
      <c r="O89" s="159"/>
      <c r="P89" s="76"/>
    </row>
    <row r="90" spans="1:16" ht="15" customHeight="1" x14ac:dyDescent="0.3">
      <c r="A90" s="77"/>
      <c r="B90" s="163"/>
      <c r="C90" s="159"/>
      <c r="D90" s="159"/>
      <c r="E90" s="159"/>
      <c r="F90" s="159"/>
      <c r="G90" s="169"/>
      <c r="H90" s="170"/>
      <c r="I90" s="170"/>
      <c r="J90" s="171"/>
      <c r="K90" s="159"/>
      <c r="L90" s="159"/>
      <c r="M90" s="159"/>
      <c r="N90" s="159"/>
      <c r="O90" s="159"/>
      <c r="P90" s="76"/>
    </row>
    <row r="91" spans="1:16" ht="15" customHeight="1" x14ac:dyDescent="0.3">
      <c r="A91" s="77"/>
      <c r="B91" s="163"/>
      <c r="C91" s="159"/>
      <c r="D91" s="159"/>
      <c r="E91" s="159"/>
      <c r="F91" s="159"/>
      <c r="G91" s="169"/>
      <c r="H91" s="170"/>
      <c r="I91" s="170"/>
      <c r="J91" s="171"/>
      <c r="K91" s="159"/>
      <c r="L91" s="159"/>
      <c r="M91" s="159"/>
      <c r="N91" s="159"/>
      <c r="O91" s="159"/>
      <c r="P91" s="76"/>
    </row>
    <row r="92" spans="1:16" ht="15" customHeight="1" x14ac:dyDescent="0.3">
      <c r="A92" s="77"/>
      <c r="B92" s="163"/>
      <c r="C92" s="159"/>
      <c r="D92" s="159"/>
      <c r="E92" s="159"/>
      <c r="F92" s="159"/>
      <c r="G92" s="169"/>
      <c r="H92" s="170"/>
      <c r="I92" s="170"/>
      <c r="J92" s="171"/>
      <c r="K92" s="159"/>
      <c r="L92" s="159"/>
      <c r="M92" s="159"/>
      <c r="N92" s="159"/>
      <c r="O92" s="159"/>
      <c r="P92" s="76"/>
    </row>
    <row r="93" spans="1:16" ht="15" customHeight="1" x14ac:dyDescent="0.3">
      <c r="A93" s="77"/>
      <c r="B93" s="163"/>
      <c r="C93" s="159"/>
      <c r="D93" s="159"/>
      <c r="E93" s="159"/>
      <c r="F93" s="159"/>
      <c r="G93" s="169"/>
      <c r="H93" s="170"/>
      <c r="I93" s="170"/>
      <c r="J93" s="171"/>
      <c r="K93" s="159"/>
      <c r="L93" s="159"/>
      <c r="M93" s="159"/>
      <c r="N93" s="159"/>
      <c r="O93" s="159"/>
      <c r="P93" s="76"/>
    </row>
    <row r="94" spans="1:16" ht="15" customHeight="1" x14ac:dyDescent="0.3">
      <c r="A94" s="77"/>
      <c r="B94" s="163"/>
      <c r="C94" s="159"/>
      <c r="D94" s="159"/>
      <c r="E94" s="159"/>
      <c r="F94" s="159"/>
      <c r="G94" s="169"/>
      <c r="H94" s="170"/>
      <c r="I94" s="170"/>
      <c r="J94" s="171"/>
      <c r="K94" s="159"/>
      <c r="L94" s="159"/>
      <c r="M94" s="159"/>
      <c r="N94" s="159"/>
      <c r="O94" s="159"/>
      <c r="P94" s="76"/>
    </row>
    <row r="95" spans="1:16" ht="15" customHeight="1" x14ac:dyDescent="0.3">
      <c r="A95" s="77"/>
      <c r="B95" s="163"/>
      <c r="C95" s="159"/>
      <c r="D95" s="159"/>
      <c r="E95" s="159"/>
      <c r="F95" s="159"/>
      <c r="G95" s="169"/>
      <c r="H95" s="170"/>
      <c r="I95" s="170"/>
      <c r="J95" s="171"/>
      <c r="K95" s="159"/>
      <c r="L95" s="159"/>
      <c r="M95" s="159"/>
      <c r="N95" s="159"/>
      <c r="O95" s="159"/>
      <c r="P95" s="76"/>
    </row>
    <row r="96" spans="1:16" ht="15" customHeight="1" x14ac:dyDescent="0.3">
      <c r="A96" s="77"/>
      <c r="B96" s="163"/>
      <c r="C96" s="159"/>
      <c r="D96" s="159"/>
      <c r="E96" s="159"/>
      <c r="F96" s="159"/>
      <c r="G96" s="169"/>
      <c r="H96" s="170"/>
      <c r="I96" s="170"/>
      <c r="J96" s="171"/>
      <c r="K96" s="159"/>
      <c r="L96" s="159"/>
      <c r="M96" s="159"/>
      <c r="N96" s="159"/>
      <c r="O96" s="159"/>
      <c r="P96" s="76"/>
    </row>
    <row r="97" spans="1:16" ht="15" customHeight="1" x14ac:dyDescent="0.3">
      <c r="A97" s="77"/>
      <c r="B97" s="163"/>
      <c r="C97" s="159"/>
      <c r="D97" s="159"/>
      <c r="E97" s="159"/>
      <c r="F97" s="159"/>
      <c r="G97" s="169"/>
      <c r="H97" s="170"/>
      <c r="I97" s="170"/>
      <c r="J97" s="171"/>
      <c r="K97" s="159"/>
      <c r="L97" s="159"/>
      <c r="M97" s="159"/>
      <c r="N97" s="159"/>
      <c r="O97" s="159"/>
      <c r="P97" s="76"/>
    </row>
    <row r="98" spans="1:16" ht="15" customHeight="1" x14ac:dyDescent="0.3">
      <c r="A98" s="77"/>
      <c r="B98" s="163"/>
      <c r="C98" s="159"/>
      <c r="D98" s="159"/>
      <c r="E98" s="159"/>
      <c r="F98" s="159"/>
      <c r="G98" s="169"/>
      <c r="H98" s="170"/>
      <c r="I98" s="170"/>
      <c r="J98" s="171"/>
      <c r="K98" s="159"/>
      <c r="L98" s="159"/>
      <c r="M98" s="159"/>
      <c r="N98" s="159"/>
      <c r="O98" s="159"/>
      <c r="P98" s="76"/>
    </row>
    <row r="99" spans="1:16" ht="15" customHeight="1" x14ac:dyDescent="0.3">
      <c r="A99" s="77"/>
      <c r="B99" s="163"/>
      <c r="C99" s="159"/>
      <c r="D99" s="159"/>
      <c r="E99" s="159"/>
      <c r="F99" s="159"/>
      <c r="G99" s="169"/>
      <c r="H99" s="170"/>
      <c r="I99" s="170"/>
      <c r="J99" s="171"/>
      <c r="K99" s="159"/>
      <c r="L99" s="159"/>
      <c r="M99" s="159"/>
      <c r="N99" s="159"/>
      <c r="O99" s="159"/>
      <c r="P99" s="76"/>
    </row>
    <row r="100" spans="1:16" ht="15" customHeight="1" x14ac:dyDescent="0.3">
      <c r="A100" s="77"/>
      <c r="B100" s="163"/>
      <c r="C100" s="159"/>
      <c r="D100" s="159"/>
      <c r="E100" s="159"/>
      <c r="F100" s="159"/>
      <c r="G100" s="169"/>
      <c r="H100" s="170"/>
      <c r="I100" s="170"/>
      <c r="J100" s="171"/>
      <c r="K100" s="159"/>
      <c r="L100" s="159"/>
      <c r="M100" s="159"/>
      <c r="N100" s="159"/>
      <c r="O100" s="159"/>
      <c r="P100" s="76"/>
    </row>
    <row r="101" spans="1:16" ht="15" customHeight="1" x14ac:dyDescent="0.3">
      <c r="A101" s="77"/>
      <c r="B101" s="163"/>
      <c r="C101" s="159"/>
      <c r="D101" s="159"/>
      <c r="E101" s="159"/>
      <c r="F101" s="159"/>
      <c r="G101" s="169"/>
      <c r="H101" s="170"/>
      <c r="I101" s="170"/>
      <c r="J101" s="171"/>
      <c r="K101" s="159"/>
      <c r="L101" s="159"/>
      <c r="M101" s="159"/>
      <c r="N101" s="159"/>
      <c r="O101" s="159"/>
      <c r="P101" s="76"/>
    </row>
    <row r="102" spans="1:16" ht="15" customHeight="1" x14ac:dyDescent="0.3">
      <c r="A102" s="77"/>
      <c r="B102" s="163"/>
      <c r="C102" s="159"/>
      <c r="D102" s="159"/>
      <c r="E102" s="159"/>
      <c r="F102" s="159"/>
      <c r="G102" s="169"/>
      <c r="H102" s="170"/>
      <c r="I102" s="170"/>
      <c r="J102" s="171"/>
      <c r="K102" s="159"/>
      <c r="L102" s="159"/>
      <c r="M102" s="159"/>
      <c r="N102" s="159"/>
      <c r="O102" s="159"/>
      <c r="P102" s="76"/>
    </row>
    <row r="103" spans="1:16" ht="15" customHeight="1" x14ac:dyDescent="0.3">
      <c r="A103" s="77"/>
      <c r="B103" s="163"/>
      <c r="C103" s="159"/>
      <c r="D103" s="159"/>
      <c r="E103" s="159"/>
      <c r="F103" s="159"/>
      <c r="G103" s="169"/>
      <c r="H103" s="170"/>
      <c r="I103" s="170"/>
      <c r="J103" s="171"/>
      <c r="K103" s="159"/>
      <c r="L103" s="159"/>
      <c r="M103" s="159"/>
      <c r="N103" s="159"/>
      <c r="O103" s="159"/>
      <c r="P103" s="76"/>
    </row>
    <row r="104" spans="1:16" ht="15" customHeight="1" x14ac:dyDescent="0.3">
      <c r="A104" s="77"/>
      <c r="B104" s="163"/>
      <c r="C104" s="159"/>
      <c r="D104" s="159"/>
      <c r="E104" s="159"/>
      <c r="F104" s="159"/>
      <c r="G104" s="169"/>
      <c r="H104" s="170"/>
      <c r="I104" s="170"/>
      <c r="J104" s="171"/>
      <c r="K104" s="159"/>
      <c r="L104" s="159"/>
      <c r="M104" s="159"/>
      <c r="N104" s="159"/>
      <c r="O104" s="159"/>
      <c r="P104" s="76"/>
    </row>
    <row r="105" spans="1:16" ht="15" customHeight="1" x14ac:dyDescent="0.3">
      <c r="A105" s="77"/>
      <c r="B105" s="163"/>
      <c r="C105" s="159"/>
      <c r="D105" s="159"/>
      <c r="E105" s="159"/>
      <c r="F105" s="159"/>
      <c r="G105" s="169"/>
      <c r="H105" s="170"/>
      <c r="I105" s="170"/>
      <c r="J105" s="171"/>
      <c r="K105" s="159"/>
      <c r="L105" s="159"/>
      <c r="M105" s="159"/>
      <c r="N105" s="159"/>
      <c r="O105" s="159"/>
      <c r="P105" s="76"/>
    </row>
    <row r="106" spans="1:16" ht="15" customHeight="1" x14ac:dyDescent="0.3">
      <c r="A106" s="77"/>
      <c r="B106" s="163"/>
      <c r="C106" s="159"/>
      <c r="D106" s="159"/>
      <c r="E106" s="159"/>
      <c r="F106" s="159"/>
      <c r="G106" s="169"/>
      <c r="H106" s="170"/>
      <c r="I106" s="170"/>
      <c r="J106" s="171"/>
      <c r="K106" s="159"/>
      <c r="L106" s="159"/>
      <c r="M106" s="159"/>
      <c r="N106" s="159"/>
      <c r="O106" s="159"/>
      <c r="P106" s="76"/>
    </row>
    <row r="107" spans="1:16" ht="15" customHeight="1" x14ac:dyDescent="0.3">
      <c r="A107" s="77"/>
      <c r="B107" s="163"/>
      <c r="C107" s="159"/>
      <c r="D107" s="159"/>
      <c r="E107" s="159"/>
      <c r="F107" s="159"/>
      <c r="G107" s="169"/>
      <c r="H107" s="170"/>
      <c r="I107" s="170"/>
      <c r="J107" s="171"/>
      <c r="K107" s="159"/>
      <c r="L107" s="159"/>
      <c r="M107" s="159"/>
      <c r="N107" s="159"/>
      <c r="O107" s="159"/>
      <c r="P107" s="76"/>
    </row>
    <row r="108" spans="1:16" ht="15" customHeight="1" x14ac:dyDescent="0.3">
      <c r="A108" s="77"/>
      <c r="B108" s="163"/>
      <c r="C108" s="159"/>
      <c r="D108" s="159"/>
      <c r="E108" s="159"/>
      <c r="F108" s="159"/>
      <c r="G108" s="169"/>
      <c r="H108" s="170"/>
      <c r="I108" s="170"/>
      <c r="J108" s="171"/>
      <c r="K108" s="159"/>
      <c r="L108" s="159"/>
      <c r="M108" s="159"/>
      <c r="N108" s="159"/>
      <c r="O108" s="159"/>
      <c r="P108" s="76"/>
    </row>
    <row r="109" spans="1:16" ht="15" customHeight="1" x14ac:dyDescent="0.3">
      <c r="A109" s="77"/>
      <c r="B109" s="163"/>
      <c r="C109" s="159"/>
      <c r="D109" s="159"/>
      <c r="E109" s="159"/>
      <c r="F109" s="159"/>
      <c r="G109" s="169"/>
      <c r="H109" s="170"/>
      <c r="I109" s="170"/>
      <c r="J109" s="171"/>
      <c r="K109" s="159"/>
      <c r="L109" s="159"/>
      <c r="M109" s="159"/>
      <c r="N109" s="159"/>
      <c r="O109" s="159"/>
      <c r="P109" s="76"/>
    </row>
    <row r="110" spans="1:16" ht="15" customHeight="1" x14ac:dyDescent="0.3">
      <c r="A110" s="77"/>
      <c r="B110" s="163"/>
      <c r="C110" s="159"/>
      <c r="D110" s="159"/>
      <c r="E110" s="159"/>
      <c r="F110" s="159"/>
      <c r="G110" s="159"/>
      <c r="H110" s="159"/>
      <c r="I110" s="159"/>
      <c r="J110" s="159"/>
      <c r="K110" s="159"/>
      <c r="L110" s="159"/>
      <c r="M110" s="159"/>
      <c r="N110" s="159"/>
      <c r="O110" s="159"/>
      <c r="P110" s="76"/>
    </row>
    <row r="111" spans="1:16" ht="3" customHeight="1" x14ac:dyDescent="0.3">
      <c r="A111" s="77"/>
      <c r="B111" s="75"/>
      <c r="C111" s="75"/>
      <c r="D111" s="75"/>
      <c r="E111" s="75"/>
      <c r="F111" s="75"/>
      <c r="G111" s="75"/>
      <c r="H111" s="75"/>
      <c r="I111" s="75"/>
      <c r="J111" s="75"/>
      <c r="K111" s="75"/>
      <c r="L111" s="75"/>
      <c r="M111" s="75"/>
      <c r="N111" s="75"/>
      <c r="O111" s="75"/>
      <c r="P111" s="75"/>
    </row>
  </sheetData>
  <mergeCells count="36">
    <mergeCell ref="K59:O59"/>
    <mergeCell ref="K54:O54"/>
    <mergeCell ref="K55:O55"/>
    <mergeCell ref="K56:O56"/>
    <mergeCell ref="K57:O57"/>
    <mergeCell ref="K58:O58"/>
    <mergeCell ref="B12:D12"/>
    <mergeCell ref="B15:D24"/>
    <mergeCell ref="B10:D10"/>
    <mergeCell ref="B11:D11"/>
    <mergeCell ref="J9:O9"/>
    <mergeCell ref="J15:O24"/>
    <mergeCell ref="J10:O10"/>
    <mergeCell ref="J11:O11"/>
    <mergeCell ref="J12:O12"/>
    <mergeCell ref="J13:O13"/>
    <mergeCell ref="J14:O14"/>
    <mergeCell ref="B9:G9"/>
    <mergeCell ref="E7:G7"/>
    <mergeCell ref="H7:I7"/>
    <mergeCell ref="B2:D6"/>
    <mergeCell ref="E2:G6"/>
    <mergeCell ref="B7:D7"/>
    <mergeCell ref="H6:M6"/>
    <mergeCell ref="H4:I4"/>
    <mergeCell ref="J4:K4"/>
    <mergeCell ref="H2:I3"/>
    <mergeCell ref="H5:M5"/>
    <mergeCell ref="J2:K3"/>
    <mergeCell ref="N6:O6"/>
    <mergeCell ref="J7:K7"/>
    <mergeCell ref="L7:M7"/>
    <mergeCell ref="N7:O7"/>
    <mergeCell ref="N2:O3"/>
    <mergeCell ref="N4:O4"/>
    <mergeCell ref="N5:O5"/>
  </mergeCells>
  <conditionalFormatting sqref="B11:I11 B13:I14 B12 E12:I12 B15 E15:I15 F16:I24">
    <cfRule type="expression" dxfId="53" priority="11">
      <formula>MOD(ROW(),2)&lt;&gt;0</formula>
    </cfRule>
  </conditionalFormatting>
  <conditionalFormatting sqref="B10:D10">
    <cfRule type="expression" dxfId="52" priority="9">
      <formula>MOD(ROW(),2)&lt;&gt;0</formula>
    </cfRule>
  </conditionalFormatting>
  <conditionalFormatting sqref="E10:J10 J12:J14">
    <cfRule type="expression" dxfId="51" priority="8">
      <formula>MOD(ROW(),2)&lt;&gt;0</formula>
    </cfRule>
  </conditionalFormatting>
  <conditionalFormatting sqref="E16:E24">
    <cfRule type="expression" dxfId="50" priority="5">
      <formula>MOD(ROW(),2)&lt;&gt;0</formula>
    </cfRule>
  </conditionalFormatting>
  <conditionalFormatting sqref="J11">
    <cfRule type="expression" dxfId="49" priority="3">
      <formula>MOD(ROW(),2)&lt;&gt;0</formula>
    </cfRule>
  </conditionalFormatting>
  <conditionalFormatting sqref="J15">
    <cfRule type="expression" dxfId="48" priority="1">
      <formula>MOD(ROW(),2)&lt;&gt;0</formula>
    </cfRule>
  </conditionalFormatting>
  <pageMargins left="0.23622047244094488" right="0.23622047244094488" top="0.31496062992125984" bottom="0.27559055118110237" header="0.31496062992125984" footer="0.31496062992125984"/>
  <pageSetup paperSize="8" scale="68"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00B050"/>
    <pageSetUpPr fitToPage="1"/>
  </sheetPr>
  <dimension ref="A1:Q28"/>
  <sheetViews>
    <sheetView showGridLines="0" zoomScaleNormal="100" zoomScaleSheetLayoutView="100" workbookViewId="0">
      <selection activeCell="H23" sqref="H23:N23"/>
    </sheetView>
  </sheetViews>
  <sheetFormatPr defaultColWidth="9" defaultRowHeight="12" x14ac:dyDescent="0.3"/>
  <cols>
    <col min="1" max="1" width="0.58203125" style="5" customWidth="1"/>
    <col min="2" max="2" width="11.83203125" style="1" customWidth="1"/>
    <col min="3" max="3" width="10.08203125" style="1" customWidth="1"/>
    <col min="4" max="4" width="11.33203125" style="1" customWidth="1"/>
    <col min="5" max="7" width="12.58203125" style="1" customWidth="1"/>
    <col min="8" max="14" width="14.58203125" style="1" customWidth="1"/>
    <col min="15" max="15" width="0.5" style="1" customWidth="1"/>
    <col min="16" max="18" width="9" style="1"/>
    <col min="19" max="19" width="9.33203125" style="1" customWidth="1"/>
    <col min="20" max="20" width="3.75" style="1" customWidth="1"/>
    <col min="21" max="16384" width="9" style="1"/>
  </cols>
  <sheetData>
    <row r="1" spans="1:17" ht="3.75" customHeight="1" thickBot="1" x14ac:dyDescent="0.35">
      <c r="A1" s="49"/>
      <c r="B1" s="50"/>
      <c r="C1" s="50"/>
      <c r="D1" s="50"/>
      <c r="E1" s="50"/>
      <c r="F1" s="50"/>
      <c r="G1" s="50"/>
      <c r="H1" s="50"/>
      <c r="I1" s="50"/>
      <c r="J1" s="50"/>
      <c r="K1" s="50"/>
      <c r="L1" s="50"/>
      <c r="M1" s="50"/>
      <c r="N1" s="50"/>
      <c r="O1" s="50"/>
    </row>
    <row r="2" spans="1:17" ht="13.5" customHeight="1" thickTop="1" x14ac:dyDescent="0.3">
      <c r="A2" s="49"/>
      <c r="B2" s="322" t="s">
        <v>218</v>
      </c>
      <c r="C2" s="323"/>
      <c r="D2" s="323"/>
      <c r="E2" s="8"/>
      <c r="F2" s="10"/>
      <c r="G2" s="297" t="s">
        <v>140</v>
      </c>
      <c r="H2" s="298"/>
      <c r="I2" s="276" t="s">
        <v>1</v>
      </c>
      <c r="J2" s="279"/>
      <c r="K2" s="88" t="s">
        <v>139</v>
      </c>
      <c r="L2" s="89" t="s">
        <v>141</v>
      </c>
      <c r="M2" s="276" t="s">
        <v>3</v>
      </c>
      <c r="N2" s="279"/>
      <c r="O2" s="51"/>
    </row>
    <row r="3" spans="1:17" ht="6.75" customHeight="1" x14ac:dyDescent="0.3">
      <c r="A3" s="49"/>
      <c r="B3" s="324"/>
      <c r="C3" s="325"/>
      <c r="D3" s="325"/>
      <c r="E3" s="9"/>
      <c r="F3" s="11"/>
      <c r="G3" s="299"/>
      <c r="H3" s="300"/>
      <c r="I3" s="301"/>
      <c r="J3" s="302"/>
      <c r="K3" s="87"/>
      <c r="L3" s="87"/>
      <c r="M3" s="301"/>
      <c r="N3" s="302"/>
      <c r="O3" s="51"/>
    </row>
    <row r="4" spans="1:17" ht="18" customHeight="1" thickBot="1" x14ac:dyDescent="0.35">
      <c r="A4" s="49"/>
      <c r="B4" s="324"/>
      <c r="C4" s="325"/>
      <c r="D4" s="325"/>
      <c r="E4" s="9"/>
      <c r="F4" s="11"/>
      <c r="G4" s="303" t="str">
        <f>IF(Summary!G4=0,"",Summary!G4)</f>
        <v>PRJ000654</v>
      </c>
      <c r="H4" s="304"/>
      <c r="I4" s="303">
        <f>IF(Summary!I4=0,"",Summary!I4)</f>
        <v>2025</v>
      </c>
      <c r="J4" s="304"/>
      <c r="K4" s="86">
        <f>IF(Summary!K4=0,"",Summary!K4)</f>
        <v>25</v>
      </c>
      <c r="L4" s="86" t="str">
        <f>IF(Summary!L4=0,"",Summary!L4)</f>
        <v>FY23</v>
      </c>
      <c r="M4" s="303" t="str">
        <f>IF(Summary!M4=0,"",Summary!M4)</f>
        <v>Literal</v>
      </c>
      <c r="N4" s="304"/>
      <c r="O4" s="51"/>
    </row>
    <row r="5" spans="1:17" ht="20.25" customHeight="1" thickTop="1" x14ac:dyDescent="0.3">
      <c r="A5" s="49"/>
      <c r="B5" s="324"/>
      <c r="C5" s="325"/>
      <c r="D5" s="325"/>
      <c r="E5" s="9"/>
      <c r="F5" s="11"/>
      <c r="G5" s="276" t="s">
        <v>4</v>
      </c>
      <c r="H5" s="277"/>
      <c r="I5" s="277"/>
      <c r="J5" s="277"/>
      <c r="K5" s="277"/>
      <c r="L5" s="277"/>
      <c r="M5" s="276" t="s">
        <v>5</v>
      </c>
      <c r="N5" s="279"/>
      <c r="O5" s="51"/>
    </row>
    <row r="6" spans="1:17" ht="19.5" customHeight="1" thickBot="1" x14ac:dyDescent="0.35">
      <c r="A6" s="49"/>
      <c r="B6" s="326"/>
      <c r="C6" s="327"/>
      <c r="D6" s="327"/>
      <c r="E6" s="12"/>
      <c r="F6" s="13"/>
      <c r="G6" s="490" t="str">
        <f>IF(Summary!G6=0,"",Summary!G6)</f>
        <v>R24_D_OH_REPOL_Replace_Pole_Fault</v>
      </c>
      <c r="H6" s="491"/>
      <c r="I6" s="491"/>
      <c r="J6" s="491"/>
      <c r="K6" s="491"/>
      <c r="L6" s="492"/>
      <c r="M6" s="283" t="str">
        <f>IF(Summary!M6=0,"",Summary!M6)</f>
        <v>Approved</v>
      </c>
      <c r="N6" s="284"/>
      <c r="O6" s="50"/>
    </row>
    <row r="7" spans="1:17" ht="15.75" customHeight="1" thickTop="1" thickBot="1" x14ac:dyDescent="0.35">
      <c r="A7" s="49"/>
      <c r="B7" s="272" t="s">
        <v>7</v>
      </c>
      <c r="C7" s="273"/>
      <c r="D7" s="273"/>
      <c r="E7" s="274" t="str">
        <f>IF(Summary!E7=0,"",Summary!E7)</f>
        <v>TasNetworks Value Function</v>
      </c>
      <c r="F7" s="275"/>
      <c r="G7" s="285" t="s">
        <v>32</v>
      </c>
      <c r="H7" s="286"/>
      <c r="I7" s="287">
        <f>IF(Summary!I7=0,"",Summary!I7)</f>
        <v>0.1</v>
      </c>
      <c r="J7" s="288"/>
      <c r="K7" s="285" t="s">
        <v>23</v>
      </c>
      <c r="L7" s="286"/>
      <c r="M7" s="289">
        <f>IF(Summary!M7=0,"",Summary!M7)</f>
        <v>44865</v>
      </c>
      <c r="N7" s="290"/>
      <c r="O7" s="51"/>
    </row>
    <row r="8" spans="1:17" ht="8.25" customHeight="1" thickTop="1" x14ac:dyDescent="0.3">
      <c r="A8" s="49"/>
      <c r="B8" s="321"/>
      <c r="C8" s="321"/>
      <c r="D8" s="321"/>
      <c r="E8" s="321"/>
      <c r="F8" s="321"/>
      <c r="G8" s="321"/>
      <c r="H8" s="321"/>
      <c r="I8" s="321"/>
      <c r="J8" s="321"/>
      <c r="K8" s="321"/>
      <c r="L8" s="321"/>
      <c r="M8" s="321"/>
      <c r="N8" s="321"/>
      <c r="O8" s="50"/>
    </row>
    <row r="9" spans="1:17" ht="15" customHeight="1" x14ac:dyDescent="0.3">
      <c r="A9" s="49"/>
      <c r="B9" s="257" t="s">
        <v>19</v>
      </c>
      <c r="C9" s="257"/>
      <c r="D9" s="258"/>
      <c r="E9" s="259" t="str">
        <f>IF(Summary!E11=0,"",Summary!E11)</f>
        <v>REPOL</v>
      </c>
      <c r="F9" s="260"/>
      <c r="G9" s="261"/>
      <c r="H9" s="257" t="s">
        <v>11</v>
      </c>
      <c r="I9" s="257"/>
      <c r="J9" s="258"/>
      <c r="K9" s="262" t="str">
        <f>IF(Summary!K11=0,"",Summary!K11)</f>
        <v>Asset Strategy</v>
      </c>
      <c r="L9" s="262"/>
      <c r="M9" s="262"/>
      <c r="N9" s="259"/>
      <c r="O9" s="50"/>
    </row>
    <row r="10" spans="1:17" ht="15" customHeight="1" x14ac:dyDescent="0.3">
      <c r="A10" s="49"/>
      <c r="B10" s="246" t="s">
        <v>13</v>
      </c>
      <c r="C10" s="246"/>
      <c r="D10" s="247"/>
      <c r="E10" s="259" t="str">
        <f>IF(Summary!E12=0,"",Summary!E12)</f>
        <v/>
      </c>
      <c r="F10" s="260"/>
      <c r="G10" s="261"/>
      <c r="H10" s="246" t="s">
        <v>31</v>
      </c>
      <c r="I10" s="246"/>
      <c r="J10" s="247"/>
      <c r="K10" s="262" t="str">
        <f>IF(Summary!K12=0,"",Summary!K12)</f>
        <v>Dx - Renewal</v>
      </c>
      <c r="L10" s="262"/>
      <c r="M10" s="262"/>
      <c r="N10" s="259"/>
      <c r="O10" s="50"/>
    </row>
    <row r="11" spans="1:17" ht="15" customHeight="1" x14ac:dyDescent="0.3">
      <c r="A11" s="49"/>
      <c r="B11" s="246" t="s">
        <v>30</v>
      </c>
      <c r="C11" s="246"/>
      <c r="D11" s="247"/>
      <c r="E11" s="259" t="str">
        <f>IF(Summary!E13=0,"",Summary!E13)</f>
        <v>Prescribed Services - Asset Renewal</v>
      </c>
      <c r="F11" s="260"/>
      <c r="G11" s="261"/>
      <c r="H11" s="246" t="s">
        <v>50</v>
      </c>
      <c r="I11" s="246"/>
      <c r="J11" s="247"/>
      <c r="K11" s="262" t="str">
        <f>IF(Summary!K13=0,"",Summary!K13)</f>
        <v/>
      </c>
      <c r="L11" s="262"/>
      <c r="M11" s="262"/>
      <c r="N11" s="259"/>
      <c r="O11" s="50"/>
    </row>
    <row r="12" spans="1:17" ht="15" customHeight="1" x14ac:dyDescent="0.3">
      <c r="A12" s="49"/>
      <c r="B12" s="246" t="s">
        <v>8</v>
      </c>
      <c r="C12" s="246"/>
      <c r="D12" s="247"/>
      <c r="E12" s="259" t="str">
        <f>IF(Summary!E14=0,"",Summary!E14)</f>
        <v>Network Project</v>
      </c>
      <c r="F12" s="260"/>
      <c r="G12" s="261"/>
      <c r="H12" s="246" t="s">
        <v>29</v>
      </c>
      <c r="I12" s="246"/>
      <c r="J12" s="247"/>
      <c r="K12" s="262" t="str">
        <f>IF(Summary!K14=0,"",Summary!K14)</f>
        <v>R2355521</v>
      </c>
      <c r="L12" s="262"/>
      <c r="M12" s="262"/>
      <c r="N12" s="259"/>
      <c r="O12" s="50"/>
    </row>
    <row r="13" spans="1:17" ht="15" customHeight="1" x14ac:dyDescent="0.3">
      <c r="A13" s="49"/>
      <c r="B13" s="257" t="s">
        <v>9</v>
      </c>
      <c r="C13" s="257"/>
      <c r="D13" s="258"/>
      <c r="E13" s="259" t="str">
        <f>IF(Summary!E15=0,"",Summary!E15)</f>
        <v>Gate 2 – Investment Evaluation Summary</v>
      </c>
      <c r="F13" s="260"/>
      <c r="G13" s="261"/>
      <c r="H13" s="257" t="s">
        <v>12</v>
      </c>
      <c r="I13" s="257"/>
      <c r="J13" s="258"/>
      <c r="K13" s="265"/>
      <c r="L13" s="248"/>
      <c r="M13" s="248"/>
      <c r="N13" s="249"/>
      <c r="O13" s="50"/>
    </row>
    <row r="14" spans="1:17" ht="15" customHeight="1" x14ac:dyDescent="0.3">
      <c r="A14" s="49"/>
      <c r="B14" s="246" t="s">
        <v>18</v>
      </c>
      <c r="C14" s="246"/>
      <c r="D14" s="247"/>
      <c r="E14" s="259" t="str">
        <f>IF(Summary!E16=0,"",Summary!E16)</f>
        <v/>
      </c>
      <c r="F14" s="260"/>
      <c r="G14" s="261"/>
      <c r="H14" s="246" t="s">
        <v>98</v>
      </c>
      <c r="I14" s="246"/>
      <c r="J14" s="247"/>
      <c r="K14" s="262" t="str">
        <f>IF(Summary!K16=0,"",Summary!K16)</f>
        <v>No</v>
      </c>
      <c r="L14" s="262"/>
      <c r="M14" s="262"/>
      <c r="N14" s="259"/>
      <c r="O14" s="50"/>
    </row>
    <row r="15" spans="1:17" ht="18" customHeight="1" x14ac:dyDescent="0.3">
      <c r="A15" s="49"/>
      <c r="B15" s="78" t="s">
        <v>10</v>
      </c>
      <c r="C15" s="78"/>
      <c r="D15" s="53"/>
      <c r="E15" s="54"/>
      <c r="F15" s="54"/>
      <c r="G15" s="53"/>
      <c r="H15" s="53"/>
      <c r="I15" s="53"/>
      <c r="J15" s="53"/>
      <c r="K15" s="53"/>
      <c r="L15" s="53"/>
      <c r="M15" s="53"/>
      <c r="N15" s="53"/>
      <c r="O15" s="51"/>
      <c r="Q15" s="3"/>
    </row>
    <row r="16" spans="1:17" ht="15" customHeight="1" x14ac:dyDescent="0.3">
      <c r="A16" s="58"/>
      <c r="B16" s="349" t="s">
        <v>99</v>
      </c>
      <c r="C16" s="350"/>
      <c r="D16" s="351"/>
      <c r="E16" s="496" t="s">
        <v>14</v>
      </c>
      <c r="F16" s="497"/>
      <c r="G16" s="498"/>
      <c r="H16" s="502" t="str">
        <f>IF('Investment Overview'!H16="","",'Investment Overview'!H16)</f>
        <v>TasNetworks has approximately 240,000 support structures installed on the distribution network to provide support, insulation and adequate clearances between live electrical assets (overhead conductors, overhead switchgear and pole mounted transformers) and the ground, vegetation and building infrastructure. Wood poles are used extensively within the distribution network because they historically represent the least cost whole-of-life option for the majority of circumstances for support structures. Wood poles have an expected service life of between 40 and 50 years with the average age of the wood pole population being 33 years. 
Staking of wood poles is a commonly used method deployed to reinforce the structural strength of wood poles at ground level and subsequently prolong the serviceable life of the pole. Staking wood poles commenced in 2002 and the current staked wood pole population is approximately 29,000 poles. Wood poles are generally staked at 30-45 years of age with the staked pole typically lasting 10-15 years after staking. Staking has proven to be a cost-effective way of ensuring the service life of 40-50 years is attained.
Approximately 90 per cent of structures are wood poles which are vulnerable to bushfires and other ground fires and susceptible to pole top fires from pollution or other hardware failures. The remaining 10 per cent are non-wood pole type with relatively longer service life, higher supply reliability and higher resilience to bushfire and wind.</v>
      </c>
      <c r="I16" s="505"/>
      <c r="J16" s="505"/>
      <c r="K16" s="505"/>
      <c r="L16" s="505"/>
      <c r="M16" s="505"/>
      <c r="N16" s="506"/>
      <c r="O16" s="52" t="b">
        <v>1</v>
      </c>
      <c r="Q16" s="3"/>
    </row>
    <row r="17" spans="1:17" ht="15" customHeight="1" x14ac:dyDescent="0.3">
      <c r="A17" s="49"/>
      <c r="B17" s="352"/>
      <c r="C17" s="353"/>
      <c r="D17" s="354"/>
      <c r="E17" s="507" t="s">
        <v>15</v>
      </c>
      <c r="F17" s="508"/>
      <c r="G17" s="509"/>
      <c r="H17" s="493" t="str">
        <f>IF('Investment Overview'!H17="","",'Investment Overview'!H17)</f>
        <v>Existing wood poles need replacement under fault response for damage resulting from causes including excessive strong winds and storms, vegetation impacts, bushfires and vehicle collisions. The trended historical average pole failure rate is approximately 180 poles per annum that require replacement under fault conditions to restore supply to customers.</v>
      </c>
      <c r="I17" s="494"/>
      <c r="J17" s="494"/>
      <c r="K17" s="494"/>
      <c r="L17" s="494"/>
      <c r="M17" s="494"/>
      <c r="N17" s="495"/>
      <c r="O17" s="52" t="b">
        <v>0</v>
      </c>
      <c r="Q17" s="3"/>
    </row>
    <row r="18" spans="1:17" ht="15" customHeight="1" x14ac:dyDescent="0.3">
      <c r="A18" s="49"/>
      <c r="B18" s="343" t="s">
        <v>100</v>
      </c>
      <c r="C18" s="344"/>
      <c r="D18" s="345"/>
      <c r="E18" s="496" t="s">
        <v>55</v>
      </c>
      <c r="F18" s="497"/>
      <c r="G18" s="498"/>
      <c r="H18" s="493" t="str">
        <f>IF('Investment Overview'!H18="","",'Investment Overview'!H18)</f>
        <v>TasNetworks has a customer and stakeholder engagement strategy to inform the existing program of work and the upcoming revenue submission. The feedback obtained informs the approach taken by TasNetworks to align our investments with customer needs and impacts.
Customer needs addressed by this investment include:
-	affordability;
-	supply reliability and safety of the current network;
-	resilience to future impacts including climate change; and
-	investment in future networks to unlock community benefits in renewable energy products and services.</v>
      </c>
      <c r="I18" s="494"/>
      <c r="J18" s="494"/>
      <c r="K18" s="494"/>
      <c r="L18" s="494"/>
      <c r="M18" s="494"/>
      <c r="N18" s="495"/>
      <c r="O18" s="52" t="b">
        <v>1</v>
      </c>
      <c r="Q18" s="3"/>
    </row>
    <row r="19" spans="1:17" ht="15" customHeight="1" x14ac:dyDescent="0.3">
      <c r="A19" s="49"/>
      <c r="B19" s="343" t="s">
        <v>240</v>
      </c>
      <c r="C19" s="344"/>
      <c r="D19" s="345"/>
      <c r="E19" s="499" t="s">
        <v>245</v>
      </c>
      <c r="F19" s="500"/>
      <c r="G19" s="501"/>
      <c r="H19" s="502"/>
      <c r="I19" s="503"/>
      <c r="J19" s="503"/>
      <c r="K19" s="503"/>
      <c r="L19" s="503"/>
      <c r="M19" s="503"/>
      <c r="N19" s="504"/>
      <c r="O19" s="52"/>
      <c r="Q19" s="3"/>
    </row>
    <row r="20" spans="1:17" ht="15" customHeight="1" x14ac:dyDescent="0.3">
      <c r="A20" s="49"/>
      <c r="B20" s="343" t="s">
        <v>241</v>
      </c>
      <c r="C20" s="344"/>
      <c r="D20" s="345"/>
      <c r="E20" s="496" t="s">
        <v>16</v>
      </c>
      <c r="F20" s="497"/>
      <c r="G20" s="498"/>
      <c r="H20" s="367" t="str">
        <f>IF('Objectives and Analysis'!H44="","",'Objectives and Analysis'!H44)</f>
        <v>This program provides for the capitalisation of pole replacement costs incurred when poles fail in service and must be replaced to restore supply to customers.</v>
      </c>
      <c r="I20" s="368"/>
      <c r="J20" s="368"/>
      <c r="K20" s="368"/>
      <c r="L20" s="368"/>
      <c r="M20" s="368"/>
      <c r="N20" s="369"/>
      <c r="O20" s="52" t="b">
        <v>0</v>
      </c>
      <c r="Q20" s="3"/>
    </row>
    <row r="21" spans="1:17" ht="15" customHeight="1" x14ac:dyDescent="0.3">
      <c r="A21" s="49"/>
      <c r="B21" s="349" t="s">
        <v>242</v>
      </c>
      <c r="C21" s="350"/>
      <c r="D21" s="351"/>
      <c r="E21" s="516" t="s">
        <v>217</v>
      </c>
      <c r="F21" s="516"/>
      <c r="G21" s="516"/>
      <c r="H21" s="517"/>
      <c r="I21" s="518"/>
      <c r="J21" s="518"/>
      <c r="K21" s="518"/>
      <c r="L21" s="518"/>
      <c r="M21" s="518"/>
      <c r="N21" s="519"/>
      <c r="O21" s="52" t="b">
        <v>1</v>
      </c>
      <c r="Q21" s="3"/>
    </row>
    <row r="22" spans="1:17" ht="15" customHeight="1" x14ac:dyDescent="0.3">
      <c r="A22" s="49"/>
      <c r="B22" s="343" t="s">
        <v>243</v>
      </c>
      <c r="C22" s="344"/>
      <c r="D22" s="345"/>
      <c r="E22" s="496" t="s">
        <v>17</v>
      </c>
      <c r="F22" s="497"/>
      <c r="G22" s="498"/>
      <c r="H22" s="367" t="str">
        <f>IF('Objectives and Analysis'!H47="","",'Objectives and Analysis'!H47)</f>
        <v>The program will continue for the whole regulatory period and beyond with forecast volumes remaining steady over the longer term.</v>
      </c>
      <c r="I22" s="368"/>
      <c r="J22" s="368"/>
      <c r="K22" s="368"/>
      <c r="L22" s="368"/>
      <c r="M22" s="368"/>
      <c r="N22" s="369"/>
      <c r="O22" s="52" t="b">
        <v>1</v>
      </c>
      <c r="Q22" s="3"/>
    </row>
    <row r="23" spans="1:17" ht="15" customHeight="1" x14ac:dyDescent="0.3">
      <c r="A23" s="49"/>
      <c r="B23" s="343" t="s">
        <v>244</v>
      </c>
      <c r="C23" s="344"/>
      <c r="D23" s="345"/>
      <c r="E23" s="510" t="s">
        <v>220</v>
      </c>
      <c r="F23" s="511"/>
      <c r="G23" s="512"/>
      <c r="H23" s="513"/>
      <c r="I23" s="514"/>
      <c r="J23" s="514"/>
      <c r="K23" s="514"/>
      <c r="L23" s="514"/>
      <c r="M23" s="514"/>
      <c r="N23" s="515"/>
      <c r="O23" s="52" t="b">
        <v>1</v>
      </c>
      <c r="Q23" s="3"/>
    </row>
    <row r="24" spans="1:17" ht="5.15" customHeight="1" x14ac:dyDescent="0.3">
      <c r="A24" s="49"/>
      <c r="B24" s="51"/>
      <c r="C24" s="51"/>
      <c r="D24" s="51"/>
      <c r="E24" s="51"/>
      <c r="F24" s="51"/>
      <c r="G24" s="51"/>
      <c r="H24" s="51"/>
      <c r="I24" s="51"/>
      <c r="J24" s="51"/>
      <c r="K24" s="51"/>
      <c r="L24" s="51"/>
      <c r="M24" s="51"/>
      <c r="N24" s="51"/>
      <c r="O24" s="51"/>
    </row>
    <row r="25" spans="1:17" ht="15" customHeight="1" x14ac:dyDescent="0.3"/>
    <row r="26" spans="1:17" ht="15" customHeight="1" x14ac:dyDescent="0.3"/>
    <row r="27" spans="1:17" ht="15" customHeight="1" x14ac:dyDescent="0.3"/>
    <row r="28" spans="1:17" x14ac:dyDescent="0.3">
      <c r="L28" s="55"/>
    </row>
  </sheetData>
  <mergeCells count="65">
    <mergeCell ref="B23:D23"/>
    <mergeCell ref="E23:G23"/>
    <mergeCell ref="H23:N23"/>
    <mergeCell ref="B21:D21"/>
    <mergeCell ref="E21:G21"/>
    <mergeCell ref="H21:N21"/>
    <mergeCell ref="B22:D22"/>
    <mergeCell ref="E22:G22"/>
    <mergeCell ref="H22:N22"/>
    <mergeCell ref="H17:N17"/>
    <mergeCell ref="B20:D20"/>
    <mergeCell ref="E20:G20"/>
    <mergeCell ref="H20:N20"/>
    <mergeCell ref="E19:G19"/>
    <mergeCell ref="H19:N19"/>
    <mergeCell ref="B18:D18"/>
    <mergeCell ref="E18:G18"/>
    <mergeCell ref="H18:N18"/>
    <mergeCell ref="B19:D19"/>
    <mergeCell ref="B16:D17"/>
    <mergeCell ref="E16:G16"/>
    <mergeCell ref="H16:N16"/>
    <mergeCell ref="E17:G17"/>
    <mergeCell ref="B13:D13"/>
    <mergeCell ref="E13:G13"/>
    <mergeCell ref="H13:J13"/>
    <mergeCell ref="K13:N13"/>
    <mergeCell ref="B14:D14"/>
    <mergeCell ref="E14:G14"/>
    <mergeCell ref="H14:J14"/>
    <mergeCell ref="K14:N14"/>
    <mergeCell ref="B11:D11"/>
    <mergeCell ref="E11:G11"/>
    <mergeCell ref="H11:J11"/>
    <mergeCell ref="K11:N11"/>
    <mergeCell ref="B12:D12"/>
    <mergeCell ref="E12:G12"/>
    <mergeCell ref="H12:J12"/>
    <mergeCell ref="K12:N12"/>
    <mergeCell ref="B8:N8"/>
    <mergeCell ref="B9:D9"/>
    <mergeCell ref="E9:G9"/>
    <mergeCell ref="H9:J9"/>
    <mergeCell ref="K9:N9"/>
    <mergeCell ref="B10:D10"/>
    <mergeCell ref="E10:G10"/>
    <mergeCell ref="H10:J10"/>
    <mergeCell ref="K10:N10"/>
    <mergeCell ref="M6:N6"/>
    <mergeCell ref="B7:D7"/>
    <mergeCell ref="E7:F7"/>
    <mergeCell ref="G7:H7"/>
    <mergeCell ref="I7:J7"/>
    <mergeCell ref="K7:L7"/>
    <mergeCell ref="M7:N7"/>
    <mergeCell ref="B2:D6"/>
    <mergeCell ref="G2:H3"/>
    <mergeCell ref="I2:J3"/>
    <mergeCell ref="M2:N3"/>
    <mergeCell ref="G4:H4"/>
    <mergeCell ref="I4:J4"/>
    <mergeCell ref="M4:N4"/>
    <mergeCell ref="G5:L5"/>
    <mergeCell ref="M5:N5"/>
    <mergeCell ref="G6:L6"/>
  </mergeCells>
  <conditionalFormatting sqref="E9:G14 K9:N12 K14:N14">
    <cfRule type="expression" dxfId="47" priority="15">
      <formula>MOD(ROW(),2)&lt;&gt;0</formula>
    </cfRule>
  </conditionalFormatting>
  <conditionalFormatting sqref="E17:N18 E16:H16 E19 H19">
    <cfRule type="expression" dxfId="46" priority="12">
      <formula>MOD(ROW(),2)=0</formula>
    </cfRule>
  </conditionalFormatting>
  <conditionalFormatting sqref="B16 B18:N18 E16:H16 E17:N17 B20:D20 B21 B22:D23 B19 E19 H19">
    <cfRule type="expression" dxfId="45" priority="11">
      <formula>$O16=TRUE</formula>
    </cfRule>
  </conditionalFormatting>
  <conditionalFormatting sqref="B9:D13">
    <cfRule type="expression" dxfId="44" priority="14">
      <formula>MOD(ROW(),2)&lt;&gt;0</formula>
    </cfRule>
  </conditionalFormatting>
  <conditionalFormatting sqref="H9:J13">
    <cfRule type="expression" dxfId="43" priority="13">
      <formula>MOD(ROW(),2)&lt;&gt;0</formula>
    </cfRule>
  </conditionalFormatting>
  <conditionalFormatting sqref="H14:J14">
    <cfRule type="expression" dxfId="42" priority="9">
      <formula>MOD(ROW(),2)&lt;&gt;0</formula>
    </cfRule>
  </conditionalFormatting>
  <conditionalFormatting sqref="B14:D14">
    <cfRule type="expression" dxfId="41" priority="10">
      <formula>MOD(ROW(),2)&lt;&gt;0</formula>
    </cfRule>
  </conditionalFormatting>
  <conditionalFormatting sqref="K13:N13">
    <cfRule type="expression" dxfId="40" priority="8">
      <formula>MOD(ROW(),2)&lt;&gt;0</formula>
    </cfRule>
  </conditionalFormatting>
  <conditionalFormatting sqref="E20:G20">
    <cfRule type="expression" dxfId="39" priority="4">
      <formula>MOD(ROW(),2)=0</formula>
    </cfRule>
  </conditionalFormatting>
  <conditionalFormatting sqref="E20:G20">
    <cfRule type="expression" dxfId="38" priority="3">
      <formula>$O20=TRUE</formula>
    </cfRule>
  </conditionalFormatting>
  <conditionalFormatting sqref="E22:G22">
    <cfRule type="expression" dxfId="37" priority="2">
      <formula>MOD(ROW(),2)=0</formula>
    </cfRule>
  </conditionalFormatting>
  <conditionalFormatting sqref="E22:G22">
    <cfRule type="expression" dxfId="36" priority="1">
      <formula>$O22=TRUE</formula>
    </cfRule>
  </conditionalFormatting>
  <pageMargins left="0.23622047244094488" right="0.23622047244094488" top="0.31496062992125984" bottom="0.27559055118110237" header="0.31496062992125984" footer="0.31496062992125984"/>
  <pageSetup paperSize="8" scale="6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FFFF00"/>
    <pageSetUpPr fitToPage="1"/>
  </sheetPr>
  <dimension ref="A1:R82"/>
  <sheetViews>
    <sheetView showGridLines="0" zoomScaleNormal="100" zoomScaleSheetLayoutView="100" workbookViewId="0">
      <selection sqref="A1:XFD1048576"/>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22" t="s">
        <v>219</v>
      </c>
      <c r="C2" s="323"/>
      <c r="D2" s="323"/>
      <c r="E2" s="454"/>
      <c r="F2" s="454"/>
      <c r="G2" s="455"/>
      <c r="H2" s="297" t="s">
        <v>0</v>
      </c>
      <c r="I2" s="298"/>
      <c r="J2" s="276" t="s">
        <v>1</v>
      </c>
      <c r="K2" s="279"/>
      <c r="L2" s="88" t="s">
        <v>2</v>
      </c>
      <c r="M2" s="89" t="s">
        <v>141</v>
      </c>
      <c r="N2" s="276" t="s">
        <v>3</v>
      </c>
      <c r="O2" s="279"/>
      <c r="P2" s="120"/>
    </row>
    <row r="3" spans="1:16" ht="4.5" customHeight="1" x14ac:dyDescent="0.3">
      <c r="A3" s="77"/>
      <c r="B3" s="324"/>
      <c r="C3" s="325"/>
      <c r="D3" s="325"/>
      <c r="E3" s="456"/>
      <c r="F3" s="456"/>
      <c r="G3" s="457"/>
      <c r="H3" s="299"/>
      <c r="I3" s="300"/>
      <c r="J3" s="301"/>
      <c r="K3" s="302"/>
      <c r="L3" s="87"/>
      <c r="M3" s="87"/>
      <c r="N3" s="301"/>
      <c r="O3" s="302"/>
      <c r="P3" s="75"/>
    </row>
    <row r="4" spans="1:16" s="99" customFormat="1" ht="17.25" customHeight="1" thickBot="1" x14ac:dyDescent="0.35">
      <c r="A4" s="116"/>
      <c r="B4" s="324"/>
      <c r="C4" s="325"/>
      <c r="D4" s="325"/>
      <c r="E4" s="456"/>
      <c r="F4" s="456"/>
      <c r="G4" s="457"/>
      <c r="H4" s="450" t="s">
        <v>262</v>
      </c>
      <c r="I4" s="451"/>
      <c r="J4" s="450">
        <v>2025</v>
      </c>
      <c r="K4" s="451"/>
      <c r="L4" s="98">
        <v>25</v>
      </c>
      <c r="M4" s="98" t="s">
        <v>149</v>
      </c>
      <c r="N4" s="450" t="s">
        <v>263</v>
      </c>
      <c r="O4" s="451"/>
      <c r="P4" s="121"/>
    </row>
    <row r="5" spans="1:16" s="101" customFormat="1" ht="13.5" customHeight="1" thickTop="1" x14ac:dyDescent="0.3">
      <c r="A5" s="117"/>
      <c r="B5" s="324"/>
      <c r="C5" s="325"/>
      <c r="D5" s="325"/>
      <c r="E5" s="456"/>
      <c r="F5" s="456"/>
      <c r="G5" s="457"/>
      <c r="H5" s="276" t="s">
        <v>4</v>
      </c>
      <c r="I5" s="277"/>
      <c r="J5" s="277"/>
      <c r="K5" s="277"/>
      <c r="L5" s="277"/>
      <c r="M5" s="277"/>
      <c r="N5" s="276" t="s">
        <v>5</v>
      </c>
      <c r="O5" s="279"/>
      <c r="P5" s="122"/>
    </row>
    <row r="6" spans="1:16" ht="20.25" customHeight="1" thickBot="1" x14ac:dyDescent="0.35">
      <c r="A6" s="77"/>
      <c r="B6" s="326"/>
      <c r="C6" s="327"/>
      <c r="D6" s="327"/>
      <c r="E6" s="458"/>
      <c r="F6" s="458"/>
      <c r="G6" s="459"/>
      <c r="H6" s="280" t="s">
        <v>264</v>
      </c>
      <c r="I6" s="281"/>
      <c r="J6" s="281"/>
      <c r="K6" s="281"/>
      <c r="L6" s="281"/>
      <c r="M6" s="282"/>
      <c r="N6" s="283" t="s">
        <v>265</v>
      </c>
      <c r="O6" s="284"/>
      <c r="P6" s="75"/>
    </row>
    <row r="7" spans="1:16" s="101" customFormat="1" ht="15.75" customHeight="1" thickTop="1" thickBot="1" x14ac:dyDescent="0.35">
      <c r="A7" s="117" t="s">
        <v>6</v>
      </c>
      <c r="B7" s="460" t="s">
        <v>7</v>
      </c>
      <c r="C7" s="461"/>
      <c r="D7" s="462"/>
      <c r="E7" s="452" t="s">
        <v>266</v>
      </c>
      <c r="F7" s="453"/>
      <c r="G7" s="445"/>
      <c r="H7" s="446" t="s">
        <v>32</v>
      </c>
      <c r="I7" s="447"/>
      <c r="J7" s="444">
        <v>0.1</v>
      </c>
      <c r="K7" s="445"/>
      <c r="L7" s="446" t="s">
        <v>23</v>
      </c>
      <c r="M7" s="447"/>
      <c r="N7" s="448">
        <v>44865</v>
      </c>
      <c r="O7" s="449"/>
      <c r="P7" s="123"/>
    </row>
    <row r="8" spans="1:16" s="1" customFormat="1" ht="18" customHeight="1" thickTop="1" x14ac:dyDescent="0.3">
      <c r="A8" s="49"/>
      <c r="B8" s="113" t="s">
        <v>144</v>
      </c>
      <c r="C8" s="53"/>
      <c r="D8" s="53"/>
      <c r="E8" s="53"/>
      <c r="F8" s="53"/>
      <c r="G8" s="53"/>
      <c r="H8" s="53"/>
      <c r="I8" s="53"/>
      <c r="J8" s="53"/>
      <c r="K8" s="53"/>
      <c r="L8" s="53"/>
      <c r="M8" s="53"/>
      <c r="N8" s="53"/>
      <c r="O8" s="53"/>
      <c r="P8" s="51"/>
    </row>
    <row r="9" spans="1:16" ht="15" customHeight="1" x14ac:dyDescent="0.3">
      <c r="A9" s="77">
        <v>75679</v>
      </c>
      <c r="B9" s="463" t="s">
        <v>97</v>
      </c>
      <c r="C9" s="463"/>
      <c r="D9" s="523"/>
      <c r="E9" s="528" t="s">
        <v>276</v>
      </c>
      <c r="F9" s="480"/>
      <c r="G9" s="480"/>
      <c r="H9" s="480"/>
      <c r="I9" s="480"/>
      <c r="J9" s="480"/>
      <c r="K9" s="480"/>
      <c r="L9" s="480"/>
      <c r="M9" s="480"/>
      <c r="N9" s="480"/>
      <c r="O9" s="480"/>
      <c r="P9" s="76"/>
    </row>
    <row r="10" spans="1:16" ht="15" customHeight="1" x14ac:dyDescent="0.3">
      <c r="A10" s="77" t="s">
        <v>6</v>
      </c>
      <c r="B10" s="463" t="s">
        <v>25</v>
      </c>
      <c r="C10" s="463"/>
      <c r="D10" s="523"/>
      <c r="E10" s="480" t="s">
        <v>309</v>
      </c>
      <c r="F10" s="480"/>
      <c r="G10" s="480"/>
      <c r="H10" s="480"/>
      <c r="I10" s="480"/>
      <c r="J10" s="480"/>
      <c r="K10" s="480"/>
      <c r="L10" s="480"/>
      <c r="M10" s="480"/>
      <c r="N10" s="480"/>
      <c r="O10" s="480"/>
      <c r="P10" s="76"/>
    </row>
    <row r="11" spans="1:16" ht="15" customHeight="1" x14ac:dyDescent="0.3">
      <c r="A11" s="77" t="s">
        <v>6</v>
      </c>
      <c r="B11" s="463" t="s">
        <v>41</v>
      </c>
      <c r="C11" s="463"/>
      <c r="D11" s="523"/>
      <c r="E11" s="528" t="s">
        <v>274</v>
      </c>
      <c r="F11" s="480"/>
      <c r="G11" s="480"/>
      <c r="H11" s="480"/>
      <c r="I11" s="480"/>
      <c r="J11" s="480"/>
      <c r="K11" s="480"/>
      <c r="L11" s="480"/>
      <c r="M11" s="480"/>
      <c r="N11" s="480"/>
      <c r="O11" s="480"/>
      <c r="P11" s="76"/>
    </row>
    <row r="12" spans="1:16" ht="15" customHeight="1" x14ac:dyDescent="0.3">
      <c r="A12" s="77" t="s">
        <v>6</v>
      </c>
      <c r="B12" s="463" t="s">
        <v>22</v>
      </c>
      <c r="C12" s="463"/>
      <c r="D12" s="523"/>
      <c r="E12" s="524">
        <v>45474</v>
      </c>
      <c r="F12" s="525"/>
      <c r="G12" s="525"/>
      <c r="H12" s="525"/>
      <c r="I12" s="525"/>
      <c r="J12" s="525"/>
      <c r="K12" s="525"/>
      <c r="L12" s="525"/>
      <c r="M12" s="525"/>
      <c r="N12" s="525"/>
      <c r="O12" s="525"/>
      <c r="P12" s="76"/>
    </row>
    <row r="13" spans="1:16" ht="15" customHeight="1" x14ac:dyDescent="0.3">
      <c r="A13" s="77"/>
      <c r="B13" s="463" t="s">
        <v>143</v>
      </c>
      <c r="C13" s="463"/>
      <c r="D13" s="523"/>
      <c r="E13" s="528" t="s">
        <v>310</v>
      </c>
      <c r="F13" s="480"/>
      <c r="G13" s="480"/>
      <c r="H13" s="480"/>
      <c r="I13" s="480"/>
      <c r="J13" s="480"/>
      <c r="K13" s="480"/>
      <c r="L13" s="480"/>
      <c r="M13" s="480"/>
      <c r="N13" s="480"/>
      <c r="O13" s="480"/>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39" t="s">
        <v>20</v>
      </c>
      <c r="C15" s="539"/>
      <c r="D15" s="539"/>
      <c r="E15" s="539" t="s">
        <v>42</v>
      </c>
      <c r="F15" s="539"/>
      <c r="G15" s="539"/>
      <c r="H15" s="104">
        <v>2025</v>
      </c>
      <c r="I15" s="104">
        <v>2026</v>
      </c>
      <c r="J15" s="104">
        <v>2027</v>
      </c>
      <c r="K15" s="104">
        <v>2028</v>
      </c>
      <c r="L15" s="104">
        <v>2029</v>
      </c>
      <c r="M15" s="104" t="s">
        <v>34</v>
      </c>
      <c r="N15" s="104" t="s">
        <v>142</v>
      </c>
      <c r="O15" s="104" t="s">
        <v>21</v>
      </c>
      <c r="P15" s="124"/>
    </row>
    <row r="16" spans="1:16" s="103" customFormat="1" ht="14.5" x14ac:dyDescent="0.3">
      <c r="A16" s="119"/>
      <c r="B16" s="537" t="s">
        <v>276</v>
      </c>
      <c r="C16" s="538"/>
      <c r="D16" s="538"/>
      <c r="E16" s="520" t="s">
        <v>311</v>
      </c>
      <c r="F16" s="520"/>
      <c r="G16" s="520"/>
      <c r="H16" s="141">
        <v>2070000</v>
      </c>
      <c r="I16" s="141">
        <v>2070000</v>
      </c>
      <c r="J16" s="141">
        <v>2070000</v>
      </c>
      <c r="K16" s="141">
        <v>2070000</v>
      </c>
      <c r="L16" s="141">
        <v>2070000</v>
      </c>
      <c r="M16" s="83">
        <v>10350000</v>
      </c>
      <c r="N16" s="530">
        <v>44520000</v>
      </c>
      <c r="O16" s="531">
        <v>449049235.00999999</v>
      </c>
      <c r="P16" s="134"/>
    </row>
    <row r="17" spans="1:18" s="103" customFormat="1" ht="15.25" customHeight="1" x14ac:dyDescent="0.3">
      <c r="A17" s="119"/>
      <c r="B17" s="537"/>
      <c r="C17" s="538"/>
      <c r="D17" s="538"/>
      <c r="E17" s="520" t="s">
        <v>312</v>
      </c>
      <c r="F17" s="520"/>
      <c r="G17" s="520"/>
      <c r="H17" s="141">
        <v>50000</v>
      </c>
      <c r="I17" s="141">
        <v>50000</v>
      </c>
      <c r="J17" s="141">
        <v>50000</v>
      </c>
      <c r="K17" s="141">
        <v>50000</v>
      </c>
      <c r="L17" s="141">
        <v>50000</v>
      </c>
      <c r="M17" s="83">
        <v>250000</v>
      </c>
      <c r="N17" s="530"/>
      <c r="O17" s="531"/>
      <c r="P17" s="134"/>
    </row>
    <row r="18" spans="1:18" ht="4.5" customHeight="1" x14ac:dyDescent="0.3">
      <c r="A18" s="77"/>
      <c r="B18" s="4"/>
      <c r="C18" s="4"/>
      <c r="D18" s="4"/>
      <c r="E18" s="4"/>
      <c r="F18" s="4"/>
      <c r="G18" s="32"/>
      <c r="H18" s="32"/>
      <c r="I18" s="32"/>
      <c r="J18" s="32"/>
      <c r="K18" s="32"/>
      <c r="L18" s="32"/>
      <c r="M18" s="33"/>
      <c r="N18" s="33"/>
      <c r="O18" s="34"/>
      <c r="P18" s="75"/>
    </row>
    <row r="19" spans="1:18" ht="25.5" customHeight="1" x14ac:dyDescent="0.3">
      <c r="A19" s="77"/>
      <c r="B19" s="4"/>
      <c r="C19" s="4"/>
      <c r="D19" s="4"/>
      <c r="E19" s="4"/>
      <c r="F19" s="4"/>
      <c r="G19" s="32"/>
      <c r="H19" s="32"/>
      <c r="I19" s="32"/>
      <c r="J19" s="32"/>
      <c r="K19" s="529" t="s">
        <v>35</v>
      </c>
      <c r="L19" s="529"/>
      <c r="M19" s="529"/>
      <c r="N19" s="110" t="s">
        <v>37</v>
      </c>
      <c r="O19" s="110" t="s">
        <v>38</v>
      </c>
      <c r="P19" s="75"/>
    </row>
    <row r="20" spans="1:18" s="103" customFormat="1" ht="15" customHeight="1" x14ac:dyDescent="0.3">
      <c r="A20" s="119"/>
      <c r="B20" s="106"/>
      <c r="C20" s="106"/>
      <c r="D20" s="106"/>
      <c r="E20" s="106"/>
      <c r="F20" s="106"/>
      <c r="G20" s="107"/>
      <c r="H20" s="107"/>
      <c r="I20" s="107"/>
      <c r="J20" s="107"/>
      <c r="K20" s="521" t="s">
        <v>313</v>
      </c>
      <c r="L20" s="521"/>
      <c r="M20" s="521"/>
      <c r="N20" s="126">
        <v>5118.24784447203</v>
      </c>
      <c r="O20" s="127">
        <v>0.01</v>
      </c>
      <c r="P20" s="125"/>
    </row>
    <row r="21" spans="1:18" s="103" customFormat="1" ht="15" customHeight="1" x14ac:dyDescent="0.3">
      <c r="A21" s="119"/>
      <c r="B21" s="106"/>
      <c r="C21" s="106"/>
      <c r="D21" s="106"/>
      <c r="E21" s="106"/>
      <c r="F21" s="106"/>
      <c r="G21" s="107"/>
      <c r="H21" s="107"/>
      <c r="I21" s="107"/>
      <c r="J21" s="107"/>
      <c r="K21" s="521" t="s">
        <v>314</v>
      </c>
      <c r="L21" s="521"/>
      <c r="M21" s="521"/>
      <c r="N21" s="126">
        <v>2703.80522183126</v>
      </c>
      <c r="O21" s="127">
        <v>5.3E-3</v>
      </c>
      <c r="P21" s="125"/>
    </row>
    <row r="22" spans="1:18" s="103" customFormat="1" ht="15" customHeight="1" x14ac:dyDescent="0.3">
      <c r="A22" s="119"/>
      <c r="B22" s="106"/>
      <c r="C22" s="106"/>
      <c r="D22" s="106"/>
      <c r="E22" s="106"/>
      <c r="F22" s="106"/>
      <c r="G22" s="107"/>
      <c r="H22" s="107"/>
      <c r="I22" s="107"/>
      <c r="J22" s="107"/>
      <c r="K22" s="521" t="s">
        <v>315</v>
      </c>
      <c r="L22" s="521"/>
      <c r="M22" s="521"/>
      <c r="N22" s="126">
        <v>438286.39329673798</v>
      </c>
      <c r="O22" s="127">
        <v>0.85450000000000004</v>
      </c>
      <c r="P22" s="125"/>
    </row>
    <row r="23" spans="1:18" s="103" customFormat="1" ht="15" customHeight="1" x14ac:dyDescent="0.3">
      <c r="A23" s="119"/>
      <c r="B23" s="106"/>
      <c r="C23" s="106"/>
      <c r="D23" s="106"/>
      <c r="E23" s="106"/>
      <c r="F23" s="106"/>
      <c r="G23" s="107"/>
      <c r="H23" s="107"/>
      <c r="I23" s="107"/>
      <c r="J23" s="107"/>
      <c r="K23" s="521" t="s">
        <v>316</v>
      </c>
      <c r="L23" s="521"/>
      <c r="M23" s="521"/>
      <c r="N23" s="126">
        <v>11953.0444800889</v>
      </c>
      <c r="O23" s="127">
        <v>2.3300000000000001E-2</v>
      </c>
      <c r="P23" s="125"/>
    </row>
    <row r="24" spans="1:18" s="103" customFormat="1" ht="15" customHeight="1" x14ac:dyDescent="0.3">
      <c r="A24" s="119"/>
      <c r="B24" s="106"/>
      <c r="C24" s="106"/>
      <c r="D24" s="106"/>
      <c r="E24" s="106"/>
      <c r="F24" s="106"/>
      <c r="G24" s="107"/>
      <c r="H24" s="107"/>
      <c r="I24" s="107"/>
      <c r="J24" s="107"/>
      <c r="K24" s="521" t="s">
        <v>317</v>
      </c>
      <c r="L24" s="521"/>
      <c r="M24" s="521"/>
      <c r="N24" s="126">
        <v>11.953041226213401</v>
      </c>
      <c r="O24" s="127">
        <v>0</v>
      </c>
      <c r="P24" s="125"/>
    </row>
    <row r="25" spans="1:18" s="103" customFormat="1" ht="15" customHeight="1" x14ac:dyDescent="0.3">
      <c r="A25" s="119"/>
      <c r="B25" s="106"/>
      <c r="C25" s="106"/>
      <c r="D25" s="106"/>
      <c r="E25" s="106"/>
      <c r="F25" s="106"/>
      <c r="G25" s="107"/>
      <c r="H25" s="107"/>
      <c r="I25" s="107"/>
      <c r="J25" s="107"/>
      <c r="K25" s="521" t="s">
        <v>318</v>
      </c>
      <c r="L25" s="521"/>
      <c r="M25" s="521"/>
      <c r="N25" s="126">
        <v>8128.0702093397003</v>
      </c>
      <c r="O25" s="127">
        <v>1.5800000000000002E-2</v>
      </c>
      <c r="P25" s="125"/>
    </row>
    <row r="26" spans="1:18" s="103" customFormat="1" ht="15" customHeight="1" x14ac:dyDescent="0.3">
      <c r="A26" s="119"/>
      <c r="B26" s="106"/>
      <c r="C26" s="106"/>
      <c r="D26" s="106"/>
      <c r="E26" s="106"/>
      <c r="F26" s="106"/>
      <c r="G26" s="107"/>
      <c r="H26" s="107"/>
      <c r="I26" s="107"/>
      <c r="J26" s="107"/>
      <c r="K26" s="521" t="s">
        <v>319</v>
      </c>
      <c r="L26" s="521"/>
      <c r="M26" s="521"/>
      <c r="N26" s="126">
        <v>14780.9284650677</v>
      </c>
      <c r="O26" s="127">
        <v>2.8799999999999999E-2</v>
      </c>
      <c r="P26" s="125"/>
    </row>
    <row r="27" spans="1:18" s="103" customFormat="1" ht="15" customHeight="1" x14ac:dyDescent="0.3">
      <c r="A27" s="119"/>
      <c r="B27" s="106"/>
      <c r="C27" s="106"/>
      <c r="D27" s="106"/>
      <c r="E27" s="106"/>
      <c r="F27" s="106"/>
      <c r="G27" s="107"/>
      <c r="H27" s="107"/>
      <c r="I27" s="107"/>
      <c r="J27" s="107"/>
      <c r="K27" s="521" t="s">
        <v>320</v>
      </c>
      <c r="L27" s="521"/>
      <c r="M27" s="521"/>
      <c r="N27" s="126">
        <v>-31933.207547620801</v>
      </c>
      <c r="O27" s="127">
        <v>6.2300000000000001E-2</v>
      </c>
      <c r="P27" s="125"/>
    </row>
    <row r="28" spans="1:18" s="103" customFormat="1" ht="15" customHeight="1" x14ac:dyDescent="0.3">
      <c r="A28" s="119"/>
      <c r="B28" s="106"/>
      <c r="C28" s="106"/>
      <c r="D28" s="106"/>
      <c r="E28" s="106"/>
      <c r="F28" s="106"/>
      <c r="G28" s="107"/>
      <c r="H28" s="107"/>
      <c r="I28" s="107"/>
      <c r="J28" s="107"/>
      <c r="K28" s="521"/>
      <c r="L28" s="521"/>
      <c r="M28" s="521"/>
      <c r="N28" s="126"/>
      <c r="O28" s="127"/>
      <c r="P28" s="125"/>
      <c r="R28" s="215"/>
    </row>
    <row r="29" spans="1:18" s="103" customFormat="1" ht="15" customHeight="1" x14ac:dyDescent="0.3">
      <c r="A29" s="119"/>
      <c r="B29" s="106"/>
      <c r="C29" s="106"/>
      <c r="D29" s="106"/>
      <c r="E29" s="106"/>
      <c r="F29" s="106"/>
      <c r="G29" s="107"/>
      <c r="H29" s="107"/>
      <c r="I29" s="107"/>
      <c r="J29" s="107"/>
      <c r="K29" s="521"/>
      <c r="L29" s="521"/>
      <c r="M29" s="521"/>
      <c r="N29" s="126"/>
      <c r="O29" s="127"/>
      <c r="P29" s="125"/>
    </row>
    <row r="30" spans="1:18" s="103" customFormat="1" ht="15" customHeight="1" x14ac:dyDescent="0.3">
      <c r="A30" s="119"/>
      <c r="B30" s="106"/>
      <c r="C30" s="106"/>
      <c r="D30" s="106"/>
      <c r="E30" s="106"/>
      <c r="F30" s="106"/>
      <c r="G30" s="107"/>
      <c r="H30" s="107"/>
      <c r="J30" s="107"/>
      <c r="K30" s="521"/>
      <c r="L30" s="521"/>
      <c r="M30" s="521"/>
      <c r="N30" s="126"/>
      <c r="O30" s="127"/>
      <c r="P30" s="125"/>
    </row>
    <row r="31" spans="1:18" s="103" customFormat="1" ht="15" customHeight="1" x14ac:dyDescent="0.3">
      <c r="A31" s="119"/>
      <c r="B31" s="106"/>
      <c r="C31" s="106"/>
      <c r="D31" s="106"/>
      <c r="E31" s="106"/>
      <c r="F31" s="106"/>
      <c r="G31" s="107"/>
      <c r="H31" s="107"/>
      <c r="J31" s="107"/>
      <c r="K31" s="521"/>
      <c r="L31" s="521"/>
      <c r="M31" s="521"/>
      <c r="N31" s="126"/>
      <c r="O31" s="127"/>
      <c r="P31" s="125"/>
    </row>
    <row r="32" spans="1:18" s="103" customFormat="1" ht="15" customHeight="1" x14ac:dyDescent="0.3">
      <c r="A32" s="119"/>
      <c r="B32" s="106"/>
      <c r="C32" s="106"/>
      <c r="D32" s="106"/>
      <c r="E32" s="106"/>
      <c r="F32" s="106"/>
      <c r="G32" s="107"/>
      <c r="H32" s="107"/>
      <c r="J32" s="107"/>
      <c r="K32" s="521"/>
      <c r="L32" s="521"/>
      <c r="M32" s="521"/>
      <c r="N32" s="126"/>
      <c r="O32" s="127"/>
      <c r="P32" s="125"/>
    </row>
    <row r="33" spans="1:16" s="103" customFormat="1" ht="15" hidden="1" customHeight="1" x14ac:dyDescent="0.3">
      <c r="A33" s="119"/>
      <c r="B33" s="106"/>
      <c r="C33" s="106"/>
      <c r="D33" s="106"/>
      <c r="E33" s="106"/>
      <c r="F33" s="106"/>
      <c r="G33" s="107"/>
      <c r="H33" s="107"/>
      <c r="J33" s="107"/>
      <c r="K33" s="521"/>
      <c r="L33" s="521"/>
      <c r="M33" s="521"/>
      <c r="N33" s="126"/>
      <c r="O33" s="127"/>
      <c r="P33" s="125"/>
    </row>
    <row r="34" spans="1:16" s="103" customFormat="1" ht="15" hidden="1" customHeight="1" x14ac:dyDescent="0.3">
      <c r="A34" s="119"/>
      <c r="B34" s="106"/>
      <c r="C34" s="106"/>
      <c r="D34" s="106"/>
      <c r="E34" s="106"/>
      <c r="F34" s="106"/>
      <c r="G34" s="107"/>
      <c r="H34" s="107"/>
      <c r="J34" s="107"/>
      <c r="K34" s="521"/>
      <c r="L34" s="521"/>
      <c r="M34" s="521"/>
      <c r="N34" s="126"/>
      <c r="O34" s="127"/>
      <c r="P34" s="125"/>
    </row>
    <row r="35" spans="1:16" s="103" customFormat="1" ht="15" hidden="1" customHeight="1" x14ac:dyDescent="0.3">
      <c r="A35" s="119"/>
      <c r="B35" s="106"/>
      <c r="C35" s="106"/>
      <c r="D35" s="106"/>
      <c r="E35" s="106"/>
      <c r="F35" s="106"/>
      <c r="G35" s="107"/>
      <c r="H35" s="107"/>
      <c r="J35" s="107"/>
      <c r="K35" s="521"/>
      <c r="L35" s="521"/>
      <c r="M35" s="521"/>
      <c r="N35" s="126"/>
      <c r="O35" s="127"/>
      <c r="P35" s="125"/>
    </row>
    <row r="36" spans="1:16" s="103" customFormat="1" ht="15" hidden="1" customHeight="1" x14ac:dyDescent="0.3">
      <c r="A36" s="119"/>
      <c r="B36" s="106"/>
      <c r="C36" s="106"/>
      <c r="D36" s="106"/>
      <c r="E36" s="106"/>
      <c r="F36" s="106"/>
      <c r="G36" s="107"/>
      <c r="H36" s="107"/>
      <c r="J36" s="107"/>
      <c r="K36" s="521"/>
      <c r="L36" s="521"/>
      <c r="M36" s="521"/>
      <c r="N36" s="126"/>
      <c r="O36" s="127"/>
      <c r="P36" s="125"/>
    </row>
    <row r="37" spans="1:16" s="103" customFormat="1" ht="15" hidden="1" customHeight="1" x14ac:dyDescent="0.3">
      <c r="A37" s="119"/>
      <c r="B37" s="106"/>
      <c r="C37" s="106"/>
      <c r="D37" s="106"/>
      <c r="E37" s="106"/>
      <c r="F37" s="106"/>
      <c r="G37" s="107"/>
      <c r="H37" s="107"/>
      <c r="J37" s="107"/>
      <c r="K37" s="521"/>
      <c r="L37" s="521"/>
      <c r="M37" s="521"/>
      <c r="N37" s="126"/>
      <c r="O37" s="127"/>
      <c r="P37" s="125"/>
    </row>
    <row r="38" spans="1:16" s="103" customFormat="1" ht="15" hidden="1" customHeight="1" x14ac:dyDescent="0.3">
      <c r="A38" s="119"/>
      <c r="B38" s="106"/>
      <c r="C38" s="106"/>
      <c r="D38" s="106"/>
      <c r="E38" s="106"/>
      <c r="F38" s="106"/>
      <c r="G38" s="107"/>
      <c r="H38" s="107"/>
      <c r="J38" s="107"/>
      <c r="K38" s="521"/>
      <c r="L38" s="521"/>
      <c r="M38" s="521"/>
      <c r="N38" s="126"/>
      <c r="O38" s="127"/>
      <c r="P38" s="125"/>
    </row>
    <row r="39" spans="1:16" s="103" customFormat="1" ht="15" hidden="1" customHeight="1" x14ac:dyDescent="0.3">
      <c r="A39" s="119"/>
      <c r="B39" s="106"/>
      <c r="C39" s="106"/>
      <c r="D39" s="106"/>
      <c r="E39" s="106"/>
      <c r="F39" s="106"/>
      <c r="G39" s="107"/>
      <c r="H39" s="107"/>
      <c r="J39" s="107"/>
      <c r="K39" s="521"/>
      <c r="L39" s="521"/>
      <c r="M39" s="521"/>
      <c r="N39" s="126"/>
      <c r="O39" s="127"/>
      <c r="P39" s="125"/>
    </row>
    <row r="40" spans="1:16" s="103" customFormat="1" ht="15" hidden="1" customHeight="1" x14ac:dyDescent="0.3">
      <c r="A40" s="119"/>
      <c r="B40" s="106"/>
      <c r="C40" s="106"/>
      <c r="D40" s="106"/>
      <c r="E40" s="106"/>
      <c r="F40" s="106"/>
      <c r="G40" s="107"/>
      <c r="H40" s="107"/>
      <c r="J40" s="107"/>
      <c r="K40" s="521"/>
      <c r="L40" s="521"/>
      <c r="M40" s="521"/>
      <c r="N40" s="126"/>
      <c r="O40" s="127"/>
      <c r="P40" s="125"/>
    </row>
    <row r="41" spans="1:16" s="103" customFormat="1" ht="15" hidden="1" customHeight="1" x14ac:dyDescent="0.3">
      <c r="A41" s="119"/>
      <c r="B41" s="106"/>
      <c r="C41" s="106"/>
      <c r="D41" s="106"/>
      <c r="E41" s="106"/>
      <c r="F41" s="106"/>
      <c r="G41" s="107"/>
      <c r="H41" s="107"/>
      <c r="J41" s="107"/>
      <c r="K41" s="521"/>
      <c r="L41" s="521"/>
      <c r="M41" s="521"/>
      <c r="N41" s="126"/>
      <c r="O41" s="127"/>
      <c r="P41" s="125"/>
    </row>
    <row r="42" spans="1:16" s="103" customFormat="1" ht="15" hidden="1" customHeight="1" x14ac:dyDescent="0.3">
      <c r="A42" s="119"/>
      <c r="B42" s="106"/>
      <c r="C42" s="106"/>
      <c r="D42" s="106"/>
      <c r="E42" s="106"/>
      <c r="F42" s="106"/>
      <c r="G42" s="107"/>
      <c r="H42" s="107"/>
      <c r="J42" s="107"/>
      <c r="K42" s="521"/>
      <c r="L42" s="521"/>
      <c r="M42" s="521"/>
      <c r="N42" s="126"/>
      <c r="O42" s="127"/>
      <c r="P42" s="125"/>
    </row>
    <row r="43" spans="1:16" x14ac:dyDescent="0.3">
      <c r="A43" s="77"/>
      <c r="B43" s="4"/>
      <c r="C43" s="4"/>
      <c r="D43" s="4"/>
      <c r="E43" s="4"/>
      <c r="F43" s="4"/>
      <c r="G43" s="32"/>
      <c r="H43" s="32"/>
      <c r="J43" s="32"/>
      <c r="K43" s="533" t="s">
        <v>36</v>
      </c>
      <c r="L43" s="533"/>
      <c r="M43" s="533"/>
      <c r="N43" s="128">
        <v>449049.23501114303</v>
      </c>
      <c r="O43" s="129"/>
      <c r="P43" s="75"/>
    </row>
    <row r="44" spans="1:16" ht="5.25" customHeight="1" x14ac:dyDescent="0.3">
      <c r="A44" s="77"/>
      <c r="B44" s="4"/>
      <c r="C44" s="4"/>
      <c r="D44" s="4"/>
      <c r="E44" s="4"/>
      <c r="F44" s="4"/>
      <c r="G44" s="4"/>
      <c r="H44" s="4"/>
      <c r="I44" s="4"/>
      <c r="J44" s="4"/>
      <c r="K44" s="4"/>
      <c r="L44" s="4"/>
      <c r="M44" s="4"/>
      <c r="N44" s="4"/>
      <c r="O44" s="4"/>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J46" s="35"/>
      <c r="K46" s="35"/>
      <c r="L46" s="35"/>
      <c r="M46" s="35"/>
      <c r="N46" s="35"/>
      <c r="O46" s="35"/>
      <c r="P46" s="75"/>
    </row>
    <row r="47" spans="1:16" ht="24" customHeight="1" x14ac:dyDescent="0.3">
      <c r="A47" s="77"/>
      <c r="B47" s="534" t="s">
        <v>44</v>
      </c>
      <c r="C47" s="534"/>
      <c r="D47" s="535" t="s">
        <v>45</v>
      </c>
      <c r="E47" s="536"/>
      <c r="F47" s="139" t="s">
        <v>24</v>
      </c>
      <c r="G47" s="108" t="s">
        <v>46</v>
      </c>
      <c r="H47" s="139" t="s">
        <v>37</v>
      </c>
      <c r="I47" s="108" t="s">
        <v>47</v>
      </c>
      <c r="J47" s="139">
        <v>2025</v>
      </c>
      <c r="K47" s="139">
        <v>2026</v>
      </c>
      <c r="L47" s="139">
        <v>2027</v>
      </c>
      <c r="M47" s="139">
        <v>2028</v>
      </c>
      <c r="N47" s="139">
        <v>2029</v>
      </c>
      <c r="O47" s="109"/>
      <c r="P47" s="75"/>
    </row>
    <row r="48" spans="1:16" s="103" customFormat="1" ht="15" customHeight="1" x14ac:dyDescent="0.3">
      <c r="A48" s="119" t="s">
        <v>79</v>
      </c>
      <c r="B48" s="522" t="s">
        <v>321</v>
      </c>
      <c r="C48" s="522"/>
      <c r="D48" s="522" t="s">
        <v>322</v>
      </c>
      <c r="E48" s="522"/>
      <c r="F48" s="137" t="s">
        <v>49</v>
      </c>
      <c r="G48" s="136">
        <v>2024</v>
      </c>
      <c r="H48" s="132">
        <v>0</v>
      </c>
      <c r="I48" s="138" t="s">
        <v>323</v>
      </c>
      <c r="J48" s="234">
        <v>2070000</v>
      </c>
      <c r="K48" s="234">
        <v>2070000</v>
      </c>
      <c r="L48" s="234">
        <v>2070000</v>
      </c>
      <c r="M48" s="234">
        <v>2070000</v>
      </c>
      <c r="N48" s="234">
        <v>2070000</v>
      </c>
      <c r="O48" s="133"/>
      <c r="P48" s="134"/>
    </row>
    <row r="49" spans="1:16" s="103" customFormat="1" ht="15" customHeight="1" x14ac:dyDescent="0.3">
      <c r="A49" s="119" t="s">
        <v>80</v>
      </c>
      <c r="B49" s="522" t="s">
        <v>321</v>
      </c>
      <c r="C49" s="522"/>
      <c r="D49" s="522" t="s">
        <v>324</v>
      </c>
      <c r="E49" s="522"/>
      <c r="F49" s="137" t="s">
        <v>49</v>
      </c>
      <c r="G49" s="136">
        <v>2024</v>
      </c>
      <c r="H49" s="132">
        <v>0</v>
      </c>
      <c r="I49" s="138" t="s">
        <v>323</v>
      </c>
      <c r="J49" s="234">
        <v>50000</v>
      </c>
      <c r="K49" s="234">
        <v>50000</v>
      </c>
      <c r="L49" s="234">
        <v>50000</v>
      </c>
      <c r="M49" s="234">
        <v>50000</v>
      </c>
      <c r="N49" s="234">
        <v>50000</v>
      </c>
      <c r="O49" s="133"/>
      <c r="P49" s="134"/>
    </row>
    <row r="50" spans="1:16" s="103" customFormat="1" ht="15" customHeight="1" x14ac:dyDescent="0.3">
      <c r="A50" s="119" t="s">
        <v>81</v>
      </c>
      <c r="B50" s="526" t="s">
        <v>321</v>
      </c>
      <c r="C50" s="527"/>
      <c r="D50" s="526" t="s">
        <v>320</v>
      </c>
      <c r="E50" s="527"/>
      <c r="F50" s="209" t="s">
        <v>49</v>
      </c>
      <c r="G50" s="136">
        <v>2024</v>
      </c>
      <c r="H50" s="132">
        <v>-31933.207547620801</v>
      </c>
      <c r="I50" s="138" t="s">
        <v>323</v>
      </c>
      <c r="J50" s="234">
        <v>2120000</v>
      </c>
      <c r="K50" s="234">
        <v>2120000</v>
      </c>
      <c r="L50" s="234">
        <v>2120000</v>
      </c>
      <c r="M50" s="234">
        <v>2120000</v>
      </c>
      <c r="N50" s="234">
        <v>2120000</v>
      </c>
      <c r="O50" s="133"/>
      <c r="P50" s="134"/>
    </row>
    <row r="51" spans="1:16" s="103" customFormat="1" ht="15" customHeight="1" x14ac:dyDescent="0.3">
      <c r="A51" s="119" t="s">
        <v>82</v>
      </c>
      <c r="B51" s="526" t="s">
        <v>319</v>
      </c>
      <c r="C51" s="527"/>
      <c r="D51" s="526" t="s">
        <v>319</v>
      </c>
      <c r="E51" s="527"/>
      <c r="F51" s="209" t="s">
        <v>49</v>
      </c>
      <c r="G51" s="136">
        <v>2048</v>
      </c>
      <c r="H51" s="132">
        <v>14780.9284650677</v>
      </c>
      <c r="I51" s="138" t="s">
        <v>323</v>
      </c>
      <c r="J51" s="234">
        <v>0</v>
      </c>
      <c r="K51" s="234">
        <v>0</v>
      </c>
      <c r="L51" s="234">
        <v>0</v>
      </c>
      <c r="M51" s="234">
        <v>0</v>
      </c>
      <c r="N51" s="234">
        <v>0</v>
      </c>
      <c r="O51" s="133"/>
      <c r="P51" s="134"/>
    </row>
    <row r="52" spans="1:16" s="103" customFormat="1" ht="15" customHeight="1" x14ac:dyDescent="0.3">
      <c r="A52" s="119" t="s">
        <v>83</v>
      </c>
      <c r="B52" s="526" t="s">
        <v>325</v>
      </c>
      <c r="C52" s="527"/>
      <c r="D52" s="526" t="s">
        <v>313</v>
      </c>
      <c r="E52" s="527"/>
      <c r="F52" s="209" t="s">
        <v>48</v>
      </c>
      <c r="G52" s="136"/>
      <c r="H52" s="132">
        <v>0</v>
      </c>
      <c r="I52" s="138" t="s">
        <v>323</v>
      </c>
      <c r="J52" s="235">
        <v>3367661.75</v>
      </c>
      <c r="K52" s="235">
        <v>3695667</v>
      </c>
      <c r="L52" s="235">
        <v>4041690.84</v>
      </c>
      <c r="M52" s="235">
        <v>4404662.53</v>
      </c>
      <c r="N52" s="235">
        <v>4783138.17</v>
      </c>
      <c r="O52" s="133"/>
      <c r="P52" s="134"/>
    </row>
    <row r="53" spans="1:16" s="103" customFormat="1" ht="15" customHeight="1" x14ac:dyDescent="0.3">
      <c r="A53" s="119" t="s">
        <v>84</v>
      </c>
      <c r="B53" s="522" t="s">
        <v>325</v>
      </c>
      <c r="C53" s="522"/>
      <c r="D53" s="522" t="s">
        <v>313</v>
      </c>
      <c r="E53" s="522"/>
      <c r="F53" s="209" t="s">
        <v>49</v>
      </c>
      <c r="G53" s="136">
        <v>2024</v>
      </c>
      <c r="H53" s="132">
        <v>5118.24784447203</v>
      </c>
      <c r="I53" s="138" t="s">
        <v>323</v>
      </c>
      <c r="J53" s="235">
        <v>3341886.98</v>
      </c>
      <c r="K53" s="235">
        <v>3642911.38</v>
      </c>
      <c r="L53" s="235">
        <v>3958942.85</v>
      </c>
      <c r="M53" s="235">
        <v>4288313.3499999996</v>
      </c>
      <c r="N53" s="235">
        <v>4631424.67</v>
      </c>
      <c r="O53" s="133"/>
      <c r="P53" s="134"/>
    </row>
    <row r="54" spans="1:16" s="103" customFormat="1" ht="15" customHeight="1" x14ac:dyDescent="0.3">
      <c r="A54" s="119" t="s">
        <v>85</v>
      </c>
      <c r="B54" s="522" t="s">
        <v>325</v>
      </c>
      <c r="C54" s="522"/>
      <c r="D54" s="522" t="s">
        <v>314</v>
      </c>
      <c r="E54" s="522"/>
      <c r="F54" s="137" t="s">
        <v>48</v>
      </c>
      <c r="G54" s="136"/>
      <c r="H54" s="132">
        <v>0</v>
      </c>
      <c r="I54" s="138" t="s">
        <v>323</v>
      </c>
      <c r="J54" s="235">
        <v>1779027.05</v>
      </c>
      <c r="K54" s="235">
        <v>1952301.64</v>
      </c>
      <c r="L54" s="235">
        <v>2135094.87</v>
      </c>
      <c r="M54" s="235">
        <v>2326841.09</v>
      </c>
      <c r="N54" s="235">
        <v>2526777.5699999998</v>
      </c>
      <c r="O54" s="133"/>
      <c r="P54" s="134"/>
    </row>
    <row r="55" spans="1:16" s="103" customFormat="1" ht="15" customHeight="1" x14ac:dyDescent="0.3">
      <c r="A55" s="119" t="s">
        <v>86</v>
      </c>
      <c r="B55" s="522" t="s">
        <v>325</v>
      </c>
      <c r="C55" s="522"/>
      <c r="D55" s="522" t="s">
        <v>314</v>
      </c>
      <c r="E55" s="522"/>
      <c r="F55" s="137" t="s">
        <v>49</v>
      </c>
      <c r="G55" s="136">
        <v>2024</v>
      </c>
      <c r="H55" s="132">
        <v>2703.80522183126</v>
      </c>
      <c r="I55" s="138" t="s">
        <v>323</v>
      </c>
      <c r="J55" s="235">
        <v>1765411.06</v>
      </c>
      <c r="K55" s="235">
        <v>1924432.54</v>
      </c>
      <c r="L55" s="235">
        <v>2091381.77</v>
      </c>
      <c r="M55" s="235">
        <v>2265377.58</v>
      </c>
      <c r="N55" s="235">
        <v>2446632.2200000002</v>
      </c>
      <c r="O55" s="133"/>
      <c r="P55" s="134"/>
    </row>
    <row r="56" spans="1:16" s="103" customFormat="1" ht="15" customHeight="1" x14ac:dyDescent="0.3">
      <c r="A56" s="119" t="s">
        <v>87</v>
      </c>
      <c r="B56" s="522" t="s">
        <v>325</v>
      </c>
      <c r="C56" s="522"/>
      <c r="D56" s="522" t="s">
        <v>315</v>
      </c>
      <c r="E56" s="522"/>
      <c r="F56" s="137" t="s">
        <v>48</v>
      </c>
      <c r="G56" s="136"/>
      <c r="H56" s="132">
        <v>0</v>
      </c>
      <c r="I56" s="138" t="s">
        <v>323</v>
      </c>
      <c r="J56" s="235">
        <v>288380001.86000001</v>
      </c>
      <c r="K56" s="235">
        <v>316467785.42000002</v>
      </c>
      <c r="L56" s="235">
        <v>346098539.01999998</v>
      </c>
      <c r="M56" s="235">
        <v>377180572.06999999</v>
      </c>
      <c r="N56" s="235">
        <v>409590242.42000002</v>
      </c>
      <c r="O56" s="133"/>
      <c r="P56" s="134"/>
    </row>
    <row r="57" spans="1:16" s="103" customFormat="1" ht="15" customHeight="1" x14ac:dyDescent="0.3">
      <c r="A57" s="119" t="s">
        <v>88</v>
      </c>
      <c r="B57" s="522" t="s">
        <v>325</v>
      </c>
      <c r="C57" s="522"/>
      <c r="D57" s="522" t="s">
        <v>315</v>
      </c>
      <c r="E57" s="522"/>
      <c r="F57" s="137" t="s">
        <v>49</v>
      </c>
      <c r="G57" s="136">
        <v>2024</v>
      </c>
      <c r="H57" s="132">
        <v>438286.39329673798</v>
      </c>
      <c r="I57" s="138" t="s">
        <v>323</v>
      </c>
      <c r="J57" s="235">
        <v>286172853.41000003</v>
      </c>
      <c r="K57" s="235">
        <v>311950209.66000003</v>
      </c>
      <c r="L57" s="235">
        <v>339012653.50999999</v>
      </c>
      <c r="M57" s="235">
        <v>367217346.07999998</v>
      </c>
      <c r="N57" s="235">
        <v>396598693.89999998</v>
      </c>
      <c r="O57" s="133"/>
      <c r="P57" s="134"/>
    </row>
    <row r="58" spans="1:16" s="103" customFormat="1" ht="15" customHeight="1" x14ac:dyDescent="0.3">
      <c r="A58" s="119"/>
      <c r="B58" s="522" t="s">
        <v>325</v>
      </c>
      <c r="C58" s="522"/>
      <c r="D58" s="522" t="s">
        <v>316</v>
      </c>
      <c r="E58" s="522"/>
      <c r="F58" s="137" t="s">
        <v>48</v>
      </c>
      <c r="G58" s="136"/>
      <c r="H58" s="132">
        <v>0</v>
      </c>
      <c r="I58" s="138" t="s">
        <v>323</v>
      </c>
      <c r="J58" s="235">
        <v>7864763.8600000003</v>
      </c>
      <c r="K58" s="235">
        <v>8630780.1699999999</v>
      </c>
      <c r="L58" s="235">
        <v>9438876.6999999993</v>
      </c>
      <c r="M58" s="235">
        <v>10286552.85</v>
      </c>
      <c r="N58" s="235">
        <v>11170436.630000001</v>
      </c>
      <c r="O58" s="133"/>
      <c r="P58" s="134"/>
    </row>
    <row r="59" spans="1:16" s="103" customFormat="1" ht="15" customHeight="1" x14ac:dyDescent="0.3">
      <c r="A59" s="119"/>
      <c r="B59" s="522" t="s">
        <v>325</v>
      </c>
      <c r="C59" s="522"/>
      <c r="D59" s="522" t="s">
        <v>316</v>
      </c>
      <c r="E59" s="522"/>
      <c r="F59" s="137" t="s">
        <v>49</v>
      </c>
      <c r="G59" s="136">
        <v>2024</v>
      </c>
      <c r="H59" s="132">
        <v>11953.0444800889</v>
      </c>
      <c r="I59" s="138" t="s">
        <v>323</v>
      </c>
      <c r="J59" s="235">
        <v>7804570.0099999998</v>
      </c>
      <c r="K59" s="235">
        <v>8507575.8300000001</v>
      </c>
      <c r="L59" s="235">
        <v>9245628.8499999996</v>
      </c>
      <c r="M59" s="235">
        <v>10014833.529999999</v>
      </c>
      <c r="N59" s="235">
        <v>10816128.210000001</v>
      </c>
      <c r="O59" s="133"/>
      <c r="P59" s="134"/>
    </row>
    <row r="60" spans="1:16" s="103" customFormat="1" ht="15" customHeight="1" x14ac:dyDescent="0.3">
      <c r="A60" s="119"/>
      <c r="B60" s="522" t="s">
        <v>325</v>
      </c>
      <c r="C60" s="522"/>
      <c r="D60" s="522" t="s">
        <v>317</v>
      </c>
      <c r="E60" s="522"/>
      <c r="F60" s="137" t="s">
        <v>48</v>
      </c>
      <c r="G60" s="136"/>
      <c r="H60" s="132">
        <v>0</v>
      </c>
      <c r="I60" s="138" t="s">
        <v>323</v>
      </c>
      <c r="J60" s="236">
        <v>7864.76</v>
      </c>
      <c r="K60" s="236">
        <v>8630.7800000000007</v>
      </c>
      <c r="L60" s="236">
        <v>9438.8799999999992</v>
      </c>
      <c r="M60" s="236">
        <v>10286.549999999999</v>
      </c>
      <c r="N60" s="236">
        <v>11170.44</v>
      </c>
      <c r="O60" s="133"/>
      <c r="P60" s="134"/>
    </row>
    <row r="61" spans="1:16" s="103" customFormat="1" ht="15" customHeight="1" x14ac:dyDescent="0.3">
      <c r="A61" s="119"/>
      <c r="B61" s="522" t="s">
        <v>325</v>
      </c>
      <c r="C61" s="522"/>
      <c r="D61" s="522" t="s">
        <v>317</v>
      </c>
      <c r="E61" s="522"/>
      <c r="F61" s="137" t="s">
        <v>49</v>
      </c>
      <c r="G61" s="136">
        <v>2024</v>
      </c>
      <c r="H61" s="132">
        <v>11.953041226213401</v>
      </c>
      <c r="I61" s="138" t="s">
        <v>323</v>
      </c>
      <c r="J61" s="237">
        <v>7804.57</v>
      </c>
      <c r="K61" s="237">
        <v>8507.58</v>
      </c>
      <c r="L61" s="237">
        <v>9245.6299999999992</v>
      </c>
      <c r="M61" s="237">
        <v>10014.83</v>
      </c>
      <c r="N61" s="237">
        <v>10816.13</v>
      </c>
      <c r="O61" s="133"/>
      <c r="P61" s="134"/>
    </row>
    <row r="62" spans="1:16" s="103" customFormat="1" ht="15" customHeight="1" x14ac:dyDescent="0.3">
      <c r="A62" s="119" t="s">
        <v>89</v>
      </c>
      <c r="B62" s="522" t="s">
        <v>325</v>
      </c>
      <c r="C62" s="522"/>
      <c r="D62" s="522" t="s">
        <v>318</v>
      </c>
      <c r="E62" s="522"/>
      <c r="F62" s="137" t="s">
        <v>48</v>
      </c>
      <c r="G62" s="136"/>
      <c r="H62" s="132">
        <v>0</v>
      </c>
      <c r="I62" s="138" t="s">
        <v>323</v>
      </c>
      <c r="J62" s="238">
        <v>5348039.42</v>
      </c>
      <c r="K62" s="238">
        <v>5868930.5099999998</v>
      </c>
      <c r="L62" s="238">
        <v>6418436.1600000001</v>
      </c>
      <c r="M62" s="238">
        <v>6994855.9400000004</v>
      </c>
      <c r="N62" s="238">
        <v>7595896.9100000001</v>
      </c>
      <c r="O62" s="133"/>
      <c r="P62" s="134"/>
    </row>
    <row r="63" spans="1:16" s="103" customFormat="1" ht="15" customHeight="1" x14ac:dyDescent="0.3">
      <c r="A63" s="119" t="s">
        <v>90</v>
      </c>
      <c r="B63" s="522" t="s">
        <v>325</v>
      </c>
      <c r="C63" s="522"/>
      <c r="D63" s="522" t="s">
        <v>318</v>
      </c>
      <c r="E63" s="522"/>
      <c r="F63" s="137" t="s">
        <v>49</v>
      </c>
      <c r="G63" s="136">
        <v>2024</v>
      </c>
      <c r="H63" s="132">
        <v>8128.0702093397003</v>
      </c>
      <c r="I63" s="138" t="s">
        <v>323</v>
      </c>
      <c r="J63" s="238">
        <v>5307107.6100000003</v>
      </c>
      <c r="K63" s="238">
        <v>5785151.5700000003</v>
      </c>
      <c r="L63" s="238">
        <v>6287027.6200000001</v>
      </c>
      <c r="M63" s="238">
        <v>6810086.7999999998</v>
      </c>
      <c r="N63" s="238">
        <v>7354967.1799999997</v>
      </c>
      <c r="O63" s="133"/>
      <c r="P63" s="134"/>
    </row>
    <row r="64" spans="1:16" s="103" customFormat="1" ht="15" customHeight="1" x14ac:dyDescent="0.3">
      <c r="A64" s="119" t="s">
        <v>91</v>
      </c>
      <c r="B64" s="522"/>
      <c r="C64" s="522"/>
      <c r="D64" s="522"/>
      <c r="E64" s="522"/>
      <c r="F64" s="137"/>
      <c r="G64" s="136"/>
      <c r="H64" s="132"/>
      <c r="I64" s="138"/>
      <c r="J64" s="135"/>
      <c r="K64" s="135"/>
      <c r="L64" s="135"/>
      <c r="M64" s="135"/>
      <c r="N64" s="135"/>
      <c r="O64" s="133"/>
      <c r="P64" s="134"/>
    </row>
    <row r="65" spans="1:16" s="103" customFormat="1" ht="15" customHeight="1" x14ac:dyDescent="0.3">
      <c r="A65" s="119" t="s">
        <v>92</v>
      </c>
      <c r="B65" s="522"/>
      <c r="C65" s="522"/>
      <c r="D65" s="522"/>
      <c r="E65" s="522"/>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v>306747358.70000005</v>
      </c>
      <c r="K66" s="38">
        <v>336624095.51999998</v>
      </c>
      <c r="L66" s="38">
        <v>368142076.46999997</v>
      </c>
      <c r="M66" s="38">
        <v>401203771.03000003</v>
      </c>
      <c r="N66" s="38">
        <v>435677662.14000005</v>
      </c>
      <c r="O66" s="44"/>
      <c r="P66" s="76"/>
    </row>
    <row r="67" spans="1:16" ht="15" customHeight="1" x14ac:dyDescent="0.3">
      <c r="A67" s="77" t="s">
        <v>94</v>
      </c>
      <c r="B67" s="39"/>
      <c r="C67" s="39"/>
      <c r="D67" s="39"/>
      <c r="E67" s="39"/>
      <c r="F67" s="39"/>
      <c r="G67" s="41"/>
      <c r="H67" s="42"/>
      <c r="I67" s="43" t="s">
        <v>49</v>
      </c>
      <c r="J67" s="38">
        <v>304399633.64000005</v>
      </c>
      <c r="K67" s="38">
        <v>331818788.56</v>
      </c>
      <c r="L67" s="38">
        <v>360604880.23000002</v>
      </c>
      <c r="M67" s="38">
        <v>390605972.16999996</v>
      </c>
      <c r="N67" s="38">
        <v>421858662.30999994</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32" t="s">
        <v>239</v>
      </c>
      <c r="C81" s="532"/>
      <c r="D81" s="532"/>
      <c r="E81" s="532"/>
      <c r="F81" s="532"/>
      <c r="G81" s="532"/>
      <c r="H81" s="532"/>
      <c r="I81" s="532"/>
      <c r="J81" s="532"/>
      <c r="K81" s="532"/>
      <c r="L81" s="532"/>
      <c r="M81" s="532"/>
      <c r="N81" s="532"/>
      <c r="O81" s="532"/>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B10:D10"/>
    <mergeCell ref="D58:E58"/>
    <mergeCell ref="D56:E56"/>
    <mergeCell ref="D57:E57"/>
    <mergeCell ref="B57:C57"/>
    <mergeCell ref="B54:C54"/>
    <mergeCell ref="B52:C52"/>
    <mergeCell ref="B53:C53"/>
    <mergeCell ref="B55:C55"/>
    <mergeCell ref="B56:C56"/>
    <mergeCell ref="B13:D13"/>
    <mergeCell ref="D47:E47"/>
    <mergeCell ref="B11:D11"/>
    <mergeCell ref="B16:D17"/>
    <mergeCell ref="B15:D15"/>
    <mergeCell ref="E15:G15"/>
    <mergeCell ref="B81:O81"/>
    <mergeCell ref="K26:M26"/>
    <mergeCell ref="K36:M36"/>
    <mergeCell ref="K37:M37"/>
    <mergeCell ref="K38:M38"/>
    <mergeCell ref="K39:M39"/>
    <mergeCell ref="K43:M43"/>
    <mergeCell ref="K30:M30"/>
    <mergeCell ref="K31:M31"/>
    <mergeCell ref="K32:M32"/>
    <mergeCell ref="B59:C59"/>
    <mergeCell ref="D59:E59"/>
    <mergeCell ref="B58:C58"/>
    <mergeCell ref="B49:C49"/>
    <mergeCell ref="D64:E64"/>
    <mergeCell ref="B47:C47"/>
    <mergeCell ref="E9:O9"/>
    <mergeCell ref="K27:M27"/>
    <mergeCell ref="K28:M28"/>
    <mergeCell ref="K29:M29"/>
    <mergeCell ref="K19:M19"/>
    <mergeCell ref="K20:M20"/>
    <mergeCell ref="K21:M21"/>
    <mergeCell ref="K22:M22"/>
    <mergeCell ref="K23:M23"/>
    <mergeCell ref="K24:M24"/>
    <mergeCell ref="K25:M25"/>
    <mergeCell ref="N16:N17"/>
    <mergeCell ref="O16:O17"/>
    <mergeCell ref="E13:O13"/>
    <mergeCell ref="E10:O10"/>
    <mergeCell ref="E11:O11"/>
    <mergeCell ref="B7:D7"/>
    <mergeCell ref="B2:D6"/>
    <mergeCell ref="D54:E54"/>
    <mergeCell ref="D55:E55"/>
    <mergeCell ref="B12:D12"/>
    <mergeCell ref="E12:O12"/>
    <mergeCell ref="D53:E53"/>
    <mergeCell ref="D48:E48"/>
    <mergeCell ref="D49:E49"/>
    <mergeCell ref="D50:E50"/>
    <mergeCell ref="D51:E51"/>
    <mergeCell ref="D52:E52"/>
    <mergeCell ref="B50:C50"/>
    <mergeCell ref="B51:C51"/>
    <mergeCell ref="B48:C48"/>
    <mergeCell ref="B9:D9"/>
    <mergeCell ref="D65:E65"/>
    <mergeCell ref="D60:E60"/>
    <mergeCell ref="B61:C61"/>
    <mergeCell ref="D61:E61"/>
    <mergeCell ref="B64:C64"/>
    <mergeCell ref="B65:C65"/>
    <mergeCell ref="D62:E62"/>
    <mergeCell ref="D63:E63"/>
    <mergeCell ref="B60:C60"/>
    <mergeCell ref="B62:C62"/>
    <mergeCell ref="B63:C63"/>
    <mergeCell ref="N6:O6"/>
    <mergeCell ref="N7:O7"/>
    <mergeCell ref="E2:G6"/>
    <mergeCell ref="E7:G7"/>
    <mergeCell ref="J7:K7"/>
    <mergeCell ref="H2:I3"/>
    <mergeCell ref="J2:K3"/>
    <mergeCell ref="N2:O3"/>
    <mergeCell ref="H4:I4"/>
    <mergeCell ref="J4:K4"/>
    <mergeCell ref="N4:O4"/>
    <mergeCell ref="H7:I7"/>
    <mergeCell ref="L7:M7"/>
    <mergeCell ref="N5:O5"/>
    <mergeCell ref="H5:M5"/>
    <mergeCell ref="H6:M6"/>
    <mergeCell ref="E16:G16"/>
    <mergeCell ref="E17:G17"/>
    <mergeCell ref="K40:M40"/>
    <mergeCell ref="K41:M41"/>
    <mergeCell ref="K42:M42"/>
    <mergeCell ref="K33:M33"/>
    <mergeCell ref="K34:M34"/>
    <mergeCell ref="K35:M35"/>
  </mergeCells>
  <conditionalFormatting sqref="E10:O12">
    <cfRule type="expression" dxfId="35" priority="8">
      <formula>MOD(ROW(),2)&lt;&gt;0</formula>
    </cfRule>
  </conditionalFormatting>
  <conditionalFormatting sqref="B10:D12">
    <cfRule type="expression" dxfId="34" priority="7">
      <formula>MOD(ROW(),2)&lt;&gt;0</formula>
    </cfRule>
  </conditionalFormatting>
  <conditionalFormatting sqref="B9:D9">
    <cfRule type="expression" dxfId="33" priority="4">
      <formula>MOD(ROW(),2)&lt;&gt;0</formula>
    </cfRule>
  </conditionalFormatting>
  <conditionalFormatting sqref="E9:O9">
    <cfRule type="expression" dxfId="32" priority="3">
      <formula>MOD(ROW(),2)&lt;&gt;0</formula>
    </cfRule>
  </conditionalFormatting>
  <conditionalFormatting sqref="E13:O13">
    <cfRule type="expression" dxfId="31" priority="2">
      <formula>MOD(ROW(),2)&lt;&gt;0</formula>
    </cfRule>
  </conditionalFormatting>
  <conditionalFormatting sqref="B13:D13">
    <cfRule type="expression" dxfId="30"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FFFF00"/>
    <pageSetUpPr fitToPage="1"/>
  </sheetPr>
  <dimension ref="A1:P83"/>
  <sheetViews>
    <sheetView showGridLines="0" zoomScaleNormal="100" zoomScaleSheetLayoutView="100" workbookViewId="0">
      <selection sqref="A1:XFD1048576"/>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22" t="s">
        <v>219</v>
      </c>
      <c r="C2" s="323"/>
      <c r="D2" s="323"/>
      <c r="E2" s="454"/>
      <c r="F2" s="454"/>
      <c r="G2" s="455"/>
      <c r="H2" s="297" t="s">
        <v>0</v>
      </c>
      <c r="I2" s="298"/>
      <c r="J2" s="276" t="s">
        <v>1</v>
      </c>
      <c r="K2" s="279"/>
      <c r="L2" s="88" t="s">
        <v>2</v>
      </c>
      <c r="M2" s="89" t="s">
        <v>141</v>
      </c>
      <c r="N2" s="276" t="s">
        <v>3</v>
      </c>
      <c r="O2" s="279"/>
      <c r="P2" s="120"/>
    </row>
    <row r="3" spans="1:16" ht="4.5" customHeight="1" x14ac:dyDescent="0.3">
      <c r="A3" s="77"/>
      <c r="B3" s="324"/>
      <c r="C3" s="325"/>
      <c r="D3" s="325"/>
      <c r="E3" s="456"/>
      <c r="F3" s="456"/>
      <c r="G3" s="457"/>
      <c r="H3" s="299"/>
      <c r="I3" s="300"/>
      <c r="J3" s="301"/>
      <c r="K3" s="302"/>
      <c r="L3" s="87"/>
      <c r="M3" s="87"/>
      <c r="N3" s="301"/>
      <c r="O3" s="302"/>
      <c r="P3" s="75"/>
    </row>
    <row r="4" spans="1:16" s="99" customFormat="1" ht="17.25" customHeight="1" thickBot="1" x14ac:dyDescent="0.35">
      <c r="A4" s="116"/>
      <c r="B4" s="324"/>
      <c r="C4" s="325"/>
      <c r="D4" s="325"/>
      <c r="E4" s="456"/>
      <c r="F4" s="456"/>
      <c r="G4" s="457"/>
      <c r="H4" s="450" t="s">
        <v>262</v>
      </c>
      <c r="I4" s="451"/>
      <c r="J4" s="450">
        <v>2025</v>
      </c>
      <c r="K4" s="451"/>
      <c r="L4" s="98">
        <v>25</v>
      </c>
      <c r="M4" s="98" t="s">
        <v>149</v>
      </c>
      <c r="N4" s="450" t="s">
        <v>263</v>
      </c>
      <c r="O4" s="451"/>
      <c r="P4" s="121"/>
    </row>
    <row r="5" spans="1:16" s="101" customFormat="1" ht="13.5" customHeight="1" thickTop="1" x14ac:dyDescent="0.3">
      <c r="A5" s="117"/>
      <c r="B5" s="324"/>
      <c r="C5" s="325"/>
      <c r="D5" s="325"/>
      <c r="E5" s="456"/>
      <c r="F5" s="456"/>
      <c r="G5" s="457"/>
      <c r="H5" s="276" t="s">
        <v>4</v>
      </c>
      <c r="I5" s="277"/>
      <c r="J5" s="277"/>
      <c r="K5" s="277"/>
      <c r="L5" s="277"/>
      <c r="M5" s="277"/>
      <c r="N5" s="276" t="s">
        <v>5</v>
      </c>
      <c r="O5" s="279"/>
      <c r="P5" s="122"/>
    </row>
    <row r="6" spans="1:16" ht="20.25" customHeight="1" thickBot="1" x14ac:dyDescent="0.35">
      <c r="A6" s="77"/>
      <c r="B6" s="326"/>
      <c r="C6" s="327"/>
      <c r="D6" s="327"/>
      <c r="E6" s="458"/>
      <c r="F6" s="458"/>
      <c r="G6" s="459"/>
      <c r="H6" s="280" t="s">
        <v>264</v>
      </c>
      <c r="I6" s="281"/>
      <c r="J6" s="281"/>
      <c r="K6" s="281"/>
      <c r="L6" s="281"/>
      <c r="M6" s="282"/>
      <c r="N6" s="283" t="s">
        <v>265</v>
      </c>
      <c r="O6" s="284"/>
      <c r="P6" s="75"/>
    </row>
    <row r="7" spans="1:16" s="101" customFormat="1" ht="15.75" customHeight="1" thickTop="1" thickBot="1" x14ac:dyDescent="0.35">
      <c r="A7" s="117" t="s">
        <v>6</v>
      </c>
      <c r="B7" s="460" t="s">
        <v>7</v>
      </c>
      <c r="C7" s="461"/>
      <c r="D7" s="462"/>
      <c r="E7" s="452" t="s">
        <v>266</v>
      </c>
      <c r="F7" s="453"/>
      <c r="G7" s="445"/>
      <c r="H7" s="446" t="s">
        <v>32</v>
      </c>
      <c r="I7" s="447"/>
      <c r="J7" s="444">
        <v>0.1</v>
      </c>
      <c r="K7" s="445"/>
      <c r="L7" s="446" t="s">
        <v>23</v>
      </c>
      <c r="M7" s="447"/>
      <c r="N7" s="448">
        <v>44865</v>
      </c>
      <c r="O7" s="449"/>
      <c r="P7" s="123"/>
    </row>
    <row r="8" spans="1:16" s="1" customFormat="1" ht="18" customHeight="1" thickTop="1" x14ac:dyDescent="0.3">
      <c r="A8" s="49"/>
      <c r="B8" s="113" t="s">
        <v>144</v>
      </c>
      <c r="C8" s="53"/>
      <c r="D8" s="53"/>
      <c r="E8" s="53"/>
      <c r="F8" s="53"/>
      <c r="G8" s="53"/>
      <c r="H8" s="53"/>
      <c r="I8" s="53"/>
      <c r="J8" s="53"/>
      <c r="K8" s="53"/>
      <c r="L8" s="53"/>
      <c r="M8" s="53"/>
      <c r="N8" s="53"/>
      <c r="O8" s="53"/>
      <c r="P8" s="51"/>
    </row>
    <row r="9" spans="1:16" ht="15" customHeight="1" x14ac:dyDescent="0.3">
      <c r="A9" s="77">
        <v>75679</v>
      </c>
      <c r="B9" s="463" t="s">
        <v>97</v>
      </c>
      <c r="C9" s="463"/>
      <c r="D9" s="523"/>
      <c r="E9" s="528" t="s">
        <v>275</v>
      </c>
      <c r="F9" s="480"/>
      <c r="G9" s="480"/>
      <c r="H9" s="480"/>
      <c r="I9" s="480"/>
      <c r="J9" s="480"/>
      <c r="K9" s="480"/>
      <c r="L9" s="480"/>
      <c r="M9" s="480"/>
      <c r="N9" s="480"/>
      <c r="O9" s="480"/>
      <c r="P9" s="76"/>
    </row>
    <row r="10" spans="1:16" ht="15" customHeight="1" x14ac:dyDescent="0.3">
      <c r="A10" s="77" t="s">
        <v>6</v>
      </c>
      <c r="B10" s="463" t="s">
        <v>25</v>
      </c>
      <c r="C10" s="463"/>
      <c r="D10" s="523"/>
      <c r="E10" s="480" t="s">
        <v>326</v>
      </c>
      <c r="F10" s="480"/>
      <c r="G10" s="480"/>
      <c r="H10" s="480"/>
      <c r="I10" s="480"/>
      <c r="J10" s="480"/>
      <c r="K10" s="480"/>
      <c r="L10" s="480"/>
      <c r="M10" s="480"/>
      <c r="N10" s="480"/>
      <c r="O10" s="480"/>
      <c r="P10" s="76"/>
    </row>
    <row r="11" spans="1:16" ht="15" customHeight="1" x14ac:dyDescent="0.3">
      <c r="A11" s="77" t="s">
        <v>6</v>
      </c>
      <c r="B11" s="463" t="s">
        <v>41</v>
      </c>
      <c r="C11" s="463"/>
      <c r="D11" s="523"/>
      <c r="E11" s="528" t="s">
        <v>274</v>
      </c>
      <c r="F11" s="480"/>
      <c r="G11" s="480"/>
      <c r="H11" s="480"/>
      <c r="I11" s="480"/>
      <c r="J11" s="480"/>
      <c r="K11" s="480"/>
      <c r="L11" s="480"/>
      <c r="M11" s="480"/>
      <c r="N11" s="480"/>
      <c r="O11" s="480"/>
      <c r="P11" s="76"/>
    </row>
    <row r="12" spans="1:16" ht="15" customHeight="1" x14ac:dyDescent="0.3">
      <c r="A12" s="77" t="s">
        <v>6</v>
      </c>
      <c r="B12" s="463" t="s">
        <v>22</v>
      </c>
      <c r="C12" s="463"/>
      <c r="D12" s="523"/>
      <c r="E12" s="524">
        <v>45474</v>
      </c>
      <c r="F12" s="525"/>
      <c r="G12" s="525"/>
      <c r="H12" s="525"/>
      <c r="I12" s="525"/>
      <c r="J12" s="525"/>
      <c r="K12" s="525"/>
      <c r="L12" s="525"/>
      <c r="M12" s="525"/>
      <c r="N12" s="525"/>
      <c r="O12" s="525"/>
      <c r="P12" s="76"/>
    </row>
    <row r="13" spans="1:16" ht="15" customHeight="1" x14ac:dyDescent="0.3">
      <c r="A13" s="77"/>
      <c r="B13" s="463" t="s">
        <v>143</v>
      </c>
      <c r="C13" s="463"/>
      <c r="D13" s="523"/>
      <c r="E13" s="528" t="s">
        <v>310</v>
      </c>
      <c r="F13" s="480"/>
      <c r="G13" s="480"/>
      <c r="H13" s="480"/>
      <c r="I13" s="480"/>
      <c r="J13" s="480"/>
      <c r="K13" s="480"/>
      <c r="L13" s="480"/>
      <c r="M13" s="480"/>
      <c r="N13" s="480"/>
      <c r="O13" s="480"/>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39" t="s">
        <v>20</v>
      </c>
      <c r="C15" s="539"/>
      <c r="D15" s="539"/>
      <c r="E15" s="539" t="s">
        <v>42</v>
      </c>
      <c r="F15" s="539"/>
      <c r="G15" s="539"/>
      <c r="H15" s="104">
        <v>2025</v>
      </c>
      <c r="I15" s="104">
        <v>2026</v>
      </c>
      <c r="J15" s="104">
        <v>2027</v>
      </c>
      <c r="K15" s="104">
        <v>2028</v>
      </c>
      <c r="L15" s="104">
        <v>2029</v>
      </c>
      <c r="M15" s="104" t="s">
        <v>34</v>
      </c>
      <c r="N15" s="104" t="s">
        <v>142</v>
      </c>
      <c r="O15" s="104" t="s">
        <v>21</v>
      </c>
      <c r="P15" s="124"/>
    </row>
    <row r="16" spans="1:16" s="103" customFormat="1" ht="14.5" x14ac:dyDescent="0.3">
      <c r="A16" s="119"/>
      <c r="B16" s="537" t="s">
        <v>275</v>
      </c>
      <c r="C16" s="538"/>
      <c r="D16" s="538"/>
      <c r="E16" s="520" t="s">
        <v>311</v>
      </c>
      <c r="F16" s="520"/>
      <c r="G16" s="520"/>
      <c r="H16" s="141">
        <v>2376000</v>
      </c>
      <c r="I16" s="141">
        <v>2376000</v>
      </c>
      <c r="J16" s="141">
        <v>2376000</v>
      </c>
      <c r="K16" s="141">
        <v>2376000</v>
      </c>
      <c r="L16" s="141">
        <v>2376000</v>
      </c>
      <c r="M16" s="83">
        <v>11880000</v>
      </c>
      <c r="N16" s="530">
        <v>51900000</v>
      </c>
      <c r="O16" s="531">
        <v>445877779.06999999</v>
      </c>
      <c r="P16" s="134"/>
    </row>
    <row r="17" spans="1:16" s="103" customFormat="1" ht="15.25" customHeight="1" x14ac:dyDescent="0.3">
      <c r="A17" s="119"/>
      <c r="B17" s="537"/>
      <c r="C17" s="538"/>
      <c r="D17" s="538"/>
      <c r="E17" s="520" t="s">
        <v>312</v>
      </c>
      <c r="F17" s="520"/>
      <c r="G17" s="520"/>
      <c r="H17" s="141">
        <v>95000</v>
      </c>
      <c r="I17" s="141">
        <v>95000</v>
      </c>
      <c r="J17" s="141">
        <v>95000</v>
      </c>
      <c r="K17" s="141">
        <v>95000</v>
      </c>
      <c r="L17" s="141">
        <v>95000</v>
      </c>
      <c r="M17" s="83">
        <v>475000</v>
      </c>
      <c r="N17" s="530"/>
      <c r="O17" s="531"/>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29" t="s">
        <v>35</v>
      </c>
      <c r="L19" s="529"/>
      <c r="M19" s="529"/>
      <c r="N19" s="110" t="s">
        <v>37</v>
      </c>
      <c r="O19" s="110" t="s">
        <v>38</v>
      </c>
      <c r="P19" s="75"/>
    </row>
    <row r="20" spans="1:16" s="103" customFormat="1" ht="15" customHeight="1" x14ac:dyDescent="0.3">
      <c r="A20" s="119"/>
      <c r="B20" s="106"/>
      <c r="C20" s="106"/>
      <c r="D20" s="106"/>
      <c r="E20" s="106"/>
      <c r="F20" s="106"/>
      <c r="G20" s="107"/>
      <c r="H20" s="107"/>
      <c r="I20" s="107"/>
      <c r="J20" s="107"/>
      <c r="K20" s="521" t="s">
        <v>313</v>
      </c>
      <c r="L20" s="521"/>
      <c r="M20" s="521"/>
      <c r="N20" s="126">
        <v>5117.5387401997205</v>
      </c>
      <c r="O20" s="127">
        <v>9.7999999999999997E-3</v>
      </c>
      <c r="P20" s="125"/>
    </row>
    <row r="21" spans="1:16" s="103" customFormat="1" ht="15" customHeight="1" x14ac:dyDescent="0.3">
      <c r="A21" s="119"/>
      <c r="B21" s="106"/>
      <c r="C21" s="106"/>
      <c r="D21" s="106"/>
      <c r="E21" s="106"/>
      <c r="F21" s="106"/>
      <c r="G21" s="107"/>
      <c r="H21" s="107"/>
      <c r="I21" s="107"/>
      <c r="J21" s="107"/>
      <c r="K21" s="521" t="s">
        <v>314</v>
      </c>
      <c r="L21" s="521"/>
      <c r="M21" s="521"/>
      <c r="N21" s="126">
        <v>2703.4306470741399</v>
      </c>
      <c r="O21" s="127">
        <v>5.1999999999999998E-3</v>
      </c>
      <c r="P21" s="125"/>
    </row>
    <row r="22" spans="1:16" s="103" customFormat="1" ht="15" customHeight="1" x14ac:dyDescent="0.3">
      <c r="A22" s="119"/>
      <c r="B22" s="106"/>
      <c r="C22" s="106"/>
      <c r="D22" s="106"/>
      <c r="E22" s="106"/>
      <c r="F22" s="106"/>
      <c r="G22" s="107"/>
      <c r="H22" s="107"/>
      <c r="I22" s="107"/>
      <c r="J22" s="107"/>
      <c r="K22" s="521" t="s">
        <v>315</v>
      </c>
      <c r="L22" s="521"/>
      <c r="M22" s="521"/>
      <c r="N22" s="126">
        <v>438225.67222822999</v>
      </c>
      <c r="O22" s="127">
        <v>0.84219999999999995</v>
      </c>
      <c r="P22" s="125"/>
    </row>
    <row r="23" spans="1:16" s="103" customFormat="1" ht="15" customHeight="1" x14ac:dyDescent="0.3">
      <c r="A23" s="119"/>
      <c r="B23" s="106"/>
      <c r="C23" s="106"/>
      <c r="D23" s="106"/>
      <c r="E23" s="106"/>
      <c r="F23" s="106"/>
      <c r="G23" s="107"/>
      <c r="H23" s="107"/>
      <c r="I23" s="107"/>
      <c r="J23" s="107"/>
      <c r="K23" s="521" t="s">
        <v>316</v>
      </c>
      <c r="L23" s="521"/>
      <c r="M23" s="521"/>
      <c r="N23" s="126">
        <v>11951.3884678785</v>
      </c>
      <c r="O23" s="127">
        <v>2.3E-2</v>
      </c>
      <c r="P23" s="125"/>
    </row>
    <row r="24" spans="1:16" s="103" customFormat="1" ht="15" customHeight="1" x14ac:dyDescent="0.3">
      <c r="A24" s="119"/>
      <c r="B24" s="106"/>
      <c r="C24" s="106"/>
      <c r="D24" s="106"/>
      <c r="E24" s="106"/>
      <c r="F24" s="106"/>
      <c r="G24" s="107"/>
      <c r="H24" s="107"/>
      <c r="I24" s="107"/>
      <c r="J24" s="107"/>
      <c r="K24" s="521" t="s">
        <v>317</v>
      </c>
      <c r="L24" s="521"/>
      <c r="M24" s="521"/>
      <c r="N24" s="126">
        <v>11.9513822369256</v>
      </c>
      <c r="O24" s="127">
        <v>0</v>
      </c>
      <c r="P24" s="125"/>
    </row>
    <row r="25" spans="1:16" s="103" customFormat="1" ht="15" customHeight="1" x14ac:dyDescent="0.3">
      <c r="A25" s="119"/>
      <c r="B25" s="106"/>
      <c r="C25" s="106"/>
      <c r="D25" s="106"/>
      <c r="E25" s="106"/>
      <c r="F25" s="106"/>
      <c r="G25" s="107"/>
      <c r="H25" s="107"/>
      <c r="I25" s="107"/>
      <c r="J25" s="107"/>
      <c r="K25" s="521" t="s">
        <v>318</v>
      </c>
      <c r="L25" s="521"/>
      <c r="M25" s="521"/>
      <c r="N25" s="126">
        <v>8126.9441444270296</v>
      </c>
      <c r="O25" s="127">
        <v>1.5599999999999999E-2</v>
      </c>
      <c r="P25" s="125"/>
    </row>
    <row r="26" spans="1:16" s="103" customFormat="1" ht="15" customHeight="1" x14ac:dyDescent="0.3">
      <c r="A26" s="119"/>
      <c r="B26" s="106"/>
      <c r="C26" s="106"/>
      <c r="D26" s="106"/>
      <c r="E26" s="106"/>
      <c r="F26" s="106"/>
      <c r="G26" s="107"/>
      <c r="H26" s="107"/>
      <c r="I26" s="107"/>
      <c r="J26" s="107"/>
      <c r="K26" s="521" t="s">
        <v>319</v>
      </c>
      <c r="L26" s="521"/>
      <c r="M26" s="521"/>
      <c r="N26" s="126">
        <v>16965.935281642898</v>
      </c>
      <c r="O26" s="127">
        <v>3.2599999999999997E-2</v>
      </c>
      <c r="P26" s="125"/>
    </row>
    <row r="27" spans="1:16" s="103" customFormat="1" ht="15" customHeight="1" x14ac:dyDescent="0.3">
      <c r="A27" s="119"/>
      <c r="B27" s="106"/>
      <c r="C27" s="106"/>
      <c r="D27" s="106"/>
      <c r="E27" s="106"/>
      <c r="F27" s="106"/>
      <c r="G27" s="107"/>
      <c r="H27" s="107"/>
      <c r="I27" s="107"/>
      <c r="J27" s="107"/>
      <c r="K27" s="521" t="s">
        <v>320</v>
      </c>
      <c r="L27" s="521"/>
      <c r="M27" s="521"/>
      <c r="N27" s="126">
        <v>-37225.081822363798</v>
      </c>
      <c r="O27" s="127">
        <v>7.1499999999999994E-2</v>
      </c>
      <c r="P27" s="125"/>
    </row>
    <row r="28" spans="1:16" s="103" customFormat="1" ht="15" customHeight="1" x14ac:dyDescent="0.3">
      <c r="A28" s="119"/>
      <c r="B28" s="106"/>
      <c r="C28" s="106"/>
      <c r="D28" s="106"/>
      <c r="E28" s="106"/>
      <c r="F28" s="106"/>
      <c r="G28" s="107"/>
      <c r="H28" s="107"/>
      <c r="I28" s="107"/>
      <c r="J28" s="107"/>
      <c r="K28" s="521"/>
      <c r="L28" s="521"/>
      <c r="M28" s="521"/>
      <c r="N28" s="126"/>
      <c r="O28" s="127"/>
      <c r="P28" s="125"/>
    </row>
    <row r="29" spans="1:16" s="103" customFormat="1" ht="15" customHeight="1" x14ac:dyDescent="0.3">
      <c r="A29" s="119"/>
      <c r="B29" s="106"/>
      <c r="C29" s="106"/>
      <c r="D29" s="106"/>
      <c r="E29" s="106"/>
      <c r="F29" s="106"/>
      <c r="G29" s="107"/>
      <c r="H29" s="107"/>
      <c r="I29" s="107"/>
      <c r="J29" s="107"/>
      <c r="K29" s="521"/>
      <c r="L29" s="521"/>
      <c r="M29" s="521"/>
      <c r="N29" s="126"/>
      <c r="O29" s="127"/>
      <c r="P29" s="125"/>
    </row>
    <row r="30" spans="1:16" s="103" customFormat="1" ht="15" customHeight="1" x14ac:dyDescent="0.3">
      <c r="A30" s="119"/>
      <c r="B30" s="106"/>
      <c r="C30" s="106"/>
      <c r="D30" s="106"/>
      <c r="E30" s="106"/>
      <c r="F30" s="106"/>
      <c r="G30" s="107"/>
      <c r="H30" s="107"/>
      <c r="J30" s="107"/>
      <c r="K30" s="521"/>
      <c r="L30" s="521"/>
      <c r="M30" s="521"/>
      <c r="N30" s="126"/>
      <c r="O30" s="127"/>
      <c r="P30" s="125"/>
    </row>
    <row r="31" spans="1:16" s="103" customFormat="1" ht="15" customHeight="1" x14ac:dyDescent="0.3">
      <c r="A31" s="119"/>
      <c r="B31" s="106"/>
      <c r="C31" s="106"/>
      <c r="D31" s="106"/>
      <c r="E31" s="106"/>
      <c r="F31" s="106"/>
      <c r="G31" s="107"/>
      <c r="H31" s="107"/>
      <c r="J31" s="107"/>
      <c r="K31" s="521"/>
      <c r="L31" s="521"/>
      <c r="M31" s="521"/>
      <c r="N31" s="126"/>
      <c r="O31" s="127"/>
      <c r="P31" s="125"/>
    </row>
    <row r="32" spans="1:16" s="103" customFormat="1" ht="15" customHeight="1" x14ac:dyDescent="0.3">
      <c r="A32" s="119"/>
      <c r="B32" s="106"/>
      <c r="C32" s="106"/>
      <c r="D32" s="106"/>
      <c r="E32" s="106"/>
      <c r="F32" s="106"/>
      <c r="G32" s="107"/>
      <c r="H32" s="107"/>
      <c r="J32" s="107"/>
      <c r="K32" s="521"/>
      <c r="L32" s="521"/>
      <c r="M32" s="521"/>
      <c r="N32" s="126"/>
      <c r="O32" s="127"/>
      <c r="P32" s="125"/>
    </row>
    <row r="33" spans="1:16" s="103" customFormat="1" ht="15" hidden="1" customHeight="1" x14ac:dyDescent="0.3">
      <c r="A33" s="119"/>
      <c r="B33" s="106"/>
      <c r="C33" s="106"/>
      <c r="D33" s="106"/>
      <c r="E33" s="106"/>
      <c r="F33" s="106"/>
      <c r="G33" s="107"/>
      <c r="H33" s="107"/>
      <c r="J33" s="107"/>
      <c r="K33" s="521"/>
      <c r="L33" s="521"/>
      <c r="M33" s="521"/>
      <c r="N33" s="126"/>
      <c r="O33" s="127"/>
      <c r="P33" s="125"/>
    </row>
    <row r="34" spans="1:16" s="103" customFormat="1" ht="15" hidden="1" customHeight="1" x14ac:dyDescent="0.3">
      <c r="A34" s="119"/>
      <c r="B34" s="106"/>
      <c r="C34" s="106"/>
      <c r="D34" s="106"/>
      <c r="E34" s="106"/>
      <c r="F34" s="106"/>
      <c r="G34" s="107"/>
      <c r="H34" s="107"/>
      <c r="J34" s="107"/>
      <c r="K34" s="521"/>
      <c r="L34" s="521"/>
      <c r="M34" s="521"/>
      <c r="N34" s="126"/>
      <c r="O34" s="127"/>
      <c r="P34" s="125"/>
    </row>
    <row r="35" spans="1:16" s="103" customFormat="1" ht="15" hidden="1" customHeight="1" x14ac:dyDescent="0.3">
      <c r="A35" s="119"/>
      <c r="B35" s="106"/>
      <c r="C35" s="106"/>
      <c r="D35" s="106"/>
      <c r="E35" s="106"/>
      <c r="F35" s="106"/>
      <c r="G35" s="107"/>
      <c r="H35" s="107"/>
      <c r="J35" s="107"/>
      <c r="K35" s="521"/>
      <c r="L35" s="521"/>
      <c r="M35" s="521"/>
      <c r="N35" s="126"/>
      <c r="O35" s="127"/>
      <c r="P35" s="125"/>
    </row>
    <row r="36" spans="1:16" s="103" customFormat="1" ht="15" hidden="1" customHeight="1" x14ac:dyDescent="0.3">
      <c r="A36" s="119"/>
      <c r="B36" s="106"/>
      <c r="C36" s="106"/>
      <c r="D36" s="106"/>
      <c r="E36" s="106"/>
      <c r="F36" s="106"/>
      <c r="G36" s="107"/>
      <c r="H36" s="107"/>
      <c r="J36" s="107"/>
      <c r="K36" s="521"/>
      <c r="L36" s="521"/>
      <c r="M36" s="521"/>
      <c r="N36" s="126"/>
      <c r="O36" s="127"/>
      <c r="P36" s="125"/>
    </row>
    <row r="37" spans="1:16" s="103" customFormat="1" ht="15" hidden="1" customHeight="1" x14ac:dyDescent="0.3">
      <c r="A37" s="119"/>
      <c r="B37" s="106"/>
      <c r="C37" s="106"/>
      <c r="D37" s="106"/>
      <c r="E37" s="106"/>
      <c r="F37" s="106"/>
      <c r="G37" s="107"/>
      <c r="H37" s="107"/>
      <c r="J37" s="107"/>
      <c r="K37" s="521"/>
      <c r="L37" s="521"/>
      <c r="M37" s="521"/>
      <c r="N37" s="126"/>
      <c r="O37" s="127"/>
      <c r="P37" s="125"/>
    </row>
    <row r="38" spans="1:16" s="103" customFormat="1" ht="15" hidden="1" customHeight="1" x14ac:dyDescent="0.3">
      <c r="A38" s="119"/>
      <c r="B38" s="106"/>
      <c r="C38" s="106"/>
      <c r="D38" s="106"/>
      <c r="E38" s="106"/>
      <c r="F38" s="106"/>
      <c r="G38" s="107"/>
      <c r="H38" s="107"/>
      <c r="J38" s="107"/>
      <c r="K38" s="521"/>
      <c r="L38" s="521"/>
      <c r="M38" s="521"/>
      <c r="N38" s="126"/>
      <c r="O38" s="127"/>
      <c r="P38" s="125"/>
    </row>
    <row r="39" spans="1:16" s="103" customFormat="1" ht="15" hidden="1" customHeight="1" x14ac:dyDescent="0.3">
      <c r="A39" s="119"/>
      <c r="B39" s="106"/>
      <c r="C39" s="106"/>
      <c r="D39" s="106"/>
      <c r="E39" s="106"/>
      <c r="F39" s="106"/>
      <c r="G39" s="107"/>
      <c r="H39" s="107"/>
      <c r="J39" s="107"/>
      <c r="K39" s="521"/>
      <c r="L39" s="521"/>
      <c r="M39" s="521"/>
      <c r="N39" s="126"/>
      <c r="O39" s="127"/>
      <c r="P39" s="125"/>
    </row>
    <row r="40" spans="1:16" s="103" customFormat="1" ht="15" hidden="1" customHeight="1" x14ac:dyDescent="0.3">
      <c r="A40" s="119"/>
      <c r="B40" s="106"/>
      <c r="C40" s="106"/>
      <c r="D40" s="106"/>
      <c r="E40" s="106"/>
      <c r="F40" s="106"/>
      <c r="G40" s="107"/>
      <c r="H40" s="107"/>
      <c r="J40" s="107"/>
      <c r="K40" s="521"/>
      <c r="L40" s="521"/>
      <c r="M40" s="521"/>
      <c r="N40" s="126"/>
      <c r="O40" s="127"/>
      <c r="P40" s="125"/>
    </row>
    <row r="41" spans="1:16" s="103" customFormat="1" ht="15" hidden="1" customHeight="1" x14ac:dyDescent="0.3">
      <c r="A41" s="119"/>
      <c r="B41" s="106"/>
      <c r="C41" s="106"/>
      <c r="D41" s="106"/>
      <c r="E41" s="106"/>
      <c r="F41" s="106"/>
      <c r="G41" s="107"/>
      <c r="H41" s="107"/>
      <c r="J41" s="107"/>
      <c r="K41" s="521"/>
      <c r="L41" s="521"/>
      <c r="M41" s="521"/>
      <c r="N41" s="126"/>
      <c r="O41" s="127"/>
      <c r="P41" s="125"/>
    </row>
    <row r="42" spans="1:16" s="103" customFormat="1" ht="15" hidden="1" customHeight="1" x14ac:dyDescent="0.3">
      <c r="A42" s="119"/>
      <c r="B42" s="106"/>
      <c r="C42" s="106"/>
      <c r="D42" s="106"/>
      <c r="E42" s="106"/>
      <c r="F42" s="106"/>
      <c r="G42" s="107"/>
      <c r="H42" s="107"/>
      <c r="J42" s="107"/>
      <c r="K42" s="521"/>
      <c r="L42" s="521"/>
      <c r="M42" s="521"/>
      <c r="N42" s="126"/>
      <c r="O42" s="127"/>
      <c r="P42" s="125"/>
    </row>
    <row r="43" spans="1:16" x14ac:dyDescent="0.3">
      <c r="A43" s="77"/>
      <c r="B43" s="56"/>
      <c r="C43" s="56"/>
      <c r="D43" s="56"/>
      <c r="E43" s="56"/>
      <c r="F43" s="56"/>
      <c r="G43" s="32"/>
      <c r="H43" s="32"/>
      <c r="J43" s="32"/>
      <c r="K43" s="533" t="s">
        <v>36</v>
      </c>
      <c r="L43" s="533"/>
      <c r="M43" s="533"/>
      <c r="N43" s="128">
        <v>445877.77906932542</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J46" s="35"/>
      <c r="K46" s="35"/>
      <c r="L46" s="35"/>
      <c r="M46" s="35"/>
      <c r="N46" s="35"/>
      <c r="O46" s="35"/>
      <c r="P46" s="75"/>
    </row>
    <row r="47" spans="1:16" ht="24" customHeight="1" x14ac:dyDescent="0.3">
      <c r="A47" s="77"/>
      <c r="B47" s="534" t="s">
        <v>44</v>
      </c>
      <c r="C47" s="534"/>
      <c r="D47" s="535" t="s">
        <v>45</v>
      </c>
      <c r="E47" s="536"/>
      <c r="F47" s="139" t="s">
        <v>24</v>
      </c>
      <c r="G47" s="108" t="s">
        <v>46</v>
      </c>
      <c r="H47" s="139" t="s">
        <v>37</v>
      </c>
      <c r="I47" s="108" t="s">
        <v>47</v>
      </c>
      <c r="J47" s="139">
        <v>2025</v>
      </c>
      <c r="K47" s="139">
        <v>2026</v>
      </c>
      <c r="L47" s="139">
        <v>2027</v>
      </c>
      <c r="M47" s="139">
        <v>2028</v>
      </c>
      <c r="N47" s="139">
        <v>2029</v>
      </c>
      <c r="O47" s="109"/>
      <c r="P47" s="75"/>
    </row>
    <row r="48" spans="1:16" s="103" customFormat="1" ht="15" customHeight="1" x14ac:dyDescent="0.3">
      <c r="A48" s="119" t="s">
        <v>79</v>
      </c>
      <c r="B48" s="522" t="s">
        <v>321</v>
      </c>
      <c r="C48" s="522"/>
      <c r="D48" s="522" t="s">
        <v>322</v>
      </c>
      <c r="E48" s="522"/>
      <c r="F48" s="137" t="s">
        <v>49</v>
      </c>
      <c r="G48" s="136">
        <v>2024</v>
      </c>
      <c r="H48" s="132">
        <v>0</v>
      </c>
      <c r="I48" s="138" t="s">
        <v>323</v>
      </c>
      <c r="J48" s="234">
        <v>2376000</v>
      </c>
      <c r="K48" s="234">
        <v>2376000</v>
      </c>
      <c r="L48" s="234">
        <v>2376000</v>
      </c>
      <c r="M48" s="234">
        <v>2376000</v>
      </c>
      <c r="N48" s="234">
        <v>2376000</v>
      </c>
      <c r="O48" s="133"/>
      <c r="P48" s="134"/>
    </row>
    <row r="49" spans="1:16" s="103" customFormat="1" ht="15" customHeight="1" x14ac:dyDescent="0.3">
      <c r="A49" s="119" t="s">
        <v>80</v>
      </c>
      <c r="B49" s="522" t="s">
        <v>321</v>
      </c>
      <c r="C49" s="522"/>
      <c r="D49" s="522" t="s">
        <v>324</v>
      </c>
      <c r="E49" s="522"/>
      <c r="F49" s="137" t="s">
        <v>49</v>
      </c>
      <c r="G49" s="136">
        <v>2024</v>
      </c>
      <c r="H49" s="132">
        <v>0</v>
      </c>
      <c r="I49" s="138" t="s">
        <v>323</v>
      </c>
      <c r="J49" s="234">
        <v>95000</v>
      </c>
      <c r="K49" s="234">
        <v>95000</v>
      </c>
      <c r="L49" s="234">
        <v>95000</v>
      </c>
      <c r="M49" s="234">
        <v>95000</v>
      </c>
      <c r="N49" s="234">
        <v>95000</v>
      </c>
      <c r="O49" s="133"/>
      <c r="P49" s="134"/>
    </row>
    <row r="50" spans="1:16" s="103" customFormat="1" ht="15" customHeight="1" x14ac:dyDescent="0.3">
      <c r="A50" s="119" t="s">
        <v>81</v>
      </c>
      <c r="B50" s="522" t="s">
        <v>321</v>
      </c>
      <c r="C50" s="522"/>
      <c r="D50" s="522" t="s">
        <v>320</v>
      </c>
      <c r="E50" s="522"/>
      <c r="F50" s="137" t="s">
        <v>49</v>
      </c>
      <c r="G50" s="136">
        <v>2024</v>
      </c>
      <c r="H50" s="132">
        <v>-37225.081822363798</v>
      </c>
      <c r="I50" s="138" t="s">
        <v>323</v>
      </c>
      <c r="J50" s="234">
        <v>2471000</v>
      </c>
      <c r="K50" s="234">
        <v>2471000</v>
      </c>
      <c r="L50" s="234">
        <v>2471000</v>
      </c>
      <c r="M50" s="234">
        <v>2471000</v>
      </c>
      <c r="N50" s="234">
        <v>2471000</v>
      </c>
      <c r="O50" s="133"/>
      <c r="P50" s="134"/>
    </row>
    <row r="51" spans="1:16" s="103" customFormat="1" ht="15" customHeight="1" x14ac:dyDescent="0.3">
      <c r="A51" s="119" t="s">
        <v>82</v>
      </c>
      <c r="B51" s="522" t="s">
        <v>319</v>
      </c>
      <c r="C51" s="522"/>
      <c r="D51" s="522" t="s">
        <v>319</v>
      </c>
      <c r="E51" s="522"/>
      <c r="F51" s="137" t="s">
        <v>49</v>
      </c>
      <c r="G51" s="136">
        <v>2048</v>
      </c>
      <c r="H51" s="132">
        <v>16965.935281642898</v>
      </c>
      <c r="I51" s="138" t="s">
        <v>323</v>
      </c>
      <c r="J51" s="234">
        <v>0</v>
      </c>
      <c r="K51" s="234">
        <v>0</v>
      </c>
      <c r="L51" s="234">
        <v>0</v>
      </c>
      <c r="M51" s="234">
        <v>0</v>
      </c>
      <c r="N51" s="234">
        <v>0</v>
      </c>
      <c r="O51" s="133"/>
      <c r="P51" s="134"/>
    </row>
    <row r="52" spans="1:16" s="103" customFormat="1" ht="15" customHeight="1" x14ac:dyDescent="0.3">
      <c r="A52" s="119" t="s">
        <v>83</v>
      </c>
      <c r="B52" s="522" t="s">
        <v>325</v>
      </c>
      <c r="C52" s="522"/>
      <c r="D52" s="522" t="s">
        <v>313</v>
      </c>
      <c r="E52" s="522"/>
      <c r="F52" s="137" t="s">
        <v>48</v>
      </c>
      <c r="G52" s="136"/>
      <c r="H52" s="132">
        <v>0</v>
      </c>
      <c r="I52" s="138" t="s">
        <v>323</v>
      </c>
      <c r="J52" s="235">
        <v>3367661.75</v>
      </c>
      <c r="K52" s="235">
        <v>3695667</v>
      </c>
      <c r="L52" s="235">
        <v>4041690.84</v>
      </c>
      <c r="M52" s="235">
        <v>4404662.53</v>
      </c>
      <c r="N52" s="235">
        <v>4783138.17</v>
      </c>
      <c r="O52" s="133"/>
      <c r="P52" s="134"/>
    </row>
    <row r="53" spans="1:16" s="103" customFormat="1" ht="15" customHeight="1" x14ac:dyDescent="0.3">
      <c r="A53" s="119" t="s">
        <v>84</v>
      </c>
      <c r="B53" s="522" t="s">
        <v>325</v>
      </c>
      <c r="C53" s="522"/>
      <c r="D53" s="522" t="s">
        <v>313</v>
      </c>
      <c r="E53" s="522"/>
      <c r="F53" s="137" t="s">
        <v>49</v>
      </c>
      <c r="G53" s="136">
        <v>2024</v>
      </c>
      <c r="H53" s="132">
        <v>5117.5387401997205</v>
      </c>
      <c r="I53" s="138" t="s">
        <v>323</v>
      </c>
      <c r="J53" s="235">
        <v>3341886.98</v>
      </c>
      <c r="K53" s="235">
        <v>3642911.38</v>
      </c>
      <c r="L53" s="235">
        <v>3958942.85</v>
      </c>
      <c r="M53" s="235">
        <v>4288313.3499999996</v>
      </c>
      <c r="N53" s="235">
        <v>4631424.68</v>
      </c>
      <c r="O53" s="133"/>
      <c r="P53" s="134"/>
    </row>
    <row r="54" spans="1:16" s="103" customFormat="1" ht="15" customHeight="1" x14ac:dyDescent="0.3">
      <c r="A54" s="119" t="s">
        <v>85</v>
      </c>
      <c r="B54" s="522" t="s">
        <v>325</v>
      </c>
      <c r="C54" s="522"/>
      <c r="D54" s="522" t="s">
        <v>314</v>
      </c>
      <c r="E54" s="522"/>
      <c r="F54" s="137" t="s">
        <v>48</v>
      </c>
      <c r="G54" s="136"/>
      <c r="H54" s="132">
        <v>0</v>
      </c>
      <c r="I54" s="138" t="s">
        <v>323</v>
      </c>
      <c r="J54" s="235">
        <v>1779027.05</v>
      </c>
      <c r="K54" s="235">
        <v>1952301.64</v>
      </c>
      <c r="L54" s="235">
        <v>2135094.87</v>
      </c>
      <c r="M54" s="235">
        <v>2326841.09</v>
      </c>
      <c r="N54" s="235">
        <v>2526777.5699999998</v>
      </c>
      <c r="O54" s="133"/>
      <c r="P54" s="134"/>
    </row>
    <row r="55" spans="1:16" s="103" customFormat="1" ht="15" customHeight="1" x14ac:dyDescent="0.3">
      <c r="A55" s="119" t="s">
        <v>86</v>
      </c>
      <c r="B55" s="522" t="s">
        <v>325</v>
      </c>
      <c r="C55" s="522"/>
      <c r="D55" s="522" t="s">
        <v>314</v>
      </c>
      <c r="E55" s="522"/>
      <c r="F55" s="137" t="s">
        <v>49</v>
      </c>
      <c r="G55" s="136">
        <v>2024</v>
      </c>
      <c r="H55" s="132">
        <v>2703.4306470741399</v>
      </c>
      <c r="I55" s="138" t="s">
        <v>323</v>
      </c>
      <c r="J55" s="235">
        <v>1765411.06</v>
      </c>
      <c r="K55" s="235">
        <v>1924432.54</v>
      </c>
      <c r="L55" s="235">
        <v>2091381.77</v>
      </c>
      <c r="M55" s="235">
        <v>2265377.58</v>
      </c>
      <c r="N55" s="235">
        <v>2446632.2200000002</v>
      </c>
      <c r="O55" s="133"/>
      <c r="P55" s="134"/>
    </row>
    <row r="56" spans="1:16" s="103" customFormat="1" ht="15" customHeight="1" x14ac:dyDescent="0.3">
      <c r="A56" s="119" t="s">
        <v>87</v>
      </c>
      <c r="B56" s="522" t="s">
        <v>325</v>
      </c>
      <c r="C56" s="522"/>
      <c r="D56" s="522" t="s">
        <v>315</v>
      </c>
      <c r="E56" s="522"/>
      <c r="F56" s="137" t="s">
        <v>48</v>
      </c>
      <c r="G56" s="136"/>
      <c r="H56" s="132">
        <v>0</v>
      </c>
      <c r="I56" s="138" t="s">
        <v>323</v>
      </c>
      <c r="J56" s="235">
        <v>288380001.86000001</v>
      </c>
      <c r="K56" s="235">
        <v>316467785.42000002</v>
      </c>
      <c r="L56" s="235">
        <v>346098539.01999998</v>
      </c>
      <c r="M56" s="235">
        <v>377180572.06999999</v>
      </c>
      <c r="N56" s="235">
        <v>409590242.42000002</v>
      </c>
      <c r="O56" s="133"/>
      <c r="P56" s="134"/>
    </row>
    <row r="57" spans="1:16" s="103" customFormat="1" ht="15" customHeight="1" x14ac:dyDescent="0.3">
      <c r="A57" s="119" t="s">
        <v>88</v>
      </c>
      <c r="B57" s="522" t="s">
        <v>325</v>
      </c>
      <c r="C57" s="522"/>
      <c r="D57" s="522" t="s">
        <v>315</v>
      </c>
      <c r="E57" s="522"/>
      <c r="F57" s="137" t="s">
        <v>49</v>
      </c>
      <c r="G57" s="136">
        <v>2024</v>
      </c>
      <c r="H57" s="132">
        <v>438225.67222822999</v>
      </c>
      <c r="I57" s="138" t="s">
        <v>323</v>
      </c>
      <c r="J57" s="235">
        <v>286172853.41000003</v>
      </c>
      <c r="K57" s="235">
        <v>311950209.66000003</v>
      </c>
      <c r="L57" s="235">
        <v>339012653.52999997</v>
      </c>
      <c r="M57" s="235">
        <v>367217346.25</v>
      </c>
      <c r="N57" s="235">
        <v>396598694.89999998</v>
      </c>
      <c r="O57" s="133"/>
      <c r="P57" s="134"/>
    </row>
    <row r="58" spans="1:16" s="103" customFormat="1" ht="15" customHeight="1" x14ac:dyDescent="0.3">
      <c r="A58" s="119"/>
      <c r="B58" s="522" t="s">
        <v>325</v>
      </c>
      <c r="C58" s="522"/>
      <c r="D58" s="522" t="s">
        <v>316</v>
      </c>
      <c r="E58" s="522"/>
      <c r="F58" s="137" t="s">
        <v>48</v>
      </c>
      <c r="G58" s="136"/>
      <c r="H58" s="132">
        <v>0</v>
      </c>
      <c r="I58" s="138" t="s">
        <v>323</v>
      </c>
      <c r="J58" s="235">
        <v>7864763.8600000003</v>
      </c>
      <c r="K58" s="235">
        <v>8630780.1699999999</v>
      </c>
      <c r="L58" s="235">
        <v>9438876.6999999993</v>
      </c>
      <c r="M58" s="235">
        <v>10286552.85</v>
      </c>
      <c r="N58" s="235">
        <v>11170436.630000001</v>
      </c>
      <c r="O58" s="133"/>
      <c r="P58" s="134"/>
    </row>
    <row r="59" spans="1:16" s="103" customFormat="1" ht="15" customHeight="1" x14ac:dyDescent="0.3">
      <c r="A59" s="119"/>
      <c r="B59" s="522" t="s">
        <v>325</v>
      </c>
      <c r="C59" s="522"/>
      <c r="D59" s="522" t="s">
        <v>316</v>
      </c>
      <c r="E59" s="522"/>
      <c r="F59" s="137" t="s">
        <v>49</v>
      </c>
      <c r="G59" s="136">
        <v>2024</v>
      </c>
      <c r="H59" s="132">
        <v>11951.3884678785</v>
      </c>
      <c r="I59" s="138" t="s">
        <v>323</v>
      </c>
      <c r="J59" s="235">
        <v>7804570.0099999998</v>
      </c>
      <c r="K59" s="235">
        <v>8507575.8300000001</v>
      </c>
      <c r="L59" s="235">
        <v>9245628.8499999996</v>
      </c>
      <c r="M59" s="235">
        <v>10014833.529999999</v>
      </c>
      <c r="N59" s="235">
        <v>10816128.24</v>
      </c>
      <c r="O59" s="133"/>
      <c r="P59" s="134"/>
    </row>
    <row r="60" spans="1:16" s="103" customFormat="1" ht="15" customHeight="1" x14ac:dyDescent="0.3">
      <c r="A60" s="119"/>
      <c r="B60" s="522" t="s">
        <v>325</v>
      </c>
      <c r="C60" s="522"/>
      <c r="D60" s="522" t="s">
        <v>317</v>
      </c>
      <c r="E60" s="522"/>
      <c r="F60" s="137" t="s">
        <v>48</v>
      </c>
      <c r="G60" s="136"/>
      <c r="H60" s="132">
        <v>0</v>
      </c>
      <c r="I60" s="138" t="s">
        <v>323</v>
      </c>
      <c r="J60" s="236">
        <v>7864.76</v>
      </c>
      <c r="K60" s="236">
        <v>8630.7800000000007</v>
      </c>
      <c r="L60" s="236">
        <v>9438.8799999999992</v>
      </c>
      <c r="M60" s="236">
        <v>10286.549999999999</v>
      </c>
      <c r="N60" s="236">
        <v>11170.44</v>
      </c>
      <c r="O60" s="133"/>
      <c r="P60" s="134"/>
    </row>
    <row r="61" spans="1:16" s="103" customFormat="1" ht="15" customHeight="1" x14ac:dyDescent="0.3">
      <c r="A61" s="119"/>
      <c r="B61" s="522" t="s">
        <v>325</v>
      </c>
      <c r="C61" s="522"/>
      <c r="D61" s="522" t="s">
        <v>317</v>
      </c>
      <c r="E61" s="522"/>
      <c r="F61" s="137" t="s">
        <v>49</v>
      </c>
      <c r="G61" s="136">
        <v>2024</v>
      </c>
      <c r="H61" s="132">
        <v>11.9513822369256</v>
      </c>
      <c r="I61" s="138" t="s">
        <v>323</v>
      </c>
      <c r="J61" s="237">
        <v>7804.57</v>
      </c>
      <c r="K61" s="237">
        <v>8507.58</v>
      </c>
      <c r="L61" s="237">
        <v>9245.6299999999992</v>
      </c>
      <c r="M61" s="237">
        <v>10014.83</v>
      </c>
      <c r="N61" s="237">
        <v>10816.13</v>
      </c>
      <c r="O61" s="133"/>
      <c r="P61" s="134"/>
    </row>
    <row r="62" spans="1:16" s="103" customFormat="1" ht="15" customHeight="1" x14ac:dyDescent="0.3">
      <c r="A62" s="119" t="s">
        <v>89</v>
      </c>
      <c r="B62" s="522" t="s">
        <v>325</v>
      </c>
      <c r="C62" s="522"/>
      <c r="D62" s="522" t="s">
        <v>318</v>
      </c>
      <c r="E62" s="522"/>
      <c r="F62" s="137" t="s">
        <v>48</v>
      </c>
      <c r="G62" s="136"/>
      <c r="H62" s="132">
        <v>0</v>
      </c>
      <c r="I62" s="138" t="s">
        <v>323</v>
      </c>
      <c r="J62" s="238">
        <v>5348039.42</v>
      </c>
      <c r="K62" s="238">
        <v>5868930.5099999998</v>
      </c>
      <c r="L62" s="238">
        <v>6418436.1600000001</v>
      </c>
      <c r="M62" s="238">
        <v>6994855.9400000004</v>
      </c>
      <c r="N62" s="238">
        <v>7595896.9100000001</v>
      </c>
      <c r="O62" s="133"/>
      <c r="P62" s="134"/>
    </row>
    <row r="63" spans="1:16" s="103" customFormat="1" ht="15" customHeight="1" x14ac:dyDescent="0.3">
      <c r="A63" s="119" t="s">
        <v>90</v>
      </c>
      <c r="B63" s="522" t="s">
        <v>325</v>
      </c>
      <c r="C63" s="522"/>
      <c r="D63" s="522" t="s">
        <v>318</v>
      </c>
      <c r="E63" s="522"/>
      <c r="F63" s="137" t="s">
        <v>49</v>
      </c>
      <c r="G63" s="136">
        <v>2024</v>
      </c>
      <c r="H63" s="132">
        <v>8126.9441444270296</v>
      </c>
      <c r="I63" s="138" t="s">
        <v>323</v>
      </c>
      <c r="J63" s="238">
        <v>5307107.6100000003</v>
      </c>
      <c r="K63" s="238">
        <v>5785151.5700000003</v>
      </c>
      <c r="L63" s="238">
        <v>6287027.6200000001</v>
      </c>
      <c r="M63" s="238">
        <v>6810086.7999999998</v>
      </c>
      <c r="N63" s="238">
        <v>7354967.2000000002</v>
      </c>
      <c r="O63" s="133"/>
      <c r="P63" s="134"/>
    </row>
    <row r="64" spans="1:16" s="103" customFormat="1" ht="15" customHeight="1" x14ac:dyDescent="0.3">
      <c r="A64" s="119" t="s">
        <v>91</v>
      </c>
      <c r="B64" s="522"/>
      <c r="C64" s="522"/>
      <c r="D64" s="522"/>
      <c r="E64" s="522"/>
      <c r="F64" s="137"/>
      <c r="G64" s="136"/>
      <c r="H64" s="132"/>
      <c r="I64" s="138"/>
      <c r="J64" s="135"/>
      <c r="K64" s="135"/>
      <c r="L64" s="135"/>
      <c r="M64" s="135"/>
      <c r="N64" s="135"/>
      <c r="O64" s="133"/>
      <c r="P64" s="134"/>
    </row>
    <row r="65" spans="1:16" s="103" customFormat="1" ht="15" customHeight="1" x14ac:dyDescent="0.3">
      <c r="A65" s="119" t="s">
        <v>92</v>
      </c>
      <c r="B65" s="522"/>
      <c r="C65" s="522"/>
      <c r="D65" s="522"/>
      <c r="E65" s="522"/>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v>306747358.70000005</v>
      </c>
      <c r="K66" s="38">
        <v>336624095.51999998</v>
      </c>
      <c r="L66" s="38">
        <v>368142076.46999997</v>
      </c>
      <c r="M66" s="38">
        <v>401203771.03000003</v>
      </c>
      <c r="N66" s="38">
        <v>435677662.14000005</v>
      </c>
      <c r="O66" s="44"/>
      <c r="P66" s="76"/>
    </row>
    <row r="67" spans="1:16" ht="15" customHeight="1" x14ac:dyDescent="0.3">
      <c r="A67" s="77" t="s">
        <v>94</v>
      </c>
      <c r="B67" s="39"/>
      <c r="C67" s="39"/>
      <c r="D67" s="39"/>
      <c r="E67" s="39"/>
      <c r="F67" s="39"/>
      <c r="G67" s="41"/>
      <c r="H67" s="42"/>
      <c r="I67" s="43" t="s">
        <v>49</v>
      </c>
      <c r="J67" s="38">
        <v>304399633.64000005</v>
      </c>
      <c r="K67" s="38">
        <v>331818788.56</v>
      </c>
      <c r="L67" s="38">
        <v>360604880.25</v>
      </c>
      <c r="M67" s="38">
        <v>390605972.33999997</v>
      </c>
      <c r="N67" s="38">
        <v>421858663.36999995</v>
      </c>
      <c r="O67" s="44"/>
      <c r="P67" s="76"/>
    </row>
    <row r="68" spans="1:16" ht="15" customHeight="1" x14ac:dyDescent="0.3">
      <c r="A68" s="77"/>
      <c r="B68" s="39"/>
      <c r="C68" s="39"/>
      <c r="D68" s="39"/>
      <c r="E68" s="39"/>
      <c r="F68" s="39"/>
      <c r="G68" s="41"/>
      <c r="H68" s="42"/>
      <c r="I68" s="43"/>
      <c r="J68" s="222"/>
      <c r="K68" s="222"/>
      <c r="L68" s="222"/>
      <c r="M68" s="222"/>
      <c r="N68" s="222"/>
      <c r="O68" s="44"/>
      <c r="P68" s="76"/>
    </row>
    <row r="69" spans="1:16" ht="15" customHeight="1" x14ac:dyDescent="0.3">
      <c r="A69" s="77"/>
      <c r="B69" s="39"/>
      <c r="C69" s="39"/>
      <c r="D69" s="39"/>
      <c r="E69" s="39"/>
      <c r="F69" s="40"/>
      <c r="G69" s="41"/>
      <c r="H69" s="42"/>
      <c r="I69" s="43"/>
      <c r="J69" s="222"/>
      <c r="K69" s="222"/>
      <c r="L69" s="222"/>
      <c r="M69" s="222"/>
      <c r="N69" s="222"/>
      <c r="O69" s="44"/>
      <c r="P69" s="76"/>
    </row>
    <row r="70" spans="1:16" ht="15" customHeight="1" x14ac:dyDescent="0.3">
      <c r="A70" s="77"/>
      <c r="B70" s="39"/>
      <c r="C70" s="39"/>
      <c r="D70" s="39"/>
      <c r="E70" s="39"/>
      <c r="F70" s="40"/>
      <c r="G70" s="41"/>
      <c r="H70" s="42"/>
      <c r="I70" s="43"/>
      <c r="J70" s="222"/>
      <c r="K70" s="222"/>
      <c r="L70" s="222"/>
      <c r="M70" s="222"/>
      <c r="N70" s="222"/>
      <c r="O70" s="44"/>
      <c r="P70" s="76"/>
    </row>
    <row r="71" spans="1:16" ht="15" customHeight="1" x14ac:dyDescent="0.3">
      <c r="A71" s="77"/>
      <c r="B71" s="39"/>
      <c r="C71" s="39"/>
      <c r="D71" s="39"/>
      <c r="E71" s="39"/>
      <c r="F71" s="40"/>
      <c r="G71" s="41"/>
      <c r="H71" s="42"/>
      <c r="I71" s="43"/>
      <c r="J71" s="222"/>
      <c r="K71" s="222"/>
      <c r="L71" s="222"/>
      <c r="M71" s="222"/>
      <c r="N71" s="222"/>
      <c r="O71" s="44"/>
      <c r="P71" s="76"/>
    </row>
    <row r="72" spans="1:16" ht="15" customHeight="1" x14ac:dyDescent="0.3">
      <c r="A72" s="77"/>
      <c r="B72" s="39"/>
      <c r="C72" s="39"/>
      <c r="D72" s="39"/>
      <c r="E72" s="39"/>
      <c r="F72" s="40"/>
      <c r="G72" s="41"/>
      <c r="H72" s="42"/>
      <c r="I72" s="43"/>
      <c r="J72" s="222"/>
      <c r="K72" s="222"/>
      <c r="L72" s="222"/>
      <c r="M72" s="222"/>
      <c r="N72" s="222"/>
      <c r="O72" s="44"/>
      <c r="P72" s="76"/>
    </row>
    <row r="73" spans="1:16" ht="15" customHeight="1" x14ac:dyDescent="0.3">
      <c r="A73" s="77"/>
      <c r="B73" s="39"/>
      <c r="C73" s="39"/>
      <c r="D73" s="39"/>
      <c r="E73" s="39"/>
      <c r="F73" s="40"/>
      <c r="G73" s="41"/>
      <c r="H73" s="42"/>
      <c r="I73" s="43"/>
      <c r="J73" s="222"/>
      <c r="K73" s="222"/>
      <c r="L73" s="222"/>
      <c r="M73" s="222"/>
      <c r="N73" s="222"/>
      <c r="O73" s="44"/>
      <c r="P73" s="76"/>
    </row>
    <row r="74" spans="1:16" ht="15" customHeight="1" x14ac:dyDescent="0.3">
      <c r="A74" s="77"/>
      <c r="B74" s="39"/>
      <c r="C74" s="39"/>
      <c r="D74" s="39"/>
      <c r="E74" s="39"/>
      <c r="F74" s="40"/>
      <c r="G74" s="41"/>
      <c r="H74" s="42"/>
      <c r="I74" s="43"/>
      <c r="J74" s="222"/>
      <c r="K74" s="222"/>
      <c r="L74" s="222"/>
      <c r="M74" s="222"/>
      <c r="N74" s="222"/>
      <c r="O74" s="44"/>
      <c r="P74" s="76"/>
    </row>
    <row r="75" spans="1:16" ht="15" customHeight="1" x14ac:dyDescent="0.3">
      <c r="A75" s="77"/>
      <c r="B75" s="39"/>
      <c r="C75" s="39"/>
      <c r="D75" s="39"/>
      <c r="E75" s="39"/>
      <c r="F75" s="40"/>
      <c r="G75" s="41"/>
      <c r="H75" s="42"/>
      <c r="I75" s="43"/>
      <c r="J75" s="222"/>
      <c r="K75" s="222"/>
      <c r="L75" s="222"/>
      <c r="M75" s="222"/>
      <c r="N75" s="222"/>
      <c r="O75" s="44"/>
      <c r="P75" s="76"/>
    </row>
    <row r="76" spans="1:16" ht="15" customHeight="1" x14ac:dyDescent="0.3">
      <c r="A76" s="77"/>
      <c r="B76" s="39"/>
      <c r="C76" s="39"/>
      <c r="D76" s="39"/>
      <c r="E76" s="39"/>
      <c r="F76" s="40"/>
      <c r="G76" s="41"/>
      <c r="H76" s="42"/>
      <c r="I76" s="43"/>
      <c r="J76" s="222"/>
      <c r="K76" s="222"/>
      <c r="L76" s="222"/>
      <c r="M76" s="222"/>
      <c r="N76" s="222"/>
      <c r="O76" s="44"/>
      <c r="P76" s="76"/>
    </row>
    <row r="77" spans="1:16" ht="15" customHeight="1" x14ac:dyDescent="0.3">
      <c r="A77" s="77"/>
      <c r="B77" s="39"/>
      <c r="C77" s="39"/>
      <c r="D77" s="39"/>
      <c r="E77" s="39"/>
      <c r="F77" s="40"/>
      <c r="G77" s="41"/>
      <c r="H77" s="42"/>
      <c r="I77" s="43"/>
      <c r="J77" s="222"/>
      <c r="K77" s="222"/>
      <c r="L77" s="222"/>
      <c r="M77" s="222"/>
      <c r="N77" s="222"/>
      <c r="O77" s="44"/>
      <c r="P77" s="76"/>
    </row>
    <row r="78" spans="1:16" ht="15" customHeight="1" x14ac:dyDescent="0.3">
      <c r="A78" s="77"/>
      <c r="B78" s="39"/>
      <c r="C78" s="39"/>
      <c r="D78" s="39"/>
      <c r="E78" s="39"/>
      <c r="F78" s="40"/>
      <c r="G78" s="41"/>
      <c r="H78" s="42"/>
      <c r="I78" s="43"/>
      <c r="J78" s="222"/>
      <c r="K78" s="222"/>
      <c r="L78" s="222"/>
      <c r="M78" s="222"/>
      <c r="N78" s="222"/>
      <c r="O78" s="44"/>
      <c r="P78" s="76"/>
    </row>
    <row r="79" spans="1:16" ht="15" customHeight="1" x14ac:dyDescent="0.3">
      <c r="A79" s="77"/>
      <c r="B79" s="39"/>
      <c r="C79" s="39"/>
      <c r="D79" s="39"/>
      <c r="E79" s="39"/>
      <c r="F79" s="40"/>
      <c r="G79" s="41"/>
      <c r="H79" s="42"/>
      <c r="I79" s="43"/>
      <c r="J79" s="222"/>
      <c r="K79" s="222"/>
      <c r="L79" s="222"/>
      <c r="M79" s="222"/>
      <c r="N79" s="222"/>
      <c r="O79" s="44"/>
      <c r="P79" s="76"/>
    </row>
    <row r="80" spans="1:16" ht="20.149999999999999" customHeight="1" x14ac:dyDescent="0.3">
      <c r="A80" s="77"/>
      <c r="B80" s="39"/>
      <c r="C80" s="39"/>
      <c r="D80" s="39"/>
      <c r="E80" s="39"/>
      <c r="F80" s="40"/>
      <c r="G80" s="41"/>
      <c r="H80" s="42"/>
      <c r="I80" s="43"/>
      <c r="J80" s="222"/>
      <c r="K80" s="222"/>
      <c r="L80" s="222"/>
      <c r="M80" s="222"/>
      <c r="N80" s="222"/>
      <c r="O80" s="44"/>
      <c r="P80" s="76"/>
    </row>
    <row r="81" spans="1:16" ht="20.149999999999999" customHeight="1" x14ac:dyDescent="0.3">
      <c r="A81" s="77"/>
      <c r="B81" s="532" t="s">
        <v>239</v>
      </c>
      <c r="C81" s="532"/>
      <c r="D81" s="532"/>
      <c r="E81" s="532"/>
      <c r="F81" s="532"/>
      <c r="G81" s="532"/>
      <c r="H81" s="532"/>
      <c r="I81" s="532"/>
      <c r="J81" s="532"/>
      <c r="K81" s="532"/>
      <c r="L81" s="532"/>
      <c r="M81" s="532"/>
      <c r="N81" s="532"/>
      <c r="O81" s="532"/>
      <c r="P81" s="75"/>
    </row>
    <row r="82" spans="1:16" ht="3" customHeight="1" x14ac:dyDescent="0.3">
      <c r="A82" s="77"/>
      <c r="B82" s="75"/>
      <c r="C82" s="75"/>
      <c r="D82" s="75"/>
      <c r="E82" s="75"/>
      <c r="F82" s="75"/>
      <c r="G82" s="75"/>
      <c r="H82" s="75"/>
      <c r="I82" s="75"/>
      <c r="J82" s="223"/>
      <c r="K82" s="223"/>
      <c r="L82" s="223"/>
      <c r="M82" s="223"/>
      <c r="N82" s="223"/>
      <c r="O82" s="223"/>
      <c r="P82" s="75"/>
    </row>
    <row r="83" spans="1:16" x14ac:dyDescent="0.3">
      <c r="J83" s="35"/>
      <c r="K83" s="35"/>
      <c r="L83" s="35"/>
      <c r="M83" s="35"/>
      <c r="N83" s="35"/>
    </row>
  </sheetData>
  <mergeCells count="99">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 ref="E7:G7"/>
    <mergeCell ref="H7:I7"/>
    <mergeCell ref="J7:K7"/>
    <mergeCell ref="L7:M7"/>
    <mergeCell ref="N7:O7"/>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K19:M19"/>
    <mergeCell ref="K20:M20"/>
    <mergeCell ref="K21:M21"/>
    <mergeCell ref="K22:M22"/>
    <mergeCell ref="K23:M23"/>
    <mergeCell ref="K36:M36"/>
    <mergeCell ref="K25:M25"/>
    <mergeCell ref="K26:M26"/>
    <mergeCell ref="K27:M27"/>
    <mergeCell ref="K28:M28"/>
    <mergeCell ref="K29:M29"/>
    <mergeCell ref="K30:M30"/>
    <mergeCell ref="K31:M31"/>
    <mergeCell ref="K32:M32"/>
    <mergeCell ref="K33:M33"/>
    <mergeCell ref="K34:M34"/>
    <mergeCell ref="K35:M35"/>
    <mergeCell ref="B49:C49"/>
    <mergeCell ref="D49:E49"/>
    <mergeCell ref="K37:M37"/>
    <mergeCell ref="K38:M38"/>
    <mergeCell ref="K39:M39"/>
    <mergeCell ref="K40:M40"/>
    <mergeCell ref="K41:M41"/>
    <mergeCell ref="K42:M42"/>
    <mergeCell ref="K43:M43"/>
    <mergeCell ref="B47:C47"/>
    <mergeCell ref="D47:E47"/>
    <mergeCell ref="B48:C48"/>
    <mergeCell ref="D48:E48"/>
    <mergeCell ref="B50:C50"/>
    <mergeCell ref="D50:E50"/>
    <mergeCell ref="B51:C51"/>
    <mergeCell ref="D51:E51"/>
    <mergeCell ref="B52:C52"/>
    <mergeCell ref="D52:E52"/>
    <mergeCell ref="B53:C53"/>
    <mergeCell ref="D53:E53"/>
    <mergeCell ref="B54:C54"/>
    <mergeCell ref="D54:E54"/>
    <mergeCell ref="B55:C55"/>
    <mergeCell ref="D55:E55"/>
    <mergeCell ref="B56:C56"/>
    <mergeCell ref="D56:E56"/>
    <mergeCell ref="B57:C57"/>
    <mergeCell ref="D57:E57"/>
    <mergeCell ref="B58:C58"/>
    <mergeCell ref="D58:E58"/>
    <mergeCell ref="B59:C59"/>
    <mergeCell ref="D59:E59"/>
    <mergeCell ref="B60:C60"/>
    <mergeCell ref="D60:E60"/>
    <mergeCell ref="B61:C61"/>
    <mergeCell ref="D61:E61"/>
    <mergeCell ref="B65:C65"/>
    <mergeCell ref="D65:E65"/>
    <mergeCell ref="B62:C62"/>
    <mergeCell ref="D62:E62"/>
    <mergeCell ref="B63:C63"/>
    <mergeCell ref="D63:E63"/>
    <mergeCell ref="B64:C64"/>
    <mergeCell ref="D64:E64"/>
  </mergeCells>
  <conditionalFormatting sqref="E10:O12">
    <cfRule type="expression" dxfId="29" priority="6">
      <formula>MOD(ROW(),2)&lt;&gt;0</formula>
    </cfRule>
  </conditionalFormatting>
  <conditionalFormatting sqref="B10:D12">
    <cfRule type="expression" dxfId="28" priority="5">
      <formula>MOD(ROW(),2)&lt;&gt;0</formula>
    </cfRule>
  </conditionalFormatting>
  <conditionalFormatting sqref="B9:D9">
    <cfRule type="expression" dxfId="27" priority="4">
      <formula>MOD(ROW(),2)&lt;&gt;0</formula>
    </cfRule>
  </conditionalFormatting>
  <conditionalFormatting sqref="E9:O9">
    <cfRule type="expression" dxfId="26" priority="3">
      <formula>MOD(ROW(),2)&lt;&gt;0</formula>
    </cfRule>
  </conditionalFormatting>
  <conditionalFormatting sqref="E13:O13">
    <cfRule type="expression" dxfId="25" priority="2">
      <formula>MOD(ROW(),2)&lt;&gt;0</formula>
    </cfRule>
  </conditionalFormatting>
  <conditionalFormatting sqref="B13:D13">
    <cfRule type="expression" dxfId="24"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FFFF00"/>
    <pageSetUpPr fitToPage="1"/>
  </sheetPr>
  <dimension ref="A1:P82"/>
  <sheetViews>
    <sheetView showGridLines="0" zoomScaleNormal="100" zoomScaleSheetLayoutView="100" workbookViewId="0">
      <selection sqref="A1:XFD1048576"/>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22" t="s">
        <v>219</v>
      </c>
      <c r="C2" s="323"/>
      <c r="D2" s="323"/>
      <c r="E2" s="454"/>
      <c r="F2" s="454"/>
      <c r="G2" s="455"/>
      <c r="H2" s="297" t="s">
        <v>0</v>
      </c>
      <c r="I2" s="298"/>
      <c r="J2" s="276" t="s">
        <v>1</v>
      </c>
      <c r="K2" s="279"/>
      <c r="L2" s="88" t="s">
        <v>2</v>
      </c>
      <c r="M2" s="89" t="s">
        <v>141</v>
      </c>
      <c r="N2" s="276" t="s">
        <v>3</v>
      </c>
      <c r="O2" s="279"/>
      <c r="P2" s="120"/>
    </row>
    <row r="3" spans="1:16" ht="4.5" customHeight="1" x14ac:dyDescent="0.3">
      <c r="A3" s="77"/>
      <c r="B3" s="324"/>
      <c r="C3" s="325"/>
      <c r="D3" s="325"/>
      <c r="E3" s="456"/>
      <c r="F3" s="456"/>
      <c r="G3" s="457"/>
      <c r="H3" s="299"/>
      <c r="I3" s="300"/>
      <c r="J3" s="301"/>
      <c r="K3" s="302"/>
      <c r="L3" s="87"/>
      <c r="M3" s="87"/>
      <c r="N3" s="301"/>
      <c r="O3" s="302"/>
      <c r="P3" s="75"/>
    </row>
    <row r="4" spans="1:16" s="99" customFormat="1" ht="17.25" customHeight="1" thickBot="1" x14ac:dyDescent="0.35">
      <c r="A4" s="116"/>
      <c r="B4" s="324"/>
      <c r="C4" s="325"/>
      <c r="D4" s="325"/>
      <c r="E4" s="456"/>
      <c r="F4" s="456"/>
      <c r="G4" s="457"/>
      <c r="H4" s="450" t="s">
        <v>262</v>
      </c>
      <c r="I4" s="451"/>
      <c r="J4" s="450">
        <v>2025</v>
      </c>
      <c r="K4" s="451"/>
      <c r="L4" s="98">
        <v>25</v>
      </c>
      <c r="M4" s="98" t="s">
        <v>149</v>
      </c>
      <c r="N4" s="450" t="s">
        <v>263</v>
      </c>
      <c r="O4" s="451"/>
      <c r="P4" s="121"/>
    </row>
    <row r="5" spans="1:16" s="101" customFormat="1" ht="13.5" customHeight="1" thickTop="1" x14ac:dyDescent="0.3">
      <c r="A5" s="117"/>
      <c r="B5" s="324"/>
      <c r="C5" s="325"/>
      <c r="D5" s="325"/>
      <c r="E5" s="456"/>
      <c r="F5" s="456"/>
      <c r="G5" s="457"/>
      <c r="H5" s="276" t="s">
        <v>4</v>
      </c>
      <c r="I5" s="277"/>
      <c r="J5" s="277"/>
      <c r="K5" s="277"/>
      <c r="L5" s="277"/>
      <c r="M5" s="277"/>
      <c r="N5" s="276" t="s">
        <v>5</v>
      </c>
      <c r="O5" s="279"/>
      <c r="P5" s="122"/>
    </row>
    <row r="6" spans="1:16" ht="20.25" customHeight="1" thickBot="1" x14ac:dyDescent="0.35">
      <c r="A6" s="77"/>
      <c r="B6" s="326"/>
      <c r="C6" s="327"/>
      <c r="D6" s="327"/>
      <c r="E6" s="458"/>
      <c r="F6" s="458"/>
      <c r="G6" s="459"/>
      <c r="H6" s="280" t="s">
        <v>264</v>
      </c>
      <c r="I6" s="281"/>
      <c r="J6" s="281"/>
      <c r="K6" s="281"/>
      <c r="L6" s="281"/>
      <c r="M6" s="282"/>
      <c r="N6" s="283" t="s">
        <v>265</v>
      </c>
      <c r="O6" s="284"/>
      <c r="P6" s="75"/>
    </row>
    <row r="7" spans="1:16" s="101" customFormat="1" ht="15.75" customHeight="1" thickTop="1" thickBot="1" x14ac:dyDescent="0.35">
      <c r="A7" s="117" t="s">
        <v>6</v>
      </c>
      <c r="B7" s="460" t="s">
        <v>7</v>
      </c>
      <c r="C7" s="461"/>
      <c r="D7" s="462"/>
      <c r="E7" s="452" t="s">
        <v>266</v>
      </c>
      <c r="F7" s="453"/>
      <c r="G7" s="445"/>
      <c r="H7" s="446" t="s">
        <v>32</v>
      </c>
      <c r="I7" s="447"/>
      <c r="J7" s="444">
        <v>0.1</v>
      </c>
      <c r="K7" s="445"/>
      <c r="L7" s="446" t="s">
        <v>23</v>
      </c>
      <c r="M7" s="447"/>
      <c r="N7" s="448">
        <v>44865</v>
      </c>
      <c r="O7" s="449"/>
      <c r="P7" s="123"/>
    </row>
    <row r="8" spans="1:16" s="1" customFormat="1" ht="18" customHeight="1" thickTop="1" x14ac:dyDescent="0.3">
      <c r="A8" s="49"/>
      <c r="B8" s="113" t="s">
        <v>144</v>
      </c>
      <c r="C8" s="53"/>
      <c r="D8" s="53"/>
      <c r="E8" s="53"/>
      <c r="F8" s="53"/>
      <c r="G8" s="53"/>
      <c r="H8" s="53"/>
      <c r="I8" s="53"/>
      <c r="J8" s="53"/>
      <c r="K8" s="53"/>
      <c r="L8" s="53"/>
      <c r="M8" s="53"/>
      <c r="N8" s="53"/>
      <c r="O8" s="53"/>
      <c r="P8" s="51"/>
    </row>
    <row r="9" spans="1:16" ht="15" customHeight="1" x14ac:dyDescent="0.3">
      <c r="A9" s="77">
        <v>75679</v>
      </c>
      <c r="B9" s="463" t="s">
        <v>97</v>
      </c>
      <c r="C9" s="463"/>
      <c r="D9" s="523"/>
      <c r="E9" s="528" t="s">
        <v>278</v>
      </c>
      <c r="F9" s="480"/>
      <c r="G9" s="480"/>
      <c r="H9" s="480"/>
      <c r="I9" s="480"/>
      <c r="J9" s="480"/>
      <c r="K9" s="480"/>
      <c r="L9" s="480"/>
      <c r="M9" s="480"/>
      <c r="N9" s="480"/>
      <c r="O9" s="480"/>
      <c r="P9" s="76"/>
    </row>
    <row r="10" spans="1:16" ht="15" customHeight="1" x14ac:dyDescent="0.3">
      <c r="A10" s="77" t="s">
        <v>6</v>
      </c>
      <c r="B10" s="463" t="s">
        <v>25</v>
      </c>
      <c r="C10" s="463"/>
      <c r="D10" s="523"/>
      <c r="E10" s="480" t="s">
        <v>327</v>
      </c>
      <c r="F10" s="480"/>
      <c r="G10" s="480"/>
      <c r="H10" s="480"/>
      <c r="I10" s="480"/>
      <c r="J10" s="480"/>
      <c r="K10" s="480"/>
      <c r="L10" s="480"/>
      <c r="M10" s="480"/>
      <c r="N10" s="480"/>
      <c r="O10" s="480"/>
      <c r="P10" s="76"/>
    </row>
    <row r="11" spans="1:16" ht="15" customHeight="1" x14ac:dyDescent="0.3">
      <c r="A11" s="77" t="s">
        <v>6</v>
      </c>
      <c r="B11" s="463" t="s">
        <v>41</v>
      </c>
      <c r="C11" s="463"/>
      <c r="D11" s="523"/>
      <c r="E11" s="528" t="s">
        <v>279</v>
      </c>
      <c r="F11" s="480"/>
      <c r="G11" s="480"/>
      <c r="H11" s="480"/>
      <c r="I11" s="480"/>
      <c r="J11" s="480"/>
      <c r="K11" s="480"/>
      <c r="L11" s="480"/>
      <c r="M11" s="480"/>
      <c r="N11" s="480"/>
      <c r="O11" s="480"/>
      <c r="P11" s="76"/>
    </row>
    <row r="12" spans="1:16" ht="15" customHeight="1" x14ac:dyDescent="0.3">
      <c r="A12" s="77" t="s">
        <v>6</v>
      </c>
      <c r="B12" s="463" t="s">
        <v>22</v>
      </c>
      <c r="C12" s="463"/>
      <c r="D12" s="523"/>
      <c r="E12" s="524">
        <v>45474</v>
      </c>
      <c r="F12" s="525"/>
      <c r="G12" s="525"/>
      <c r="H12" s="525"/>
      <c r="I12" s="525"/>
      <c r="J12" s="525"/>
      <c r="K12" s="525"/>
      <c r="L12" s="525"/>
      <c r="M12" s="525"/>
      <c r="N12" s="525"/>
      <c r="O12" s="525"/>
      <c r="P12" s="76"/>
    </row>
    <row r="13" spans="1:16" ht="15" customHeight="1" x14ac:dyDescent="0.3">
      <c r="A13" s="77"/>
      <c r="B13" s="463" t="s">
        <v>143</v>
      </c>
      <c r="C13" s="463"/>
      <c r="D13" s="523"/>
      <c r="E13" s="528" t="s">
        <v>328</v>
      </c>
      <c r="F13" s="480"/>
      <c r="G13" s="480"/>
      <c r="H13" s="480"/>
      <c r="I13" s="480"/>
      <c r="J13" s="480"/>
      <c r="K13" s="480"/>
      <c r="L13" s="480"/>
      <c r="M13" s="480"/>
      <c r="N13" s="480"/>
      <c r="O13" s="480"/>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39" t="s">
        <v>20</v>
      </c>
      <c r="C15" s="539"/>
      <c r="D15" s="539"/>
      <c r="E15" s="539" t="s">
        <v>42</v>
      </c>
      <c r="F15" s="539"/>
      <c r="G15" s="539"/>
      <c r="H15" s="104">
        <v>2025</v>
      </c>
      <c r="I15" s="104">
        <v>2026</v>
      </c>
      <c r="J15" s="104">
        <v>2027</v>
      </c>
      <c r="K15" s="104">
        <v>2028</v>
      </c>
      <c r="L15" s="104">
        <v>2029</v>
      </c>
      <c r="M15" s="104" t="s">
        <v>34</v>
      </c>
      <c r="N15" s="104" t="s">
        <v>142</v>
      </c>
      <c r="O15" s="104" t="s">
        <v>21</v>
      </c>
      <c r="P15" s="124"/>
    </row>
    <row r="16" spans="1:16" s="103" customFormat="1" ht="14.5" x14ac:dyDescent="0.3">
      <c r="A16" s="119"/>
      <c r="B16" s="537" t="s">
        <v>278</v>
      </c>
      <c r="C16" s="538"/>
      <c r="D16" s="538"/>
      <c r="E16" s="520" t="s">
        <v>311</v>
      </c>
      <c r="F16" s="520"/>
      <c r="G16" s="520"/>
      <c r="H16" s="141">
        <v>1785000</v>
      </c>
      <c r="I16" s="141">
        <v>1785000</v>
      </c>
      <c r="J16" s="141">
        <v>1785000</v>
      </c>
      <c r="K16" s="141">
        <v>1785000</v>
      </c>
      <c r="L16" s="141">
        <v>1785000</v>
      </c>
      <c r="M16" s="83">
        <v>8925000</v>
      </c>
      <c r="N16" s="530">
        <v>39480000</v>
      </c>
      <c r="O16" s="531">
        <v>422061251.52999997</v>
      </c>
      <c r="P16" s="134"/>
    </row>
    <row r="17" spans="1:16" s="103" customFormat="1" ht="15.25" customHeight="1" x14ac:dyDescent="0.3">
      <c r="A17" s="119"/>
      <c r="B17" s="537"/>
      <c r="C17" s="538"/>
      <c r="D17" s="538"/>
      <c r="E17" s="520" t="s">
        <v>312</v>
      </c>
      <c r="F17" s="520"/>
      <c r="G17" s="520"/>
      <c r="H17" s="141">
        <v>95000</v>
      </c>
      <c r="I17" s="141">
        <v>95000</v>
      </c>
      <c r="J17" s="141">
        <v>95000</v>
      </c>
      <c r="K17" s="141">
        <v>95000</v>
      </c>
      <c r="L17" s="141">
        <v>95000</v>
      </c>
      <c r="M17" s="83">
        <v>475000</v>
      </c>
      <c r="N17" s="530"/>
      <c r="O17" s="531"/>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29" t="s">
        <v>35</v>
      </c>
      <c r="L19" s="529"/>
      <c r="M19" s="529"/>
      <c r="N19" s="110" t="s">
        <v>37</v>
      </c>
      <c r="O19" s="110" t="s">
        <v>38</v>
      </c>
      <c r="P19" s="75"/>
    </row>
    <row r="20" spans="1:16" s="103" customFormat="1" ht="15" customHeight="1" x14ac:dyDescent="0.3">
      <c r="A20" s="119"/>
      <c r="B20" s="106"/>
      <c r="C20" s="106"/>
      <c r="D20" s="106"/>
      <c r="E20" s="106"/>
      <c r="F20" s="106"/>
      <c r="G20" s="107"/>
      <c r="H20" s="107"/>
      <c r="I20" s="107"/>
      <c r="J20" s="107"/>
      <c r="K20" s="521" t="s">
        <v>313</v>
      </c>
      <c r="L20" s="521"/>
      <c r="M20" s="521"/>
      <c r="N20" s="126">
        <v>4804.6106271264598</v>
      </c>
      <c r="O20" s="127">
        <v>0.01</v>
      </c>
      <c r="P20" s="125"/>
    </row>
    <row r="21" spans="1:16" s="103" customFormat="1" ht="15" customHeight="1" x14ac:dyDescent="0.3">
      <c r="A21" s="119"/>
      <c r="B21" s="106"/>
      <c r="C21" s="106"/>
      <c r="D21" s="106"/>
      <c r="E21" s="106"/>
      <c r="F21" s="106"/>
      <c r="G21" s="107"/>
      <c r="H21" s="107"/>
      <c r="I21" s="107"/>
      <c r="J21" s="107"/>
      <c r="K21" s="521" t="s">
        <v>314</v>
      </c>
      <c r="L21" s="521"/>
      <c r="M21" s="521"/>
      <c r="N21" s="126">
        <v>2538.1208072109798</v>
      </c>
      <c r="O21" s="127">
        <v>5.3E-3</v>
      </c>
      <c r="P21" s="125"/>
    </row>
    <row r="22" spans="1:16" s="103" customFormat="1" ht="15" customHeight="1" x14ac:dyDescent="0.3">
      <c r="A22" s="119"/>
      <c r="B22" s="106"/>
      <c r="C22" s="106"/>
      <c r="D22" s="106"/>
      <c r="E22" s="106"/>
      <c r="F22" s="106"/>
      <c r="G22" s="107"/>
      <c r="H22" s="107"/>
      <c r="I22" s="107"/>
      <c r="J22" s="107"/>
      <c r="K22" s="521" t="s">
        <v>315</v>
      </c>
      <c r="L22" s="521"/>
      <c r="M22" s="521"/>
      <c r="N22" s="126">
        <v>411428.974580999</v>
      </c>
      <c r="O22" s="127">
        <v>0.85950000000000004</v>
      </c>
      <c r="P22" s="125"/>
    </row>
    <row r="23" spans="1:16" s="103" customFormat="1" ht="15" customHeight="1" x14ac:dyDescent="0.3">
      <c r="A23" s="119"/>
      <c r="B23" s="106"/>
      <c r="C23" s="106"/>
      <c r="D23" s="106"/>
      <c r="E23" s="106"/>
      <c r="F23" s="106"/>
      <c r="G23" s="107"/>
      <c r="H23" s="107"/>
      <c r="I23" s="107"/>
      <c r="J23" s="107"/>
      <c r="K23" s="521" t="s">
        <v>316</v>
      </c>
      <c r="L23" s="521"/>
      <c r="M23" s="521"/>
      <c r="N23" s="126">
        <v>11220.5829331202</v>
      </c>
      <c r="O23" s="127">
        <v>2.3400000000000001E-2</v>
      </c>
      <c r="P23" s="125"/>
    </row>
    <row r="24" spans="1:16" s="103" customFormat="1" ht="15" customHeight="1" x14ac:dyDescent="0.3">
      <c r="A24" s="119"/>
      <c r="B24" s="106"/>
      <c r="C24" s="106"/>
      <c r="D24" s="106"/>
      <c r="E24" s="106"/>
      <c r="F24" s="106"/>
      <c r="G24" s="107"/>
      <c r="H24" s="107"/>
      <c r="I24" s="107"/>
      <c r="J24" s="107"/>
      <c r="K24" s="521" t="s">
        <v>317</v>
      </c>
      <c r="L24" s="521"/>
      <c r="M24" s="521"/>
      <c r="N24" s="126">
        <v>11.2205434744785</v>
      </c>
      <c r="O24" s="127">
        <v>0</v>
      </c>
      <c r="P24" s="125"/>
    </row>
    <row r="25" spans="1:16" s="103" customFormat="1" ht="15" customHeight="1" x14ac:dyDescent="0.3">
      <c r="A25" s="119"/>
      <c r="B25" s="106"/>
      <c r="C25" s="106"/>
      <c r="D25" s="106"/>
      <c r="E25" s="106"/>
      <c r="F25" s="106"/>
      <c r="G25" s="107"/>
      <c r="H25" s="107"/>
      <c r="I25" s="107"/>
      <c r="J25" s="107"/>
      <c r="K25" s="521" t="s">
        <v>318</v>
      </c>
      <c r="L25" s="521"/>
      <c r="M25" s="521"/>
      <c r="N25" s="126">
        <v>7629.9963911231398</v>
      </c>
      <c r="O25" s="127">
        <v>1.5900000000000001E-2</v>
      </c>
      <c r="P25" s="125"/>
    </row>
    <row r="26" spans="1:16" s="103" customFormat="1" ht="15" customHeight="1" x14ac:dyDescent="0.3">
      <c r="A26" s="119"/>
      <c r="B26" s="106"/>
      <c r="C26" s="106"/>
      <c r="D26" s="106"/>
      <c r="E26" s="106"/>
      <c r="F26" s="106"/>
      <c r="G26" s="107"/>
      <c r="H26" s="107"/>
      <c r="I26" s="107"/>
      <c r="J26" s="107"/>
      <c r="K26" s="521" t="s">
        <v>319</v>
      </c>
      <c r="L26" s="521"/>
      <c r="M26" s="521"/>
      <c r="N26" s="126">
        <v>12745.8730966888</v>
      </c>
      <c r="O26" s="127">
        <v>2.6599999999999999E-2</v>
      </c>
      <c r="P26" s="125"/>
    </row>
    <row r="27" spans="1:16" s="103" customFormat="1" ht="15" customHeight="1" x14ac:dyDescent="0.3">
      <c r="A27" s="119"/>
      <c r="B27" s="106"/>
      <c r="C27" s="106"/>
      <c r="D27" s="106"/>
      <c r="E27" s="106"/>
      <c r="F27" s="106"/>
      <c r="G27" s="107"/>
      <c r="H27" s="107"/>
      <c r="I27" s="107"/>
      <c r="J27" s="107"/>
      <c r="K27" s="521" t="s">
        <v>320</v>
      </c>
      <c r="L27" s="521"/>
      <c r="M27" s="521"/>
      <c r="N27" s="126">
        <v>-28318.127448285501</v>
      </c>
      <c r="O27" s="127">
        <v>5.9200000000000003E-2</v>
      </c>
      <c r="P27" s="125"/>
    </row>
    <row r="28" spans="1:16" s="103" customFormat="1" ht="15" customHeight="1" x14ac:dyDescent="0.3">
      <c r="A28" s="119"/>
      <c r="B28" s="106"/>
      <c r="C28" s="106"/>
      <c r="D28" s="106"/>
      <c r="E28" s="106"/>
      <c r="F28" s="106"/>
      <c r="G28" s="107"/>
      <c r="H28" s="107"/>
      <c r="I28" s="107"/>
      <c r="J28" s="107"/>
      <c r="K28" s="521"/>
      <c r="L28" s="521"/>
      <c r="M28" s="521"/>
      <c r="N28" s="126"/>
      <c r="O28" s="127"/>
      <c r="P28" s="125"/>
    </row>
    <row r="29" spans="1:16" s="103" customFormat="1" ht="15" customHeight="1" x14ac:dyDescent="0.3">
      <c r="A29" s="119"/>
      <c r="B29" s="106"/>
      <c r="C29" s="106"/>
      <c r="D29" s="106"/>
      <c r="E29" s="106"/>
      <c r="F29" s="106"/>
      <c r="G29" s="107"/>
      <c r="H29" s="107"/>
      <c r="I29" s="107"/>
      <c r="J29" s="107"/>
      <c r="K29" s="521"/>
      <c r="L29" s="521"/>
      <c r="M29" s="521"/>
      <c r="N29" s="126"/>
      <c r="O29" s="127"/>
      <c r="P29" s="125"/>
    </row>
    <row r="30" spans="1:16" s="103" customFormat="1" ht="15" customHeight="1" x14ac:dyDescent="0.3">
      <c r="A30" s="119"/>
      <c r="B30" s="106"/>
      <c r="C30" s="106"/>
      <c r="D30" s="106"/>
      <c r="E30" s="106"/>
      <c r="F30" s="106"/>
      <c r="G30" s="107"/>
      <c r="H30" s="107"/>
      <c r="J30" s="107"/>
      <c r="K30" s="521"/>
      <c r="L30" s="521"/>
      <c r="M30" s="521"/>
      <c r="N30" s="126"/>
      <c r="O30" s="127"/>
      <c r="P30" s="125"/>
    </row>
    <row r="31" spans="1:16" s="103" customFormat="1" ht="15" customHeight="1" x14ac:dyDescent="0.3">
      <c r="A31" s="119"/>
      <c r="B31" s="106"/>
      <c r="C31" s="106"/>
      <c r="D31" s="106"/>
      <c r="E31" s="106"/>
      <c r="F31" s="106"/>
      <c r="G31" s="107"/>
      <c r="H31" s="107"/>
      <c r="J31" s="107"/>
      <c r="K31" s="521"/>
      <c r="L31" s="521"/>
      <c r="M31" s="521"/>
      <c r="N31" s="126"/>
      <c r="O31" s="127"/>
      <c r="P31" s="125"/>
    </row>
    <row r="32" spans="1:16" s="103" customFormat="1" ht="15" customHeight="1" x14ac:dyDescent="0.3">
      <c r="A32" s="119"/>
      <c r="B32" s="106"/>
      <c r="C32" s="106"/>
      <c r="D32" s="106"/>
      <c r="E32" s="106"/>
      <c r="F32" s="106"/>
      <c r="G32" s="107"/>
      <c r="H32" s="107"/>
      <c r="J32" s="107"/>
      <c r="K32" s="521"/>
      <c r="L32" s="521"/>
      <c r="M32" s="521"/>
      <c r="N32" s="126"/>
      <c r="O32" s="127"/>
      <c r="P32" s="125"/>
    </row>
    <row r="33" spans="1:16" s="103" customFormat="1" ht="15" hidden="1" customHeight="1" x14ac:dyDescent="0.3">
      <c r="A33" s="119"/>
      <c r="B33" s="106"/>
      <c r="C33" s="106"/>
      <c r="D33" s="106"/>
      <c r="E33" s="106"/>
      <c r="F33" s="106"/>
      <c r="G33" s="107"/>
      <c r="H33" s="107"/>
      <c r="J33" s="107"/>
      <c r="K33" s="521"/>
      <c r="L33" s="521"/>
      <c r="M33" s="521"/>
      <c r="N33" s="126"/>
      <c r="O33" s="127"/>
      <c r="P33" s="125"/>
    </row>
    <row r="34" spans="1:16" s="103" customFormat="1" ht="15" hidden="1" customHeight="1" x14ac:dyDescent="0.3">
      <c r="A34" s="119"/>
      <c r="B34" s="106"/>
      <c r="C34" s="106"/>
      <c r="D34" s="106"/>
      <c r="E34" s="106"/>
      <c r="F34" s="106"/>
      <c r="G34" s="107"/>
      <c r="H34" s="107"/>
      <c r="J34" s="107"/>
      <c r="K34" s="521"/>
      <c r="L34" s="521"/>
      <c r="M34" s="521"/>
      <c r="N34" s="126"/>
      <c r="O34" s="127"/>
      <c r="P34" s="125"/>
    </row>
    <row r="35" spans="1:16" s="103" customFormat="1" ht="15" hidden="1" customHeight="1" x14ac:dyDescent="0.3">
      <c r="A35" s="119"/>
      <c r="B35" s="106"/>
      <c r="C35" s="106"/>
      <c r="D35" s="106"/>
      <c r="E35" s="106"/>
      <c r="F35" s="106"/>
      <c r="G35" s="107"/>
      <c r="H35" s="107"/>
      <c r="J35" s="107"/>
      <c r="K35" s="521"/>
      <c r="L35" s="521"/>
      <c r="M35" s="521"/>
      <c r="N35" s="126"/>
      <c r="O35" s="127"/>
      <c r="P35" s="125"/>
    </row>
    <row r="36" spans="1:16" s="103" customFormat="1" ht="15" hidden="1" customHeight="1" x14ac:dyDescent="0.3">
      <c r="A36" s="119"/>
      <c r="B36" s="106"/>
      <c r="C36" s="106"/>
      <c r="D36" s="106"/>
      <c r="E36" s="106"/>
      <c r="F36" s="106"/>
      <c r="G36" s="107"/>
      <c r="H36" s="107"/>
      <c r="J36" s="107"/>
      <c r="K36" s="521"/>
      <c r="L36" s="521"/>
      <c r="M36" s="521"/>
      <c r="N36" s="126"/>
      <c r="O36" s="127"/>
      <c r="P36" s="125"/>
    </row>
    <row r="37" spans="1:16" s="103" customFormat="1" ht="15" hidden="1" customHeight="1" x14ac:dyDescent="0.3">
      <c r="A37" s="119"/>
      <c r="B37" s="106"/>
      <c r="C37" s="106"/>
      <c r="D37" s="106"/>
      <c r="E37" s="106"/>
      <c r="F37" s="106"/>
      <c r="G37" s="107"/>
      <c r="H37" s="107"/>
      <c r="J37" s="107"/>
      <c r="K37" s="521"/>
      <c r="L37" s="521"/>
      <c r="M37" s="521"/>
      <c r="N37" s="126"/>
      <c r="O37" s="127"/>
      <c r="P37" s="125"/>
    </row>
    <row r="38" spans="1:16" s="103" customFormat="1" ht="15" hidden="1" customHeight="1" x14ac:dyDescent="0.3">
      <c r="A38" s="119"/>
      <c r="B38" s="106"/>
      <c r="C38" s="106"/>
      <c r="D38" s="106"/>
      <c r="E38" s="106"/>
      <c r="F38" s="106"/>
      <c r="G38" s="107"/>
      <c r="H38" s="107"/>
      <c r="J38" s="107"/>
      <c r="K38" s="521"/>
      <c r="L38" s="521"/>
      <c r="M38" s="521"/>
      <c r="N38" s="126"/>
      <c r="O38" s="127"/>
      <c r="P38" s="125"/>
    </row>
    <row r="39" spans="1:16" s="103" customFormat="1" ht="15" hidden="1" customHeight="1" x14ac:dyDescent="0.3">
      <c r="A39" s="119"/>
      <c r="B39" s="106"/>
      <c r="C39" s="106"/>
      <c r="D39" s="106"/>
      <c r="E39" s="106"/>
      <c r="F39" s="106"/>
      <c r="G39" s="107"/>
      <c r="H39" s="107"/>
      <c r="J39" s="107"/>
      <c r="K39" s="521"/>
      <c r="L39" s="521"/>
      <c r="M39" s="521"/>
      <c r="N39" s="126"/>
      <c r="O39" s="127"/>
      <c r="P39" s="125"/>
    </row>
    <row r="40" spans="1:16" s="103" customFormat="1" ht="15" hidden="1" customHeight="1" x14ac:dyDescent="0.3">
      <c r="A40" s="119"/>
      <c r="B40" s="106"/>
      <c r="C40" s="106"/>
      <c r="D40" s="106"/>
      <c r="E40" s="106"/>
      <c r="F40" s="106"/>
      <c r="G40" s="107"/>
      <c r="H40" s="107"/>
      <c r="J40" s="107"/>
      <c r="K40" s="521"/>
      <c r="L40" s="521"/>
      <c r="M40" s="521"/>
      <c r="N40" s="126"/>
      <c r="O40" s="127"/>
      <c r="P40" s="125"/>
    </row>
    <row r="41" spans="1:16" s="103" customFormat="1" ht="15" hidden="1" customHeight="1" x14ac:dyDescent="0.3">
      <c r="A41" s="119"/>
      <c r="B41" s="106"/>
      <c r="C41" s="106"/>
      <c r="D41" s="106"/>
      <c r="E41" s="106"/>
      <c r="F41" s="106"/>
      <c r="G41" s="107"/>
      <c r="H41" s="107"/>
      <c r="J41" s="107"/>
      <c r="K41" s="521"/>
      <c r="L41" s="521"/>
      <c r="M41" s="521"/>
      <c r="N41" s="126"/>
      <c r="O41" s="127"/>
      <c r="P41" s="125"/>
    </row>
    <row r="42" spans="1:16" s="103" customFormat="1" ht="15" hidden="1" customHeight="1" x14ac:dyDescent="0.3">
      <c r="A42" s="119"/>
      <c r="B42" s="106"/>
      <c r="C42" s="106"/>
      <c r="D42" s="106"/>
      <c r="E42" s="106"/>
      <c r="F42" s="106"/>
      <c r="G42" s="107"/>
      <c r="H42" s="107"/>
      <c r="J42" s="107"/>
      <c r="K42" s="521"/>
      <c r="L42" s="521"/>
      <c r="M42" s="521"/>
      <c r="N42" s="126"/>
      <c r="O42" s="127"/>
      <c r="P42" s="125"/>
    </row>
    <row r="43" spans="1:16" x14ac:dyDescent="0.3">
      <c r="A43" s="77"/>
      <c r="B43" s="56"/>
      <c r="C43" s="56"/>
      <c r="D43" s="56"/>
      <c r="E43" s="56"/>
      <c r="F43" s="56"/>
      <c r="G43" s="32"/>
      <c r="H43" s="32"/>
      <c r="J43" s="32"/>
      <c r="K43" s="533" t="s">
        <v>36</v>
      </c>
      <c r="L43" s="533"/>
      <c r="M43" s="533"/>
      <c r="N43" s="128">
        <v>422061.25153145759</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J46" s="35"/>
      <c r="K46" s="35"/>
      <c r="L46" s="35"/>
      <c r="M46" s="35"/>
      <c r="N46" s="35"/>
      <c r="O46" s="35"/>
      <c r="P46" s="75"/>
    </row>
    <row r="47" spans="1:16" ht="24" customHeight="1" x14ac:dyDescent="0.3">
      <c r="A47" s="77"/>
      <c r="B47" s="534" t="s">
        <v>44</v>
      </c>
      <c r="C47" s="534"/>
      <c r="D47" s="535" t="s">
        <v>45</v>
      </c>
      <c r="E47" s="536"/>
      <c r="F47" s="139" t="s">
        <v>24</v>
      </c>
      <c r="G47" s="108" t="s">
        <v>46</v>
      </c>
      <c r="H47" s="139" t="s">
        <v>37</v>
      </c>
      <c r="I47" s="108" t="s">
        <v>47</v>
      </c>
      <c r="J47" s="139">
        <v>2025</v>
      </c>
      <c r="K47" s="139">
        <v>2026</v>
      </c>
      <c r="L47" s="139">
        <v>2027</v>
      </c>
      <c r="M47" s="139">
        <v>2028</v>
      </c>
      <c r="N47" s="139">
        <v>2029</v>
      </c>
      <c r="O47" s="109"/>
      <c r="P47" s="75"/>
    </row>
    <row r="48" spans="1:16" s="103" customFormat="1" ht="15" customHeight="1" x14ac:dyDescent="0.3">
      <c r="A48" s="119" t="s">
        <v>79</v>
      </c>
      <c r="B48" s="522" t="s">
        <v>321</v>
      </c>
      <c r="C48" s="522"/>
      <c r="D48" s="522" t="s">
        <v>322</v>
      </c>
      <c r="E48" s="522"/>
      <c r="F48" s="137" t="s">
        <v>49</v>
      </c>
      <c r="G48" s="136">
        <v>2024</v>
      </c>
      <c r="H48" s="132">
        <v>0</v>
      </c>
      <c r="I48" s="138" t="s">
        <v>323</v>
      </c>
      <c r="J48" s="234">
        <v>1785000</v>
      </c>
      <c r="K48" s="234">
        <v>1785000</v>
      </c>
      <c r="L48" s="234">
        <v>1785000</v>
      </c>
      <c r="M48" s="234">
        <v>1785000</v>
      </c>
      <c r="N48" s="234">
        <v>1785000</v>
      </c>
      <c r="O48" s="133"/>
      <c r="P48" s="134"/>
    </row>
    <row r="49" spans="1:16" s="103" customFormat="1" ht="15" customHeight="1" x14ac:dyDescent="0.3">
      <c r="A49" s="119" t="s">
        <v>80</v>
      </c>
      <c r="B49" s="522" t="s">
        <v>321</v>
      </c>
      <c r="C49" s="522"/>
      <c r="D49" s="522" t="s">
        <v>324</v>
      </c>
      <c r="E49" s="522"/>
      <c r="F49" s="137" t="s">
        <v>49</v>
      </c>
      <c r="G49" s="136">
        <v>2024</v>
      </c>
      <c r="H49" s="132">
        <v>0</v>
      </c>
      <c r="I49" s="138" t="s">
        <v>323</v>
      </c>
      <c r="J49" s="234">
        <v>95000</v>
      </c>
      <c r="K49" s="234">
        <v>95000</v>
      </c>
      <c r="L49" s="234">
        <v>95000</v>
      </c>
      <c r="M49" s="234">
        <v>95000</v>
      </c>
      <c r="N49" s="234">
        <v>95000</v>
      </c>
      <c r="O49" s="133"/>
      <c r="P49" s="134"/>
    </row>
    <row r="50" spans="1:16" s="103" customFormat="1" ht="15" customHeight="1" x14ac:dyDescent="0.3">
      <c r="A50" s="119" t="s">
        <v>81</v>
      </c>
      <c r="B50" s="522" t="s">
        <v>321</v>
      </c>
      <c r="C50" s="522"/>
      <c r="D50" s="522" t="s">
        <v>320</v>
      </c>
      <c r="E50" s="522"/>
      <c r="F50" s="137" t="s">
        <v>49</v>
      </c>
      <c r="G50" s="136">
        <v>2024</v>
      </c>
      <c r="H50" s="132">
        <v>-28318.127448285501</v>
      </c>
      <c r="I50" s="138" t="s">
        <v>323</v>
      </c>
      <c r="J50" s="234">
        <v>1880000</v>
      </c>
      <c r="K50" s="234">
        <v>1880000</v>
      </c>
      <c r="L50" s="234">
        <v>1880000</v>
      </c>
      <c r="M50" s="234">
        <v>1880000</v>
      </c>
      <c r="N50" s="234">
        <v>1880000</v>
      </c>
      <c r="O50" s="133"/>
      <c r="P50" s="134"/>
    </row>
    <row r="51" spans="1:16" s="103" customFormat="1" ht="15" customHeight="1" x14ac:dyDescent="0.3">
      <c r="A51" s="119" t="s">
        <v>82</v>
      </c>
      <c r="B51" s="522" t="s">
        <v>319</v>
      </c>
      <c r="C51" s="522"/>
      <c r="D51" s="522" t="s">
        <v>319</v>
      </c>
      <c r="E51" s="522"/>
      <c r="F51" s="137" t="s">
        <v>49</v>
      </c>
      <c r="G51" s="136">
        <v>2048</v>
      </c>
      <c r="H51" s="132">
        <v>12745.8730966888</v>
      </c>
      <c r="I51" s="138" t="s">
        <v>323</v>
      </c>
      <c r="J51" s="234">
        <v>0</v>
      </c>
      <c r="K51" s="234">
        <v>0</v>
      </c>
      <c r="L51" s="234">
        <v>0</v>
      </c>
      <c r="M51" s="234">
        <v>0</v>
      </c>
      <c r="N51" s="234">
        <v>0</v>
      </c>
      <c r="O51" s="133"/>
      <c r="P51" s="134"/>
    </row>
    <row r="52" spans="1:16" s="103" customFormat="1" ht="15" customHeight="1" x14ac:dyDescent="0.3">
      <c r="A52" s="119" t="s">
        <v>83</v>
      </c>
      <c r="B52" s="522" t="s">
        <v>325</v>
      </c>
      <c r="C52" s="522"/>
      <c r="D52" s="522" t="s">
        <v>313</v>
      </c>
      <c r="E52" s="522"/>
      <c r="F52" s="137" t="s">
        <v>48</v>
      </c>
      <c r="G52" s="136"/>
      <c r="H52" s="132">
        <v>0</v>
      </c>
      <c r="I52" s="138" t="s">
        <v>323</v>
      </c>
      <c r="J52" s="235">
        <v>3367661.75</v>
      </c>
      <c r="K52" s="235">
        <v>3695667</v>
      </c>
      <c r="L52" s="235">
        <v>4041690.84</v>
      </c>
      <c r="M52" s="235">
        <v>4404662.53</v>
      </c>
      <c r="N52" s="235">
        <v>4783138.17</v>
      </c>
      <c r="O52" s="133"/>
      <c r="P52" s="134"/>
    </row>
    <row r="53" spans="1:16" s="103" customFormat="1" ht="15" customHeight="1" x14ac:dyDescent="0.3">
      <c r="A53" s="119" t="s">
        <v>84</v>
      </c>
      <c r="B53" s="522" t="s">
        <v>325</v>
      </c>
      <c r="C53" s="522"/>
      <c r="D53" s="522" t="s">
        <v>313</v>
      </c>
      <c r="E53" s="522"/>
      <c r="F53" s="137" t="s">
        <v>49</v>
      </c>
      <c r="G53" s="136">
        <v>2024</v>
      </c>
      <c r="H53" s="132">
        <v>4804.6106271264598</v>
      </c>
      <c r="I53" s="138" t="s">
        <v>323</v>
      </c>
      <c r="J53" s="235">
        <v>3343285.35</v>
      </c>
      <c r="K53" s="235">
        <v>3645647.23</v>
      </c>
      <c r="L53" s="235">
        <v>3963349.38</v>
      </c>
      <c r="M53" s="235">
        <v>4294593.8499999996</v>
      </c>
      <c r="N53" s="235">
        <v>4639058.75</v>
      </c>
      <c r="O53" s="133"/>
      <c r="P53" s="134"/>
    </row>
    <row r="54" spans="1:16" s="103" customFormat="1" ht="15" customHeight="1" x14ac:dyDescent="0.3">
      <c r="A54" s="119" t="s">
        <v>85</v>
      </c>
      <c r="B54" s="522" t="s">
        <v>325</v>
      </c>
      <c r="C54" s="522"/>
      <c r="D54" s="522" t="s">
        <v>314</v>
      </c>
      <c r="E54" s="522"/>
      <c r="F54" s="137" t="s">
        <v>48</v>
      </c>
      <c r="G54" s="136"/>
      <c r="H54" s="132">
        <v>0</v>
      </c>
      <c r="I54" s="138" t="s">
        <v>323</v>
      </c>
      <c r="J54" s="235">
        <v>1779027.05</v>
      </c>
      <c r="K54" s="235">
        <v>1952301.64</v>
      </c>
      <c r="L54" s="235">
        <v>2135094.87</v>
      </c>
      <c r="M54" s="235">
        <v>2326841.09</v>
      </c>
      <c r="N54" s="235">
        <v>2526777.5699999998</v>
      </c>
      <c r="O54" s="133"/>
      <c r="P54" s="134"/>
    </row>
    <row r="55" spans="1:16" s="103" customFormat="1" ht="15" customHeight="1" x14ac:dyDescent="0.3">
      <c r="A55" s="119" t="s">
        <v>86</v>
      </c>
      <c r="B55" s="522" t="s">
        <v>325</v>
      </c>
      <c r="C55" s="522"/>
      <c r="D55" s="522" t="s">
        <v>314</v>
      </c>
      <c r="E55" s="522"/>
      <c r="F55" s="137" t="s">
        <v>49</v>
      </c>
      <c r="G55" s="136">
        <v>2024</v>
      </c>
      <c r="H55" s="132">
        <v>2538.1208072109798</v>
      </c>
      <c r="I55" s="138" t="s">
        <v>323</v>
      </c>
      <c r="J55" s="235">
        <v>1766149.78</v>
      </c>
      <c r="K55" s="235">
        <v>1925877.8</v>
      </c>
      <c r="L55" s="235">
        <v>2093709.6</v>
      </c>
      <c r="M55" s="235">
        <v>2268695.36</v>
      </c>
      <c r="N55" s="235">
        <v>2450665.06</v>
      </c>
      <c r="O55" s="133"/>
      <c r="P55" s="134"/>
    </row>
    <row r="56" spans="1:16" s="103" customFormat="1" ht="15" customHeight="1" x14ac:dyDescent="0.3">
      <c r="A56" s="119" t="s">
        <v>87</v>
      </c>
      <c r="B56" s="522" t="s">
        <v>325</v>
      </c>
      <c r="C56" s="522"/>
      <c r="D56" s="522" t="s">
        <v>315</v>
      </c>
      <c r="E56" s="522"/>
      <c r="F56" s="137" t="s">
        <v>48</v>
      </c>
      <c r="G56" s="136"/>
      <c r="H56" s="132">
        <v>0</v>
      </c>
      <c r="I56" s="138" t="s">
        <v>323</v>
      </c>
      <c r="J56" s="235">
        <v>288380001.86000001</v>
      </c>
      <c r="K56" s="235">
        <v>316467785.42000002</v>
      </c>
      <c r="L56" s="235">
        <v>346098539.01999998</v>
      </c>
      <c r="M56" s="235">
        <v>377180572.06999999</v>
      </c>
      <c r="N56" s="235">
        <v>409590242.42000002</v>
      </c>
      <c r="O56" s="133"/>
      <c r="P56" s="134"/>
    </row>
    <row r="57" spans="1:16" s="103" customFormat="1" ht="15" customHeight="1" x14ac:dyDescent="0.3">
      <c r="A57" s="119" t="s">
        <v>88</v>
      </c>
      <c r="B57" s="522" t="s">
        <v>325</v>
      </c>
      <c r="C57" s="522"/>
      <c r="D57" s="522" t="s">
        <v>315</v>
      </c>
      <c r="E57" s="522"/>
      <c r="F57" s="137" t="s">
        <v>49</v>
      </c>
      <c r="G57" s="136">
        <v>2024</v>
      </c>
      <c r="H57" s="132">
        <v>411428.974580999</v>
      </c>
      <c r="I57" s="138" t="s">
        <v>323</v>
      </c>
      <c r="J57" s="235">
        <v>286292598.74000001</v>
      </c>
      <c r="K57" s="235">
        <v>312184486.25999999</v>
      </c>
      <c r="L57" s="235">
        <v>339389993.97000003</v>
      </c>
      <c r="M57" s="235">
        <v>367755158.48000002</v>
      </c>
      <c r="N57" s="235">
        <v>397252416.54000002</v>
      </c>
      <c r="O57" s="133"/>
      <c r="P57" s="134"/>
    </row>
    <row r="58" spans="1:16" s="103" customFormat="1" ht="15" customHeight="1" x14ac:dyDescent="0.3">
      <c r="A58" s="119"/>
      <c r="B58" s="522" t="s">
        <v>325</v>
      </c>
      <c r="C58" s="522"/>
      <c r="D58" s="522" t="s">
        <v>316</v>
      </c>
      <c r="E58" s="522"/>
      <c r="F58" s="137" t="s">
        <v>48</v>
      </c>
      <c r="G58" s="136"/>
      <c r="H58" s="132">
        <v>0</v>
      </c>
      <c r="I58" s="138" t="s">
        <v>323</v>
      </c>
      <c r="J58" s="235">
        <v>7864763.8600000003</v>
      </c>
      <c r="K58" s="235">
        <v>8630780.1699999999</v>
      </c>
      <c r="L58" s="235">
        <v>9438876.6999999993</v>
      </c>
      <c r="M58" s="235">
        <v>10286552.85</v>
      </c>
      <c r="N58" s="235">
        <v>11170436.630000001</v>
      </c>
      <c r="O58" s="133"/>
      <c r="P58" s="134"/>
    </row>
    <row r="59" spans="1:16" s="103" customFormat="1" ht="15" customHeight="1" x14ac:dyDescent="0.3">
      <c r="A59" s="119"/>
      <c r="B59" s="522" t="s">
        <v>325</v>
      </c>
      <c r="C59" s="522"/>
      <c r="D59" s="522" t="s">
        <v>316</v>
      </c>
      <c r="E59" s="522"/>
      <c r="F59" s="137" t="s">
        <v>49</v>
      </c>
      <c r="G59" s="136">
        <v>2024</v>
      </c>
      <c r="H59" s="132">
        <v>11220.5829331202</v>
      </c>
      <c r="I59" s="138" t="s">
        <v>323</v>
      </c>
      <c r="J59" s="235">
        <v>7807835.7300000004</v>
      </c>
      <c r="K59" s="235">
        <v>8513965.0800000001</v>
      </c>
      <c r="L59" s="235">
        <v>9255919.7599999998</v>
      </c>
      <c r="M59" s="235">
        <v>10029500.869999999</v>
      </c>
      <c r="N59" s="235">
        <v>10833956.68</v>
      </c>
      <c r="O59" s="133"/>
      <c r="P59" s="134"/>
    </row>
    <row r="60" spans="1:16" s="103" customFormat="1" ht="15" customHeight="1" x14ac:dyDescent="0.3">
      <c r="A60" s="119"/>
      <c r="B60" s="522" t="s">
        <v>325</v>
      </c>
      <c r="C60" s="522"/>
      <c r="D60" s="522" t="s">
        <v>317</v>
      </c>
      <c r="E60" s="522"/>
      <c r="F60" s="137" t="s">
        <v>48</v>
      </c>
      <c r="G60" s="136"/>
      <c r="H60" s="132">
        <v>0</v>
      </c>
      <c r="I60" s="138" t="s">
        <v>323</v>
      </c>
      <c r="J60" s="236">
        <v>7864.76</v>
      </c>
      <c r="K60" s="236">
        <v>8630.7800000000007</v>
      </c>
      <c r="L60" s="236">
        <v>9438.8799999999992</v>
      </c>
      <c r="M60" s="236">
        <v>10286.549999999999</v>
      </c>
      <c r="N60" s="236">
        <v>11170.44</v>
      </c>
      <c r="O60" s="133"/>
      <c r="P60" s="134"/>
    </row>
    <row r="61" spans="1:16" s="103" customFormat="1" ht="15" customHeight="1" x14ac:dyDescent="0.3">
      <c r="A61" s="119"/>
      <c r="B61" s="522" t="s">
        <v>325</v>
      </c>
      <c r="C61" s="522"/>
      <c r="D61" s="522" t="s">
        <v>317</v>
      </c>
      <c r="E61" s="522"/>
      <c r="F61" s="137" t="s">
        <v>49</v>
      </c>
      <c r="G61" s="136">
        <v>2024</v>
      </c>
      <c r="H61" s="132">
        <v>11.2205434744785</v>
      </c>
      <c r="I61" s="138" t="s">
        <v>323</v>
      </c>
      <c r="J61" s="237">
        <v>7807.84</v>
      </c>
      <c r="K61" s="237">
        <v>8513.9699999999993</v>
      </c>
      <c r="L61" s="237">
        <v>9255.92</v>
      </c>
      <c r="M61" s="237">
        <v>10029.5</v>
      </c>
      <c r="N61" s="237">
        <v>10833.96</v>
      </c>
      <c r="O61" s="133"/>
      <c r="P61" s="134"/>
    </row>
    <row r="62" spans="1:16" s="103" customFormat="1" ht="15" customHeight="1" x14ac:dyDescent="0.3">
      <c r="A62" s="119" t="s">
        <v>89</v>
      </c>
      <c r="B62" s="522" t="s">
        <v>325</v>
      </c>
      <c r="C62" s="522"/>
      <c r="D62" s="522" t="s">
        <v>318</v>
      </c>
      <c r="E62" s="522"/>
      <c r="F62" s="137" t="s">
        <v>48</v>
      </c>
      <c r="G62" s="136"/>
      <c r="H62" s="132">
        <v>0</v>
      </c>
      <c r="I62" s="138" t="s">
        <v>323</v>
      </c>
      <c r="J62" s="238">
        <v>5348039.42</v>
      </c>
      <c r="K62" s="238">
        <v>5868930.5099999998</v>
      </c>
      <c r="L62" s="238">
        <v>6418436.1600000001</v>
      </c>
      <c r="M62" s="238">
        <v>6994855.9400000004</v>
      </c>
      <c r="N62" s="238">
        <v>7595896.9100000001</v>
      </c>
      <c r="O62" s="133"/>
      <c r="P62" s="134"/>
    </row>
    <row r="63" spans="1:16" s="103" customFormat="1" ht="15" customHeight="1" x14ac:dyDescent="0.3">
      <c r="A63" s="119" t="s">
        <v>90</v>
      </c>
      <c r="B63" s="522" t="s">
        <v>325</v>
      </c>
      <c r="C63" s="522"/>
      <c r="D63" s="522" t="s">
        <v>318</v>
      </c>
      <c r="E63" s="522"/>
      <c r="F63" s="137" t="s">
        <v>49</v>
      </c>
      <c r="G63" s="136">
        <v>2024</v>
      </c>
      <c r="H63" s="132">
        <v>7629.9963911231398</v>
      </c>
      <c r="I63" s="138" t="s">
        <v>323</v>
      </c>
      <c r="J63" s="238">
        <v>5309328.3</v>
      </c>
      <c r="K63" s="238">
        <v>5789496.25</v>
      </c>
      <c r="L63" s="238">
        <v>6294025.4400000004</v>
      </c>
      <c r="M63" s="238">
        <v>6820060.5899999999</v>
      </c>
      <c r="N63" s="238">
        <v>7367090.54</v>
      </c>
      <c r="O63" s="133"/>
      <c r="P63" s="134"/>
    </row>
    <row r="64" spans="1:16" s="103" customFormat="1" ht="15" customHeight="1" x14ac:dyDescent="0.3">
      <c r="A64" s="119" t="s">
        <v>91</v>
      </c>
      <c r="B64" s="522"/>
      <c r="C64" s="522"/>
      <c r="D64" s="522"/>
      <c r="E64" s="522"/>
      <c r="F64" s="137"/>
      <c r="G64" s="136"/>
      <c r="H64" s="132"/>
      <c r="I64" s="138"/>
      <c r="J64" s="135"/>
      <c r="K64" s="135"/>
      <c r="L64" s="135"/>
      <c r="M64" s="135"/>
      <c r="N64" s="135"/>
      <c r="O64" s="133"/>
      <c r="P64" s="134"/>
    </row>
    <row r="65" spans="1:16" s="103" customFormat="1" ht="15" customHeight="1" x14ac:dyDescent="0.3">
      <c r="A65" s="119" t="s">
        <v>92</v>
      </c>
      <c r="B65" s="522"/>
      <c r="C65" s="522"/>
      <c r="D65" s="522"/>
      <c r="E65" s="522"/>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v>306747358.70000005</v>
      </c>
      <c r="K66" s="38">
        <v>336624095.51999998</v>
      </c>
      <c r="L66" s="38">
        <v>368142076.46999997</v>
      </c>
      <c r="M66" s="38">
        <v>401203771.03000003</v>
      </c>
      <c r="N66" s="38">
        <v>435677662.14000005</v>
      </c>
      <c r="O66" s="44"/>
      <c r="P66" s="76"/>
    </row>
    <row r="67" spans="1:16" ht="15" customHeight="1" x14ac:dyDescent="0.3">
      <c r="A67" s="77" t="s">
        <v>94</v>
      </c>
      <c r="B67" s="39"/>
      <c r="C67" s="39"/>
      <c r="D67" s="39"/>
      <c r="E67" s="39"/>
      <c r="F67" s="39"/>
      <c r="G67" s="41"/>
      <c r="H67" s="42"/>
      <c r="I67" s="43" t="s">
        <v>49</v>
      </c>
      <c r="J67" s="38">
        <v>304527005.74000001</v>
      </c>
      <c r="K67" s="38">
        <v>332067986.58999997</v>
      </c>
      <c r="L67" s="38">
        <v>361006254.07000005</v>
      </c>
      <c r="M67" s="38">
        <v>391178038.64999998</v>
      </c>
      <c r="N67" s="38">
        <v>422554021.53000003</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32" t="s">
        <v>239</v>
      </c>
      <c r="C81" s="532"/>
      <c r="D81" s="532"/>
      <c r="E81" s="532"/>
      <c r="F81" s="532"/>
      <c r="G81" s="532"/>
      <c r="H81" s="532"/>
      <c r="I81" s="532"/>
      <c r="J81" s="532"/>
      <c r="K81" s="532"/>
      <c r="L81" s="532"/>
      <c r="M81" s="532"/>
      <c r="N81" s="532"/>
      <c r="O81" s="532"/>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 ref="E7:G7"/>
    <mergeCell ref="H7:I7"/>
    <mergeCell ref="J7:K7"/>
    <mergeCell ref="L7:M7"/>
    <mergeCell ref="N7:O7"/>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K19:M19"/>
    <mergeCell ref="K20:M20"/>
    <mergeCell ref="K21:M21"/>
    <mergeCell ref="K22:M22"/>
    <mergeCell ref="K23:M23"/>
    <mergeCell ref="K36:M36"/>
    <mergeCell ref="K25:M25"/>
    <mergeCell ref="K26:M26"/>
    <mergeCell ref="K27:M27"/>
    <mergeCell ref="K28:M28"/>
    <mergeCell ref="K29:M29"/>
    <mergeCell ref="K30:M30"/>
    <mergeCell ref="K31:M31"/>
    <mergeCell ref="K32:M32"/>
    <mergeCell ref="K33:M33"/>
    <mergeCell ref="K34:M34"/>
    <mergeCell ref="K35:M35"/>
    <mergeCell ref="B49:C49"/>
    <mergeCell ref="D49:E49"/>
    <mergeCell ref="K37:M37"/>
    <mergeCell ref="K38:M38"/>
    <mergeCell ref="K39:M39"/>
    <mergeCell ref="K40:M40"/>
    <mergeCell ref="K41:M41"/>
    <mergeCell ref="K42:M42"/>
    <mergeCell ref="K43:M43"/>
    <mergeCell ref="B47:C47"/>
    <mergeCell ref="D47:E47"/>
    <mergeCell ref="B48:C48"/>
    <mergeCell ref="D48:E48"/>
    <mergeCell ref="B50:C50"/>
    <mergeCell ref="D50:E50"/>
    <mergeCell ref="B51:C51"/>
    <mergeCell ref="D51:E51"/>
    <mergeCell ref="B52:C52"/>
    <mergeCell ref="D52:E52"/>
    <mergeCell ref="B53:C53"/>
    <mergeCell ref="D53:E53"/>
    <mergeCell ref="B54:C54"/>
    <mergeCell ref="D54:E54"/>
    <mergeCell ref="B55:C55"/>
    <mergeCell ref="D55:E55"/>
    <mergeCell ref="B56:C56"/>
    <mergeCell ref="D56:E56"/>
    <mergeCell ref="B57:C57"/>
    <mergeCell ref="D57:E57"/>
    <mergeCell ref="B58:C58"/>
    <mergeCell ref="D58:E58"/>
    <mergeCell ref="B59:C59"/>
    <mergeCell ref="D59:E59"/>
    <mergeCell ref="B60:C60"/>
    <mergeCell ref="D60:E60"/>
    <mergeCell ref="B61:C61"/>
    <mergeCell ref="D61:E61"/>
    <mergeCell ref="B65:C65"/>
    <mergeCell ref="D65:E65"/>
    <mergeCell ref="B62:C62"/>
    <mergeCell ref="D62:E62"/>
    <mergeCell ref="B63:C63"/>
    <mergeCell ref="D63:E63"/>
    <mergeCell ref="B64:C64"/>
    <mergeCell ref="D64:E64"/>
  </mergeCells>
  <conditionalFormatting sqref="E10:O12">
    <cfRule type="expression" dxfId="23" priority="6">
      <formula>MOD(ROW(),2)&lt;&gt;0</formula>
    </cfRule>
  </conditionalFormatting>
  <conditionalFormatting sqref="B10:D12">
    <cfRule type="expression" dxfId="22" priority="5">
      <formula>MOD(ROW(),2)&lt;&gt;0</formula>
    </cfRule>
  </conditionalFormatting>
  <conditionalFormatting sqref="B9:D9">
    <cfRule type="expression" dxfId="21" priority="4">
      <formula>MOD(ROW(),2)&lt;&gt;0</formula>
    </cfRule>
  </conditionalFormatting>
  <conditionalFormatting sqref="E9:O9">
    <cfRule type="expression" dxfId="20" priority="3">
      <formula>MOD(ROW(),2)&lt;&gt;0</formula>
    </cfRule>
  </conditionalFormatting>
  <conditionalFormatting sqref="E13:O13">
    <cfRule type="expression" dxfId="19" priority="2">
      <formula>MOD(ROW(),2)&lt;&gt;0</formula>
    </cfRule>
  </conditionalFormatting>
  <conditionalFormatting sqref="B13:D13">
    <cfRule type="expression" dxfId="18"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
    <Synchronization>Asynchronous</Synchronization>
    <Type>10003</Type>
    <SequenceNumber>10000</SequenceNumber>
    <Url/>
    <Assembly>RecordPoint.Active.UI, Version=1.0.0.0, Culture=neutral, PublicKeyToken=d49476ae5b650bf3</Assembly>
    <Class>RecordPoint.Active.UI.Events.WorkflowItemEventReceiver</Class>
    <Data/>
    <Filter/>
  </Receiver>
  <Receiver>
    <Name/>
    <Synchronization>Synchronous</Synchronization>
    <Type>3</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10009</Type>
    <SequenceNumber>10000</SequenceNumber>
    <Url/>
    <Assembly>RecordPoint.Active.UI, Version=1.0.0.0, Culture=neutral, PublicKeyToken=d49476ae5b650bf3</Assembly>
    <Class>RecordPoint.Active.UI.Events.WorkflowItemEventReceiver</Class>
    <Data/>
    <Filter/>
  </Receiver>
  <Receiver>
    <Name/>
    <Synchronization>Synchronous</Synchronization>
    <Type>9</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10103</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102</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10105</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105</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10002</Type>
    <SequenceNumber>10000</SequenceNumber>
    <Url/>
    <Assembly>RecordPoint.Active.UI, Version=1.0.0.0, Culture=neutral, PublicKeyToken=d49476ae5b650bf3</Assembly>
    <Class>RecordPoint.Active.UI.Events.WorkflowItemEventReceiver</Class>
    <Data/>
    <Filter/>
  </Receiver>
  <Receiver>
    <Name/>
    <Synchronization>Synchronous</Synchronization>
    <Type>2</Type>
    <SequenceNumber>10000</SequenceNumber>
    <Url/>
    <Assembly>RecordPoint.Active.UI, Version=1.0.0.0, Culture=neutral, PublicKeyToken=d49476ae5b650bf3</Assembly>
    <Class>RecordPoint.Active.UI.Events.WorkflowItemEventReceiver</Class>
    <Data/>
    <Filter/>
  </Receiver>
</spe:Receivers>
</file>

<file path=customXml/item2.xml><?xml version="1.0" encoding="utf-8"?>
<p:properties xmlns:p="http://schemas.microsoft.com/office/2006/metadata/properties" xmlns:xsi="http://www.w3.org/2001/XMLSchema-instance" xmlns:pc="http://schemas.microsoft.com/office/infopath/2007/PartnerControls">
  <documentManagement>
    <Business_x0020_Groups xmlns="8f493e50-f4fa-4672-bec5-6587e791f720" xsi:nil="true"/>
    <TaxCatchAll xmlns="8f493e50-f4fa-4672-bec5-6587e791f720">
      <Value>16</Value>
      <Value>21</Value>
    </TaxCatchAll>
    <Person_x0020_or_x0020_Group xmlns="cdf0dde9-ebef-4e0b-9cde-c91850d92f2d">
      <UserInfo>
        <DisplayName/>
        <AccountId xsi:nil="true"/>
        <AccountType/>
      </UserInfo>
    </Person_x0020_or_x0020_Group>
    <Published_x0020_Externally xmlns="8f493e50-f4fa-4672-bec5-6587e791f720">Yes</Published_x0020_Externally>
    <Document_x0020_Category xmlns="8f493e50-f4fa-4672-bec5-6587e791f720" xsi:nil="true"/>
    <de1a554c53354888900e11ba3ff10e9e xmlns="8f493e50-f4fa-4672-bec5-6587e791f720">
      <Terms xmlns="http://schemas.microsoft.com/office/infopath/2007/PartnerControls">
        <TermInfo xmlns="http://schemas.microsoft.com/office/infopath/2007/PartnerControls">
          <TermName xmlns="http://schemas.microsoft.com/office/infopath/2007/PartnerControls">Investment Evaluation Summaries</TermName>
          <TermId xmlns="http://schemas.microsoft.com/office/infopath/2007/PartnerControls">016cc4ba-c0aa-4680-a62a-6d0a623e7e3d</TermId>
        </TermInfo>
      </Terms>
    </de1a554c53354888900e11ba3ff10e9e>
    <Attachment_x0020_Category xmlns="8f493e50-f4fa-4672-bec5-6587e791f720">Primary Attachment</Attachment_x0020_Category>
    <m5487619c60d4cdf829961d62f0a4c8b xmlns="8f493e50-f4fa-4672-bec5-6587e791f720">
      <Terms xmlns="http://schemas.microsoft.com/office/infopath/2007/PartnerControls">
        <TermInfo xmlns="http://schemas.microsoft.com/office/infopath/2007/PartnerControls">
          <TermName xmlns="http://schemas.microsoft.com/office/infopath/2007/PartnerControls">Revenue Proposal</TermName>
          <TermId xmlns="http://schemas.microsoft.com/office/infopath/2007/PartnerControls">f3980111-814c-44b7-9aa4-fe076fe6d80d</TermId>
        </TermInfo>
      </Terms>
    </m5487619c60d4cdf829961d62f0a4c8b>
    <Document_x0020_Status xmlns="cdf0dde9-ebef-4e0b-9cde-c91850d92f2d">Draft</Document_x0020_Status>
    <Confidential1 xmlns="8f493e50-f4fa-4672-bec5-6587e791f720">No</Confidential1>
    <Attachment_x0020_ID xmlns="8f493e50-f4fa-4672-bec5-6587e791f720" xsi:nil="true"/>
    <Record_x0020_Number xmlns="8f493e50-f4fa-4672-bec5-6587e791f720">R0002365776</Record_x0020_Number>
    <d515513357cb4f278bf18cadf524fc2b xmlns="8f493e50-f4fa-4672-bec5-6587e791f720">
      <Terms xmlns="http://schemas.microsoft.com/office/infopath/2007/PartnerControls"/>
    </d515513357cb4f278bf18cadf524fc2b>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Reset 19 Document" ma:contentTypeID="0x01010001E02CCC3410964E993CCD35D068A93E020400959CD9CB7D29F2488657205585980DC8" ma:contentTypeVersion="11" ma:contentTypeDescription="" ma:contentTypeScope="" ma:versionID="3b9cbdfcd76ece5c8c8a993b7b6caf03">
  <xsd:schema xmlns:xsd="http://www.w3.org/2001/XMLSchema" xmlns:xs="http://www.w3.org/2001/XMLSchema" xmlns:p="http://schemas.microsoft.com/office/2006/metadata/properties" xmlns:ns1="8f493e50-f4fa-4672-bec5-6587e791f720" xmlns:ns3="cdf0dde9-ebef-4e0b-9cde-c91850d92f2d" targetNamespace="http://schemas.microsoft.com/office/2006/metadata/properties" ma:root="true" ma:fieldsID="61f92c5bded25d940e0c44e2f11605e2" ns1:_="" ns3:_="">
    <xsd:import namespace="8f493e50-f4fa-4672-bec5-6587e791f720"/>
    <xsd:import namespace="cdf0dde9-ebef-4e0b-9cde-c91850d92f2d"/>
    <xsd:element name="properties">
      <xsd:complexType>
        <xsd:sequence>
          <xsd:element name="documentManagement">
            <xsd:complexType>
              <xsd:all>
                <xsd:element ref="ns1:Attachment_x0020_ID" minOccurs="0"/>
                <xsd:element ref="ns1:Record_x0020_Number" minOccurs="0"/>
                <xsd:element ref="ns3:Document_x0020_Status" minOccurs="0"/>
                <xsd:element ref="ns1:Confidential1" minOccurs="0"/>
                <xsd:element ref="ns1:Business_x0020_Groups" minOccurs="0"/>
                <xsd:element ref="ns1:Attachment_x0020_Category"/>
                <xsd:element ref="ns1:Document_x0020_Category" minOccurs="0"/>
                <xsd:element ref="ns1:Published_x0020_Externally" minOccurs="0"/>
                <xsd:element ref="ns3:Person_x0020_or_x0020_Group" minOccurs="0"/>
                <xsd:element ref="ns1:d515513357cb4f278bf18cadf524fc2b" minOccurs="0"/>
                <xsd:element ref="ns1:TaxCatchAllLabel" minOccurs="0"/>
                <xsd:element ref="ns1:m5487619c60d4cdf829961d62f0a4c8b" minOccurs="0"/>
                <xsd:element ref="ns1:TaxCatchAll" minOccurs="0"/>
                <xsd:element ref="ns1:de1a554c53354888900e11ba3ff10e9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f493e50-f4fa-4672-bec5-6587e791f720" elementFormDefault="qualified">
    <xsd:import namespace="http://schemas.microsoft.com/office/2006/documentManagement/types"/>
    <xsd:import namespace="http://schemas.microsoft.com/office/infopath/2007/PartnerControls"/>
    <xsd:element name="Attachment_x0020_ID" ma:index="0" nillable="true" ma:displayName="Attachment ID" ma:description="E.g. TN123, TN123T%, TN123P, TN123T" ma:internalName="Attachment_x0020_ID">
      <xsd:simpleType>
        <xsd:restriction base="dms:Text">
          <xsd:maxLength value="255"/>
        </xsd:restriction>
      </xsd:simpleType>
    </xsd:element>
    <xsd:element name="Record_x0020_Number" ma:index="3" nillable="true" ma:displayName="Record Number" ma:internalName="Record_x0020_Number">
      <xsd:simpleType>
        <xsd:restriction base="dms:Text">
          <xsd:maxLength value="255"/>
        </xsd:restriction>
      </xsd:simpleType>
    </xsd:element>
    <xsd:element name="Confidential1" ma:index="8" nillable="true" ma:displayName="Confidential" ma:default="No" ma:format="RadioButtons" ma:internalName="Confidential1">
      <xsd:simpleType>
        <xsd:restriction base="dms:Choice">
          <xsd:enumeration value="Yes"/>
          <xsd:enumeration value="No"/>
        </xsd:restriction>
      </xsd:simpleType>
    </xsd:element>
    <xsd:element name="Business_x0020_Groups" ma:index="9" nillable="true" ma:displayName="Business Groups" ma:format="Dropdown" ma:internalName="Business_x0020_Groups">
      <xsd:simpleType>
        <xsd:restriction base="dms:Choice">
          <xsd:enumeration value="Finance"/>
          <xsd:enumeration value="Growth"/>
          <xsd:enumeration value="Governance"/>
          <xsd:enumeration value="Operations"/>
          <xsd:enumeration value="People"/>
          <xsd:enumeration value="Stakeholder"/>
          <xsd:enumeration value="Transformation, Strategy &amp; Digital"/>
        </xsd:restriction>
      </xsd:simpleType>
    </xsd:element>
    <xsd:element name="Attachment_x0020_Category" ma:index="10" ma:displayName="Attachment Category" ma:default="Primary Attachment" ma:format="Dropdown" ma:internalName="Attachment_x0020_Category">
      <xsd:simpleType>
        <xsd:restriction base="dms:Choice">
          <xsd:enumeration value="Primary Attachment"/>
          <xsd:enumeration value="Secondary Attachment"/>
          <xsd:enumeration value="Not applicable"/>
        </xsd:restriction>
      </xsd:simpleType>
    </xsd:element>
    <xsd:element name="Document_x0020_Category" ma:index="11" nillable="true" ma:displayName="Document Category" ma:format="Dropdown" ma:internalName="Document_x0020_Category">
      <xsd:simpleType>
        <xsd:restriction base="dms:Choice">
          <xsd:enumeration value="Overview"/>
          <xsd:enumeration value="Fact Sheet"/>
          <xsd:enumeration value="Submission"/>
          <xsd:enumeration value="Supporting Information"/>
          <xsd:enumeration value="Correspondence"/>
          <xsd:enumeration value="Presentation"/>
          <xsd:enumeration value="Strategy"/>
          <xsd:enumeration value="Not applicable"/>
          <xsd:enumeration value="Superseded"/>
        </xsd:restriction>
      </xsd:simpleType>
    </xsd:element>
    <xsd:element name="Published_x0020_Externally" ma:index="12" nillable="true" ma:displayName="Send to AER" ma:default="No" ma:format="RadioButtons" ma:internalName="Published_x0020_Externally">
      <xsd:simpleType>
        <xsd:restriction base="dms:Choice">
          <xsd:enumeration value="Yes"/>
          <xsd:enumeration value="No"/>
        </xsd:restriction>
      </xsd:simpleType>
    </xsd:element>
    <xsd:element name="d515513357cb4f278bf18cadf524fc2b" ma:index="15" nillable="true" ma:taxonomy="true" ma:internalName="d515513357cb4f278bf18cadf524fc2b" ma:taxonomyFieldName="Network" ma:displayName="Network" ma:default="" ma:fieldId="{d5155133-57cb-4f27-8bf1-8cadf524fc2b}" ma:sspId="ad4ba584-9f2e-4c1f-a403-05b05b3bfc09" ma:termSetId="ef65c028-b485-4826-ace0-e6ca04857ea0" ma:anchorId="2d6cdb2a-e191-4ee3-a7c5-b46afdb155e4" ma:open="false" ma:isKeyword="false">
      <xsd:complexType>
        <xsd:sequence>
          <xsd:element ref="pc:Terms" minOccurs="0" maxOccurs="1"/>
        </xsd:sequence>
      </xsd:complexType>
    </xsd:element>
    <xsd:element name="TaxCatchAllLabel" ma:index="18" nillable="true" ma:displayName="Taxonomy Catch All Column1" ma:hidden="true" ma:list="{3910154b-12ea-4dcd-bebd-7986f904c7cd}" ma:internalName="TaxCatchAllLabel" ma:readOnly="true" ma:showField="CatchAllDataLabel" ma:web="8f493e50-f4fa-4672-bec5-6587e791f720">
      <xsd:complexType>
        <xsd:complexContent>
          <xsd:extension base="dms:MultiChoiceLookup">
            <xsd:sequence>
              <xsd:element name="Value" type="dms:Lookup" maxOccurs="unbounded" minOccurs="0" nillable="true"/>
            </xsd:sequence>
          </xsd:extension>
        </xsd:complexContent>
      </xsd:complexType>
    </xsd:element>
    <xsd:element name="m5487619c60d4cdf829961d62f0a4c8b" ma:index="22" nillable="true" ma:taxonomy="true" ma:internalName="m5487619c60d4cdf829961d62f0a4c8b" ma:taxonomyFieldName="Determination_x0020_Activity" ma:displayName="Determination Activity" ma:default="16;#Revenue Proposal|f3980111-814c-44b7-9aa4-fe076fe6d80d" ma:fieldId="{65487619-c60d-4cdf-8299-61d62f0a4c8b}" ma:sspId="ad4ba584-9f2e-4c1f-a403-05b05b3bfc09" ma:termSetId="ef65c028-b485-4826-ace0-e6ca04857ea0" ma:anchorId="8c5389de-5c03-4935-a18a-40ceada24933" ma:open="false" ma:isKeyword="false">
      <xsd:complexType>
        <xsd:sequence>
          <xsd:element ref="pc:Terms" minOccurs="0" maxOccurs="1"/>
        </xsd:sequence>
      </xsd:complexType>
    </xsd:element>
    <xsd:element name="TaxCatchAll" ma:index="23" nillable="true" ma:displayName="Taxonomy Catch All Column" ma:hidden="true" ma:list="{3910154b-12ea-4dcd-bebd-7986f904c7cd}" ma:internalName="TaxCatchAll" ma:showField="CatchAllData" ma:web="8f493e50-f4fa-4672-bec5-6587e791f720">
      <xsd:complexType>
        <xsd:complexContent>
          <xsd:extension base="dms:MultiChoiceLookup">
            <xsd:sequence>
              <xsd:element name="Value" type="dms:Lookup" maxOccurs="unbounded" minOccurs="0" nillable="true"/>
            </xsd:sequence>
          </xsd:extension>
        </xsd:complexContent>
      </xsd:complexType>
    </xsd:element>
    <xsd:element name="de1a554c53354888900e11ba3ff10e9e" ma:index="25" nillable="true" ma:taxonomy="true" ma:internalName="de1a554c53354888900e11ba3ff10e9e" ma:taxonomyFieldName="Determination_x0020_Category" ma:displayName="Determination Category" ma:default="55;#Supporting Documentation|54f61c4a-23b8-4acc-b5f4-9c145a97108c" ma:fieldId="{de1a554c-5335-4888-900e-11ba3ff10e9e}" ma:sspId="ad4ba584-9f2e-4c1f-a403-05b05b3bfc09" ma:termSetId="ef65c028-b485-4826-ace0-e6ca04857ea0" ma:anchorId="ef143162-b2b2-4c33-83f2-f70325f64e16"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cdf0dde9-ebef-4e0b-9cde-c91850d92f2d" elementFormDefault="qualified">
    <xsd:import namespace="http://schemas.microsoft.com/office/2006/documentManagement/types"/>
    <xsd:import namespace="http://schemas.microsoft.com/office/infopath/2007/PartnerControls"/>
    <xsd:element name="Document_x0020_Status" ma:index="6" nillable="true" ma:displayName="Document Status" ma:default="Draft" ma:format="RadioButtons" ma:internalName="Document_x0020_Status">
      <xsd:simpleType>
        <xsd:restriction base="dms:Choice">
          <xsd:enumeration value="Draft"/>
          <xsd:enumeration value="Final"/>
          <xsd:enumeration value="Superseded"/>
        </xsd:restriction>
      </xsd:simpleType>
    </xsd:element>
    <xsd:element name="Person_x0020_or_x0020_Group" ma:index="13" nillable="true" ma:displayName="Person or Group" ma:list="UserInfo" ma:SearchPeopleOnly="false" ma:SharePointGroup="0" ma:internalName="Person_x0020_or_x0020_Group"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1"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A6F7AF8-C234-4052-8C6C-9943645D46CF}">
  <ds:schemaRefs>
    <ds:schemaRef ds:uri="http://schemas.microsoft.com/sharepoint/events"/>
  </ds:schemaRefs>
</ds:datastoreItem>
</file>

<file path=customXml/itemProps2.xml><?xml version="1.0" encoding="utf-8"?>
<ds:datastoreItem xmlns:ds="http://schemas.openxmlformats.org/officeDocument/2006/customXml" ds:itemID="{E4246709-2A5C-4CE2-97FB-D4BF85E41F50}">
  <ds:schemaRefs>
    <ds:schemaRef ds:uri="8f493e50-f4fa-4672-bec5-6587e791f720"/>
    <ds:schemaRef ds:uri="http://purl.org/dc/elements/1.1/"/>
    <ds:schemaRef ds:uri="http://schemas.microsoft.com/office/2006/metadata/properties"/>
    <ds:schemaRef ds:uri="http://schemas.microsoft.com/office/2006/documentManagement/types"/>
    <ds:schemaRef ds:uri="cdf0dde9-ebef-4e0b-9cde-c91850d92f2d"/>
    <ds:schemaRef ds:uri="http://purl.org/dc/terms/"/>
    <ds:schemaRef ds:uri="http://schemas.openxmlformats.org/package/2006/metadata/core-properties"/>
    <ds:schemaRef ds:uri="http://purl.org/dc/dcmitype/"/>
    <ds:schemaRef ds:uri="http://schemas.microsoft.com/office/infopath/2007/PartnerControls"/>
    <ds:schemaRef ds:uri="http://www.w3.org/XML/1998/namespace"/>
  </ds:schemaRefs>
</ds:datastoreItem>
</file>

<file path=customXml/itemProps3.xml><?xml version="1.0" encoding="utf-8"?>
<ds:datastoreItem xmlns:ds="http://schemas.openxmlformats.org/officeDocument/2006/customXml" ds:itemID="{0111A534-8B41-4604-B937-EAA860359037}">
  <ds:schemaRefs>
    <ds:schemaRef ds:uri="http://schemas.microsoft.com/sharepoint/v3/contenttype/forms"/>
  </ds:schemaRefs>
</ds:datastoreItem>
</file>

<file path=customXml/itemProps4.xml><?xml version="1.0" encoding="utf-8"?>
<ds:datastoreItem xmlns:ds="http://schemas.openxmlformats.org/officeDocument/2006/customXml" ds:itemID="{A635FAA0-A4F1-48F6-B095-C00B8E3B5BC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f493e50-f4fa-4672-bec5-6587e791f720"/>
    <ds:schemaRef ds:uri="cdf0dde9-ebef-4e0b-9cde-c91850d92f2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126</vt:i4>
      </vt:variant>
    </vt:vector>
  </HeadingPairs>
  <TitlesOfParts>
    <vt:vector size="139" baseType="lpstr">
      <vt:lpstr>Run Extract</vt:lpstr>
      <vt:lpstr>Summary</vt:lpstr>
      <vt:lpstr>Investment Overview</vt:lpstr>
      <vt:lpstr>Objectives and Analysis</vt:lpstr>
      <vt:lpstr>Economic Analysis</vt:lpstr>
      <vt:lpstr>Needs Assessment</vt:lpstr>
      <vt:lpstr>Option 1</vt:lpstr>
      <vt:lpstr>Option 2</vt:lpstr>
      <vt:lpstr>Option 3</vt:lpstr>
      <vt:lpstr>Option 4</vt:lpstr>
      <vt:lpstr>Option 5</vt:lpstr>
      <vt:lpstr>Option 6</vt:lpstr>
      <vt:lpstr>TextFormatting</vt:lpstr>
      <vt:lpstr>'Option 1'!AltAccounts</vt:lpstr>
      <vt:lpstr>'Option 2'!AltAccounts</vt:lpstr>
      <vt:lpstr>'Option 3'!AltAccounts</vt:lpstr>
      <vt:lpstr>'Option 4'!AltAccounts</vt:lpstr>
      <vt:lpstr>'Option 5'!AltAccounts</vt:lpstr>
      <vt:lpstr>'Option 6'!AltAccounts</vt:lpstr>
      <vt:lpstr>'Economic Analysis'!AlternativeNumber</vt:lpstr>
      <vt:lpstr>'Option 1'!AlternativeNumber</vt:lpstr>
      <vt:lpstr>'Option 2'!AlternativeNumber</vt:lpstr>
      <vt:lpstr>'Option 3'!AlternativeNumber</vt:lpstr>
      <vt:lpstr>'Option 4'!AlternativeNumber</vt:lpstr>
      <vt:lpstr>'Option 5'!AlternativeNumber</vt:lpstr>
      <vt:lpstr>'Option 6'!AlternativeNumber</vt:lpstr>
      <vt:lpstr>'Option 1'!altMeasure</vt:lpstr>
      <vt:lpstr>'Option 2'!altMeasure</vt:lpstr>
      <vt:lpstr>'Option 3'!altMeasure</vt:lpstr>
      <vt:lpstr>'Option 4'!altMeasure</vt:lpstr>
      <vt:lpstr>'Option 5'!altMeasure</vt:lpstr>
      <vt:lpstr>'Option 6'!altMeasure</vt:lpstr>
      <vt:lpstr>'Option 1'!altMeasureEnd</vt:lpstr>
      <vt:lpstr>'Option 2'!altMeasureEnd</vt:lpstr>
      <vt:lpstr>'Option 3'!altMeasureEnd</vt:lpstr>
      <vt:lpstr>'Option 4'!altMeasureEnd</vt:lpstr>
      <vt:lpstr>'Option 5'!altMeasureEnd</vt:lpstr>
      <vt:lpstr>'Option 6'!altMeasureEnd</vt:lpstr>
      <vt:lpstr>'Economic Analysis'!AltName</vt:lpstr>
      <vt:lpstr>'Option 1'!AltName</vt:lpstr>
      <vt:lpstr>'Option 2'!AltName</vt:lpstr>
      <vt:lpstr>'Option 3'!AltName</vt:lpstr>
      <vt:lpstr>'Option 4'!AltName</vt:lpstr>
      <vt:lpstr>'Option 5'!AltName</vt:lpstr>
      <vt:lpstr>'Option 6'!AltName</vt:lpstr>
      <vt:lpstr>'Option 1'!AltSpend</vt:lpstr>
      <vt:lpstr>'Option 2'!AltSpend</vt:lpstr>
      <vt:lpstr>'Option 3'!AltSpend</vt:lpstr>
      <vt:lpstr>'Option 4'!AltSpend</vt:lpstr>
      <vt:lpstr>'Option 5'!AltSpend</vt:lpstr>
      <vt:lpstr>'Option 6'!AltSpend</vt:lpstr>
      <vt:lpstr>'Economic Analysis'!AltStart</vt:lpstr>
      <vt:lpstr>'Option 1'!AltStart</vt:lpstr>
      <vt:lpstr>'Option 2'!AltStart</vt:lpstr>
      <vt:lpstr>'Option 3'!AltStart</vt:lpstr>
      <vt:lpstr>'Option 4'!AltStart</vt:lpstr>
      <vt:lpstr>'Option 5'!AltStart</vt:lpstr>
      <vt:lpstr>'Option 6'!AltStart</vt:lpstr>
      <vt:lpstr>'Option 1'!AltSYear</vt:lpstr>
      <vt:lpstr>'Option 2'!AltSYear</vt:lpstr>
      <vt:lpstr>'Option 3'!AltSYear</vt:lpstr>
      <vt:lpstr>'Option 4'!AltSYear</vt:lpstr>
      <vt:lpstr>'Option 5'!AltSYear</vt:lpstr>
      <vt:lpstr>'Option 6'!AltSYear</vt:lpstr>
      <vt:lpstr>'Economic Analysis'!altTitle</vt:lpstr>
      <vt:lpstr>'Option 1'!altTitle</vt:lpstr>
      <vt:lpstr>'Option 2'!altTitle</vt:lpstr>
      <vt:lpstr>'Option 3'!altTitle</vt:lpstr>
      <vt:lpstr>'Option 4'!altTitle</vt:lpstr>
      <vt:lpstr>'Option 5'!altTitle</vt:lpstr>
      <vt:lpstr>'Option 6'!altTitle</vt:lpstr>
      <vt:lpstr>'Option 1'!CAltDetails</vt:lpstr>
      <vt:lpstr>'Option 2'!CAltDetails</vt:lpstr>
      <vt:lpstr>'Option 3'!CAltDetails</vt:lpstr>
      <vt:lpstr>'Option 4'!CAltDetails</vt:lpstr>
      <vt:lpstr>'Option 5'!CAltDetails</vt:lpstr>
      <vt:lpstr>'Option 6'!CAltDetails</vt:lpstr>
      <vt:lpstr>'Option 1'!CAltDetailsEnd</vt:lpstr>
      <vt:lpstr>'Option 2'!CAltDetailsEnd</vt:lpstr>
      <vt:lpstr>'Option 3'!CAltDetailsEnd</vt:lpstr>
      <vt:lpstr>'Option 4'!CAltDetailsEnd</vt:lpstr>
      <vt:lpstr>'Option 5'!CAltDetailsEnd</vt:lpstr>
      <vt:lpstr>'Option 6'!CAltDetailsEnd</vt:lpstr>
      <vt:lpstr>'Objectives and Analysis'!End</vt:lpstr>
      <vt:lpstr>End</vt:lpstr>
      <vt:lpstr>'Objectives and Analysis'!Names2</vt:lpstr>
      <vt:lpstr>Names2</vt:lpstr>
      <vt:lpstr>'Objectives and Analysis'!Names2SYear</vt:lpstr>
      <vt:lpstr>Names2SYear</vt:lpstr>
      <vt:lpstr>'Economic Analysis'!Print_Area</vt:lpstr>
      <vt:lpstr>'Investment Overview'!Print_Area</vt:lpstr>
      <vt:lpstr>'Needs Assessment'!Print_Area</vt:lpstr>
      <vt:lpstr>'Objectives and Analysis'!Print_Area</vt:lpstr>
      <vt:lpstr>'Option 1'!Print_Area</vt:lpstr>
      <vt:lpstr>'Option 2'!Print_Area</vt:lpstr>
      <vt:lpstr>'Option 3'!Print_Area</vt:lpstr>
      <vt:lpstr>'Option 4'!Print_Area</vt:lpstr>
      <vt:lpstr>'Option 5'!Print_Area</vt:lpstr>
      <vt:lpstr>'Option 6'!Print_Area</vt:lpstr>
      <vt:lpstr>Summary!Print_Area</vt:lpstr>
      <vt:lpstr>'Economic Analysis'!Print_Titles</vt:lpstr>
      <vt:lpstr>'Investment Overview'!Print_Titles</vt:lpstr>
      <vt:lpstr>'Needs Assessment'!Print_Titles</vt:lpstr>
      <vt:lpstr>'Objectives and Analysis'!Print_Titles</vt:lpstr>
      <vt:lpstr>'Option 1'!Print_Titles</vt:lpstr>
      <vt:lpstr>'Option 2'!Print_Titles</vt:lpstr>
      <vt:lpstr>'Option 3'!Print_Titles</vt:lpstr>
      <vt:lpstr>'Option 4'!Print_Titles</vt:lpstr>
      <vt:lpstr>'Option 5'!Print_Titles</vt:lpstr>
      <vt:lpstr>'Option 6'!Print_Titles</vt:lpstr>
      <vt:lpstr>Summary!Print_Titles</vt:lpstr>
      <vt:lpstr>'Economic Analysis'!ReportTitle</vt:lpstr>
      <vt:lpstr>'Investment Overview'!ReportTitle</vt:lpstr>
      <vt:lpstr>'Needs Assessment'!ReportTitle</vt:lpstr>
      <vt:lpstr>'Objectives and Analysis'!ReportTitle</vt:lpstr>
      <vt:lpstr>'Option 1'!ReportTitle</vt:lpstr>
      <vt:lpstr>'Option 2'!ReportTitle</vt:lpstr>
      <vt:lpstr>'Option 3'!ReportTitle</vt:lpstr>
      <vt:lpstr>'Option 4'!ReportTitle</vt:lpstr>
      <vt:lpstr>'Option 5'!ReportTitle</vt:lpstr>
      <vt:lpstr>'Option 6'!ReportTitle</vt:lpstr>
      <vt:lpstr>Summary!ReportTitle</vt:lpstr>
      <vt:lpstr>'Economic Analysis'!ReportYear</vt:lpstr>
      <vt:lpstr>'Option 1'!ReportYear</vt:lpstr>
      <vt:lpstr>'Option 2'!ReportYear</vt:lpstr>
      <vt:lpstr>'Option 3'!ReportYear</vt:lpstr>
      <vt:lpstr>'Option 4'!ReportYear</vt:lpstr>
      <vt:lpstr>'Option 5'!ReportYear</vt:lpstr>
      <vt:lpstr>'Option 6'!ReportYear</vt:lpstr>
      <vt:lpstr>'Objectives and Analysis'!SpendSummary</vt:lpstr>
      <vt:lpstr>SpendSummary</vt:lpstr>
      <vt:lpstr>'Investment Overview'!Start</vt:lpstr>
      <vt:lpstr>'Needs Assessment'!Start</vt:lpstr>
      <vt:lpstr>'Objectives and Analysis'!Start</vt:lpstr>
      <vt:lpstr>Start</vt:lpstr>
      <vt:lpstr>'Investment Overview'!sumTitle</vt:lpstr>
      <vt:lpstr>'Needs Assessment'!sumTitle</vt:lpstr>
      <vt:lpstr>'Objectives and Analysis'!sumTitle</vt:lpstr>
      <vt:lpstr>sumTitle</vt:lpstr>
    </vt:vector>
  </TitlesOfParts>
  <Company>TasNetworks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Rhys Browning</dc:creator>
  <cp:lastModifiedBy>Sam Riewoldt</cp:lastModifiedBy>
  <cp:lastPrinted>2022-09-30T06:12:47Z</cp:lastPrinted>
  <dcterms:created xsi:type="dcterms:W3CDTF">2022-09-20T23:58:11Z</dcterms:created>
  <dcterms:modified xsi:type="dcterms:W3CDTF">2023-01-30T22:16:25Z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0x01010001E02CCC3410964E993CCD35D068A93E020400959CD9CB7D29F2488657205585980DC8</vt:lpwstr>
  </property>
  <property fmtid="{D5CDD505-2E9C-101B-9397-08002B2CF9AE}" pid="3" name="RecordPoint_WorkflowType">
    <vt:lpwstr>ActiveSubmitStub</vt:lpwstr>
  </property>
  <property fmtid="{D5CDD505-2E9C-101B-9397-08002B2CF9AE}" pid="4" name="RecordPoint_ActiveItemSiteId">
    <vt:lpwstr>{813152b7-69c2-464f-b7a1-05afac6a8a9a}</vt:lpwstr>
  </property>
  <property fmtid="{D5CDD505-2E9C-101B-9397-08002B2CF9AE}" pid="5" name="RecordPoint_ActiveItemListId">
    <vt:lpwstr>{cdf0dde9-ebef-4e0b-9cde-c91850d92f2d}</vt:lpwstr>
  </property>
  <property fmtid="{D5CDD505-2E9C-101B-9397-08002B2CF9AE}" pid="6" name="RecordPoint_ActiveItemUniqueId">
    <vt:lpwstr>{7863128b-e8e5-4632-807f-c6cf008d4ab4}</vt:lpwstr>
  </property>
  <property fmtid="{D5CDD505-2E9C-101B-9397-08002B2CF9AE}" pid="7" name="RecordPoint_ActiveItemWebId">
    <vt:lpwstr>{0e6c1e0d-ce9b-4acb-bd7f-e21f20d4c138}</vt:lpwstr>
  </property>
  <property fmtid="{D5CDD505-2E9C-101B-9397-08002B2CF9AE}" pid="8" name="RecordPoint_RecordNumberSubmitted">
    <vt:lpwstr>R0002365776</vt:lpwstr>
  </property>
  <property fmtid="{D5CDD505-2E9C-101B-9397-08002B2CF9AE}" pid="9" name="RecordPoint_SubmissionCompleted">
    <vt:lpwstr>2023-01-25T11:52:22.1509181+11:00</vt:lpwstr>
  </property>
  <property fmtid="{D5CDD505-2E9C-101B-9397-08002B2CF9AE}" pid="10" name="Determination Category">
    <vt:lpwstr>21;#Investment Evaluation Summaries|016cc4ba-c0aa-4680-a62a-6d0a623e7e3d</vt:lpwstr>
  </property>
  <property fmtid="{D5CDD505-2E9C-101B-9397-08002B2CF9AE}" pid="11" name="Determination Activity">
    <vt:lpwstr>16;#Revenue Proposal|f3980111-814c-44b7-9aa4-fe076fe6d80d</vt:lpwstr>
  </property>
  <property fmtid="{D5CDD505-2E9C-101B-9397-08002B2CF9AE}" pid="12" name="Network">
    <vt:lpwstr/>
  </property>
  <property fmtid="{D5CDD505-2E9C-101B-9397-08002B2CF9AE}" pid="13" name="RecordPoint_SubmissionDate">
    <vt:lpwstr/>
  </property>
  <property fmtid="{D5CDD505-2E9C-101B-9397-08002B2CF9AE}" pid="14" name="RecordPoint_RecordFormat">
    <vt:lpwstr/>
  </property>
  <property fmtid="{D5CDD505-2E9C-101B-9397-08002B2CF9AE}" pid="15" name="RecordPoint_ActiveItemMoved">
    <vt:lpwstr/>
  </property>
</Properties>
</file>