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2.12 Input tables" sheetId="4" r:id="rId1"/>
    <sheet name="7.5 EBSS" sheetId="1" r:id="rId2"/>
  </sheets>
  <externalReferences>
    <externalReference r:id="rId3"/>
  </externalReferences>
  <definedNames>
    <definedName name="anscount" hidden="1">1</definedName>
    <definedName name="CRCP">'[1]1.0 Business &amp; other details'!$C$38:$G$38</definedName>
    <definedName name="CRCP_Span">CONCATENATE(CRCP_y1, " to ", CRCP_y5)</definedName>
    <definedName name="CRCP_y1">'[1]1.0 Business &amp; other details'!$C$38</definedName>
    <definedName name="CRCP_y2">'[1]1.0 Business &amp; other details'!$D$38</definedName>
    <definedName name="CRCP_y3">'[1]1.0 Business &amp; other details'!$E$38</definedName>
    <definedName name="CRCP_y4">'[1]1.0 Business &amp; other details'!$F$38</definedName>
    <definedName name="CRCP_y5">'[1]1.0 Business &amp; other details'!$G$38</definedName>
    <definedName name="dms_ABN_List">'[1]1.0 Business &amp; other details'!$K$27:$K$47</definedName>
    <definedName name="dms_DollarReal">'[1]1.0 Business &amp; other details'!$C$55</definedName>
    <definedName name="dms_Model">'[1]1.0 Business &amp; other details'!$C$49</definedName>
    <definedName name="dms_RPT">'[1]1.0 Business &amp; other details'!$C$48</definedName>
    <definedName name="dms_TradingName">'[1]1.0 Business &amp; other details'!$C$14</definedName>
    <definedName name="dms_TradingName_List">'[1]1.0 Business &amp; other details'!$J$27:$J$47</definedName>
    <definedName name="FRCP">'[1]1.0 Business &amp; other details'!$C$35:$G$35</definedName>
    <definedName name="FRCP_span">CONCATENATE(FRCP_y1, " to ", FRCP_y5)</definedName>
    <definedName name="FRCP_y1">'[1]1.0 Business &amp; other details'!$C$35</definedName>
    <definedName name="FRCP_y2">'[1]1.0 Business &amp; other details'!$D$35</definedName>
    <definedName name="FRCP_y3">'[1]1.0 Business &amp; other details'!$E$35</definedName>
    <definedName name="FRCP_y4">'[1]1.0 Business &amp; other details'!$F$35</definedName>
    <definedName name="FRCP_y5">'[1]1.0 Business &amp; other details'!$G$35</definedName>
    <definedName name="PRCP">'[1]1.0 Business &amp; other details'!$C$41:$G$41</definedName>
    <definedName name="PRCP_Span" comment="DMS - PRCP_span = the previously regulatory control period represented as a span of years for use in worksheet or column headings eg &quot;2016-2020&quot;">CONCATENATE(PRCP_y1, " to ",PRCP_y5)</definedName>
    <definedName name="PRCP_y1">'[1]1.0 Business &amp; other details'!$C$41</definedName>
    <definedName name="PRCP_y4">'[1]1.0 Business &amp; other details'!$F$41</definedName>
    <definedName name="PRCP_y5">'[1]1.0 Business &amp; other details'!$G$41</definedName>
    <definedName name="SheetHeader">'[1]1.0 Business &amp; other details'!$B$1</definedName>
  </definedNames>
  <calcPr calcId="145621" calcMode="autoNoTable"/>
</workbook>
</file>

<file path=xl/calcChain.xml><?xml version="1.0" encoding="utf-8"?>
<calcChain xmlns="http://schemas.openxmlformats.org/spreadsheetml/2006/main">
  <c r="H91" i="1" l="1"/>
  <c r="G91" i="1"/>
  <c r="F91" i="1"/>
  <c r="E91" i="1"/>
  <c r="D91" i="1"/>
  <c r="C91" i="1"/>
  <c r="I90" i="1"/>
  <c r="I89" i="1"/>
  <c r="I88" i="1"/>
  <c r="I87" i="1"/>
  <c r="I86" i="1"/>
  <c r="I85" i="1"/>
  <c r="I84" i="1"/>
  <c r="I83" i="1"/>
  <c r="I82" i="1"/>
  <c r="I81" i="1"/>
  <c r="I79" i="1"/>
  <c r="I91" i="1" s="1"/>
  <c r="D77" i="1"/>
  <c r="L72" i="1"/>
  <c r="L70" i="1"/>
  <c r="L69" i="1"/>
  <c r="L65" i="1"/>
  <c r="N63" i="1"/>
  <c r="L58" i="1"/>
  <c r="I56" i="1"/>
  <c r="H56" i="1"/>
  <c r="G56" i="1"/>
  <c r="F56" i="1"/>
  <c r="E56" i="1"/>
  <c r="D56" i="1"/>
  <c r="C53" i="1"/>
  <c r="C51" i="1"/>
  <c r="C50" i="1"/>
  <c r="C49" i="1"/>
  <c r="C48" i="1"/>
  <c r="C47" i="1"/>
  <c r="C46" i="1"/>
  <c r="N42" i="1"/>
  <c r="L42" i="1"/>
  <c r="J38" i="1"/>
  <c r="I38" i="1"/>
  <c r="H38" i="1"/>
  <c r="G38" i="1"/>
  <c r="F38" i="1"/>
  <c r="E38" i="1"/>
  <c r="D38" i="1"/>
  <c r="N25" i="1"/>
  <c r="L25" i="1"/>
  <c r="N17" i="1"/>
  <c r="N16" i="1"/>
  <c r="M16" i="1"/>
  <c r="J16" i="1"/>
  <c r="I16" i="1"/>
  <c r="O15" i="1"/>
  <c r="O16" i="1" s="1"/>
  <c r="N15" i="1"/>
  <c r="M15" i="1"/>
  <c r="L15" i="1"/>
  <c r="L14" i="1"/>
  <c r="L16" i="1" s="1"/>
  <c r="K14" i="1"/>
  <c r="K16" i="1" s="1"/>
  <c r="J14" i="1"/>
  <c r="I14" i="1"/>
  <c r="H14" i="1"/>
  <c r="H16" i="1" s="1"/>
  <c r="G14" i="1"/>
  <c r="G16" i="1" s="1"/>
  <c r="F14" i="1"/>
  <c r="E14" i="1"/>
  <c r="F16" i="1" s="1"/>
  <c r="Q54" i="1" l="1"/>
  <c r="Q48" i="1"/>
  <c r="M17" i="1"/>
  <c r="Q52" i="1"/>
  <c r="Q49" i="1"/>
  <c r="Q44" i="1"/>
  <c r="Q55" i="1"/>
  <c r="Q53" i="1"/>
  <c r="Q50" i="1"/>
  <c r="Q46" i="1"/>
  <c r="Q51" i="1"/>
  <c r="Q47" i="1"/>
  <c r="P51" i="1" l="1"/>
  <c r="P47" i="1"/>
  <c r="P44" i="1"/>
  <c r="P54" i="1"/>
  <c r="P48" i="1"/>
  <c r="L17" i="1"/>
  <c r="P52" i="1"/>
  <c r="P49" i="1"/>
  <c r="P50" i="1"/>
  <c r="P53" i="1"/>
  <c r="P55" i="1"/>
  <c r="P46" i="1"/>
  <c r="Q56" i="1"/>
  <c r="P56" i="1" l="1"/>
  <c r="O55" i="1"/>
  <c r="O53" i="1"/>
  <c r="O50" i="1"/>
  <c r="O46" i="1"/>
  <c r="O51" i="1"/>
  <c r="O47" i="1"/>
  <c r="O54" i="1"/>
  <c r="O48" i="1"/>
  <c r="O49" i="1"/>
  <c r="K17" i="1"/>
  <c r="O52" i="1"/>
  <c r="O44" i="1"/>
  <c r="O56" i="1" s="1"/>
  <c r="N52" i="1" l="1"/>
  <c r="N49" i="1"/>
  <c r="N44" i="1"/>
  <c r="N55" i="1"/>
  <c r="N53" i="1"/>
  <c r="N50" i="1"/>
  <c r="N46" i="1"/>
  <c r="N51" i="1"/>
  <c r="N47" i="1"/>
  <c r="N54" i="1"/>
  <c r="J17" i="1"/>
  <c r="N48" i="1"/>
  <c r="M54" i="1" l="1"/>
  <c r="M48" i="1"/>
  <c r="Q37" i="1"/>
  <c r="P36" i="1"/>
  <c r="O35" i="1"/>
  <c r="R34" i="1"/>
  <c r="N34" i="1"/>
  <c r="Q33" i="1"/>
  <c r="P32" i="1"/>
  <c r="O31" i="1"/>
  <c r="R30" i="1"/>
  <c r="N30" i="1"/>
  <c r="Q29" i="1"/>
  <c r="P27" i="1"/>
  <c r="I17" i="1"/>
  <c r="R36" i="1"/>
  <c r="Q35" i="1"/>
  <c r="P34" i="1"/>
  <c r="O33" i="1"/>
  <c r="M52" i="1"/>
  <c r="M49" i="1"/>
  <c r="M44" i="1"/>
  <c r="P37" i="1"/>
  <c r="O36" i="1"/>
  <c r="R35" i="1"/>
  <c r="N35" i="1"/>
  <c r="Q34" i="1"/>
  <c r="P33" i="1"/>
  <c r="O32" i="1"/>
  <c r="R31" i="1"/>
  <c r="N31" i="1"/>
  <c r="Q30" i="1"/>
  <c r="P29" i="1"/>
  <c r="O27" i="1"/>
  <c r="M55" i="1"/>
  <c r="M53" i="1"/>
  <c r="M50" i="1"/>
  <c r="M46" i="1"/>
  <c r="O37" i="1"/>
  <c r="N36" i="1"/>
  <c r="P30" i="1"/>
  <c r="Q36" i="1"/>
  <c r="O34" i="1"/>
  <c r="Q32" i="1"/>
  <c r="P31" i="1"/>
  <c r="O30" i="1"/>
  <c r="N29" i="1"/>
  <c r="M47" i="1"/>
  <c r="R33" i="1"/>
  <c r="N32" i="1"/>
  <c r="R27" i="1"/>
  <c r="R37" i="1"/>
  <c r="P35" i="1"/>
  <c r="N33" i="1"/>
  <c r="R29" i="1"/>
  <c r="Q27" i="1"/>
  <c r="M51" i="1"/>
  <c r="N37" i="1"/>
  <c r="R32" i="1"/>
  <c r="Q31" i="1"/>
  <c r="O29" i="1"/>
  <c r="N27" i="1"/>
  <c r="N56" i="1"/>
  <c r="Q38" i="1" l="1"/>
  <c r="Q59" i="1" s="1"/>
  <c r="R38" i="1"/>
  <c r="L51" i="1"/>
  <c r="L47" i="1"/>
  <c r="L54" i="1"/>
  <c r="L48" i="1"/>
  <c r="H17" i="1"/>
  <c r="G17" i="1" s="1"/>
  <c r="F17" i="1" s="1"/>
  <c r="E17" i="1" s="1"/>
  <c r="L52" i="1"/>
  <c r="L49" i="1"/>
  <c r="L44" i="1"/>
  <c r="L53" i="1"/>
  <c r="L55" i="1"/>
  <c r="L46" i="1"/>
  <c r="L50" i="1"/>
  <c r="N38" i="1"/>
  <c r="O38" i="1"/>
  <c r="O59" i="1" s="1"/>
  <c r="M56" i="1"/>
  <c r="P38" i="1"/>
  <c r="S68" i="1" l="1"/>
  <c r="V68" i="1"/>
  <c r="R68" i="1"/>
  <c r="U68" i="1"/>
  <c r="T68" i="1"/>
  <c r="S66" i="1"/>
  <c r="R66" i="1"/>
  <c r="Q66" i="1"/>
  <c r="P66" i="1"/>
  <c r="T66" i="1"/>
  <c r="M37" i="1"/>
  <c r="L36" i="1"/>
  <c r="M33" i="1"/>
  <c r="L32" i="1"/>
  <c r="M29" i="1"/>
  <c r="L27" i="1"/>
  <c r="L37" i="1"/>
  <c r="M34" i="1"/>
  <c r="L33" i="1"/>
  <c r="M30" i="1"/>
  <c r="L29" i="1"/>
  <c r="M35" i="1"/>
  <c r="L34" i="1"/>
  <c r="L35" i="1"/>
  <c r="M27" i="1"/>
  <c r="M36" i="1"/>
  <c r="M31" i="1"/>
  <c r="L30" i="1"/>
  <c r="M32" i="1"/>
  <c r="L31" i="1"/>
  <c r="P59" i="1"/>
  <c r="L56" i="1"/>
  <c r="R56" i="1"/>
  <c r="R59" i="1"/>
  <c r="L38" i="1" l="1"/>
  <c r="S67" i="1"/>
  <c r="R67" i="1"/>
  <c r="U67" i="1"/>
  <c r="Q67" i="1"/>
  <c r="T67" i="1"/>
  <c r="V69" i="1"/>
  <c r="V70" i="1" s="1"/>
  <c r="V72" i="1" s="1"/>
  <c r="U69" i="1"/>
  <c r="T69" i="1"/>
  <c r="W69" i="1"/>
  <c r="W70" i="1" s="1"/>
  <c r="W72" i="1" s="1"/>
  <c r="S69" i="1"/>
  <c r="M38" i="1"/>
  <c r="T70" i="1"/>
  <c r="T72" i="1" s="1"/>
  <c r="N59" i="1" l="1"/>
  <c r="U70" i="1"/>
  <c r="U72" i="1" s="1"/>
  <c r="S65" i="1" l="1"/>
  <c r="S70" i="1" s="1"/>
  <c r="S72" i="1" s="1"/>
  <c r="O65" i="1"/>
  <c r="R65" i="1"/>
  <c r="Q65" i="1"/>
  <c r="P65" i="1"/>
</calcChain>
</file>

<file path=xl/comments1.xml><?xml version="1.0" encoding="utf-8"?>
<comments xmlns="http://schemas.openxmlformats.org/spreadsheetml/2006/main">
  <authors>
    <author>Kit Lui</author>
  </authors>
  <commentList>
    <comment ref="N59" authorId="0">
      <text>
        <r>
          <rPr>
            <b/>
            <sz val="11"/>
            <color indexed="81"/>
            <rFont val="Tahoma"/>
            <family val="2"/>
          </rPr>
          <t>JEN:</t>
        </r>
        <r>
          <rPr>
            <sz val="11"/>
            <color indexed="81"/>
            <rFont val="Tahoma"/>
            <family val="2"/>
          </rPr>
          <t xml:space="preserve">
Amended formula
The name range: dms_EBSS_status is referring to the wrong cell.</t>
        </r>
      </text>
    </comment>
  </commentList>
</comments>
</file>

<file path=xl/sharedStrings.xml><?xml version="1.0" encoding="utf-8"?>
<sst xmlns="http://schemas.openxmlformats.org/spreadsheetml/2006/main" count="233" uniqueCount="145">
  <si>
    <t>different from draft template</t>
  </si>
  <si>
    <t>Instructions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E1 = F1 – A1 where A1 is the actual operating cost for year 1 and F1 is the regulatory target operating cost for that year. 
For savings that arose in the second to fifth year of the regulatory period, the efficiency carry forward amount is calculated as:
                 Et = (Ft – At) – (Ft-1 – At-1), where: Et is the efficiency benefit/loss in year t;
                 At, At-1 is the actual operating cost for the years t and t-1 respectively; and
                 Ft, Ft-1 is the forecast operating cost for the years t and t-1 respectively 
Because the revenue determination will  occur prior to the completion of the current period, opex for the final year will be estimated as follows:
                 A5 = F5 – (F4 – A4)</t>
  </si>
  <si>
    <t xml:space="preserve">CPI </t>
  </si>
  <si>
    <t>ABS CPI index (old base)</t>
  </si>
  <si>
    <t>ABS CPI index (rebased index)</t>
  </si>
  <si>
    <t>Actual and estimated inflation</t>
  </si>
  <si>
    <t>Actual</t>
  </si>
  <si>
    <t>Estimated</t>
  </si>
  <si>
    <t>2006</t>
  </si>
  <si>
    <t>2007</t>
  </si>
  <si>
    <t>2008</t>
  </si>
  <si>
    <t>2009</t>
  </si>
  <si>
    <t>2010</t>
  </si>
  <si>
    <t>2012</t>
  </si>
  <si>
    <t>2013</t>
  </si>
  <si>
    <t>2014</t>
  </si>
  <si>
    <t>2015</t>
  </si>
  <si>
    <t>ABS CPI index - September (old base), one year lagged</t>
  </si>
  <si>
    <t>ABS CPI index - September (rebased index in Sep 2012), one year lagged</t>
  </si>
  <si>
    <t>Inflation rate (per cent) one year lagged</t>
  </si>
  <si>
    <t>Reconstructed cumulative index (2014=1)</t>
  </si>
  <si>
    <t>TABLE 7.5.1 - The carryover amounts that arise from applying the EBSS during the 2011 to 2015 regulatory control period</t>
  </si>
  <si>
    <t>Table 7.5.1.1 - Opex allowance applicable to EBSS (EBSS target)</t>
  </si>
  <si>
    <t>Previous period</t>
  </si>
  <si>
    <t>Current regulatory control period</t>
  </si>
  <si>
    <t>$m, real 2005</t>
  </si>
  <si>
    <t>$m, real 2010</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</si>
  <si>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</si>
  <si>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</si>
  <si>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</si>
  <si>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</si>
  <si>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</si>
  <si>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</si>
  <si>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</si>
  <si>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</si>
  <si>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</si>
  <si>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</si>
  <si>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</si>
  <si>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</si>
  <si>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</si>
  <si>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</si>
  <si>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</si>
  <si>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</si>
  <si>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</si>
  <si>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</si>
  <si>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</si>
  <si>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</si>
  <si>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</si>
  <si>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</si>
  <si>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</si>
  <si>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</si>
  <si>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</si>
  <si>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</si>
  <si>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</si>
  <si>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</si>
  <si>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</si>
  <si>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</si>
  <si>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</si>
  <si>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</si>
  <si>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</si>
  <si>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</si>
  <si>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</si>
  <si>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</si>
  <si>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</si>
  <si>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</si>
  <si>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</si>
  <si>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</si>
  <si>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</si>
  <si>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</si>
  <si>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</si>
  <si>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</si>
  <si>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2016</t>
  </si>
  <si>
    <t>2017</t>
  </si>
  <si>
    <t>2018</t>
  </si>
  <si>
    <t>2019</t>
  </si>
  <si>
    <t>2020</t>
  </si>
  <si>
    <t>ED_EBS7512_0013</t>
  </si>
  <si>
    <t>Note</t>
  </si>
  <si>
    <t>Shift by 1 year lag</t>
  </si>
  <si>
    <t>ED_EBS7512_0014</t>
  </si>
  <si>
    <t>ED_EBS7512_0015</t>
  </si>
  <si>
    <t>ED_EBS7512_0016</t>
  </si>
  <si>
    <t>ED_EBS7512_0017</t>
  </si>
  <si>
    <t>TABLE 7.5.2 - Proposed forecast opex for the EBSS for the forthcoming regulatory control period</t>
  </si>
  <si>
    <t>ED_EBS752_00001</t>
  </si>
  <si>
    <t>Forecast opex</t>
  </si>
  <si>
    <t>Less excluded costs</t>
  </si>
  <si>
    <t>ED_EBS752_00002</t>
  </si>
  <si>
    <t>ED_EBS752_00003</t>
  </si>
  <si>
    <t>ED_EBS752_00004</t>
  </si>
  <si>
    <t>ED_EBS752_00005</t>
  </si>
  <si>
    <t>ED_EBS752_00006</t>
  </si>
  <si>
    <t>ED_EBS752_00007</t>
  </si>
  <si>
    <t>ED_EBS752_00008</t>
  </si>
  <si>
    <t>&lt;category proposed for exclusion&gt;</t>
  </si>
  <si>
    <t>ED_EBS752_00009</t>
  </si>
  <si>
    <t>ED_EBS752_00010</t>
  </si>
  <si>
    <t>ED_EBS752_00011</t>
  </si>
  <si>
    <t>DIRECT MATERIAL EXPENDITURE  
($0's, real December 2015)</t>
  </si>
  <si>
    <t>DIRECT LABOUR EXPENDITURE  
($0's, real December 2015)</t>
  </si>
  <si>
    <t>VEGETATION MANAGEMENT</t>
  </si>
  <si>
    <t>Low Bushfire Risk Area - LBRA</t>
  </si>
  <si>
    <t>Hazardous Bushfire Risk Area - HBRA</t>
  </si>
  <si>
    <t>ROUTINE MAINTENANCE</t>
  </si>
  <si>
    <t>Pole top, overhead line &amp; service line maintenance</t>
  </si>
  <si>
    <t>Pole inspection and treatment</t>
  </si>
  <si>
    <t>Overhead asset inspection</t>
  </si>
  <si>
    <t>Network underground cable maintenance</t>
  </si>
  <si>
    <t>Distribution substation equipment &amp; property maintenance</t>
  </si>
  <si>
    <t>Zone substation equipment maintenance</t>
  </si>
  <si>
    <t>Zone substation property maintenance</t>
  </si>
  <si>
    <t>Scada &amp; network control maintenance</t>
  </si>
  <si>
    <t>Protection systems maintenance</t>
  </si>
  <si>
    <t>Subtransmission asset maintenance - for DNSP with dual function assets</t>
  </si>
  <si>
    <t>Other</t>
  </si>
  <si>
    <t>NON-ROUTINE MAINTENANCE</t>
  </si>
  <si>
    <t>SCADA &amp; network control maintenance</t>
  </si>
  <si>
    <t>OVERHEADS</t>
  </si>
  <si>
    <t>Network overheads</t>
  </si>
  <si>
    <t>Corporate 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</si>
  <si>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</si>
  <si>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</si>
  <si>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</si>
  <si>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</si>
  <si>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</si>
  <si>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</si>
  <si>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</si>
  <si>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</si>
  <si>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</si>
  <si>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</si>
  <si>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</si>
  <si>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</si>
  <si>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REPLACEMENT</t>
  </si>
  <si>
    <t>Poles</t>
  </si>
  <si>
    <t>Pole top structures</t>
  </si>
  <si>
    <t>Overhead conductors</t>
  </si>
  <si>
    <t>Underground cables</t>
  </si>
  <si>
    <t>Service lines</t>
  </si>
  <si>
    <t>Transformers</t>
  </si>
  <si>
    <t>Switchgear</t>
  </si>
  <si>
    <t>SCADA network control and protections systems</t>
  </si>
  <si>
    <t>NON-NETWORK EXPENDITURE</t>
  </si>
  <si>
    <t>IT and communications</t>
  </si>
  <si>
    <t>Motor vehicles</t>
  </si>
  <si>
    <t>Buildings and property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</si>
</sst>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0.00_-;\-&quot;$&quot;* #,##0.00_-;_-&quot;$&quot;* &quot;-&quot;??_-;_-@_-"/>
    <numFmt numFmtId="43" formatCode="_-* #,##0.00_-;\-* #,##0.00_-;_-* &quot;-&quot;??_-;_-@_-"/>
    <numFmt numFmtId="164" formatCode="mmm\ yyyy"/>
    <numFmt numFmtId="165" formatCode="0.0"/>
    <numFmt numFmtId="166" formatCode="#,##0.0;\-#,##0.0;_(&quot;-&quot;_)"/>
    <numFmt numFmtId="167" formatCode="_-* #,##0_-;\-* #,##0_-;_-* &quot;-&quot;??_-;_-@_-"/>
    <numFmt numFmtId="168" formatCode="#,##0.00_ ;\-#,##0.00\ "/>
    <numFmt numFmtId="169" formatCode="#,##0.0_ ;\-#,##0.0\ "/>
    <numFmt numFmtId="170" formatCode="#,##0.00;\-#,##0.00;_(&quot;-&quot;_)"/>
    <numFmt numFmtId="171" formatCode="#,##0_ ;[Red]\-#,##0\ "/>
    <numFmt numFmtId="172" formatCode="_([$€-2]* #,##0.00_);_([$€-2]* \(#,##0.00\);_([$€-2]* &quot;-&quot;??_)"/>
    <numFmt numFmtId="173" formatCode="_(* #,##0_);_(* \(#,##0\);_(* &quot;-&quot;_);_(@_)"/>
    <numFmt numFmtId="174" formatCode="_(* #,##0.00_);_(* \(#,##0.00\);_(* &quot;-&quot;??_);_(@_)"/>
    <numFmt numFmtId="175" formatCode="_(* #,##0.0_);_(* \(#,##0.0\);_(* &quot;-&quot;?_);_(@_)"/>
    <numFmt numFmtId="176" formatCode="0.0%"/>
    <numFmt numFmtId="177" formatCode="_(* #,##0_);_(* \(#,##0\);_(* &quot;-&quot;?_);_(@_)"/>
    <numFmt numFmtId="178" formatCode="#,##0.000_ ;[Red]\-#,##0.000\ "/>
    <numFmt numFmtId="179" formatCode="#,##0.00_ ;[Red]\-#,##0.00\ "/>
    <numFmt numFmtId="180" formatCode="&quot;[c-i-c &quot;#,##0&quot;]&quot;;&quot;[c-i-c &quot;\-#,##0&quot;]&quot;;_(&quot;-&quot;_)"/>
  </numFmts>
  <fonts count="47">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0"/>
      <name val="Arial"/>
      <family val="2"/>
    </font>
    <font>
      <b/>
      <sz val="12"/>
      <name val="Arial"/>
      <family val="2"/>
    </font>
    <font>
      <sz val="10"/>
      <name val="Arial"/>
      <family val="2"/>
    </font>
    <font>
      <b/>
      <sz val="11"/>
      <color theme="1"/>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name val="Calibri"/>
      <family val="2"/>
      <scheme val="minor"/>
    </font>
    <font>
      <i/>
      <sz val="10"/>
      <name val="Arial"/>
      <family val="2"/>
    </font>
    <font>
      <i/>
      <sz val="11"/>
      <color theme="1"/>
      <name val="Arial"/>
      <family val="2"/>
    </font>
    <font>
      <b/>
      <sz val="11"/>
      <name val="Arial"/>
      <family val="2"/>
    </font>
    <font>
      <b/>
      <sz val="10"/>
      <name val="Calibri"/>
      <family val="2"/>
      <scheme val="minor"/>
    </font>
    <font>
      <sz val="5"/>
      <name val="Arial"/>
      <family val="2"/>
    </font>
    <font>
      <b/>
      <sz val="14"/>
      <name val="Arial"/>
      <family val="2"/>
    </font>
    <font>
      <vertAlign val="superscript"/>
      <sz val="5"/>
      <name val="Arial"/>
      <family val="2"/>
    </font>
    <font>
      <b/>
      <sz val="14"/>
      <color theme="0"/>
      <name val="Arial"/>
      <family val="2"/>
    </font>
    <font>
      <i/>
      <sz val="11"/>
      <name val="Calibri"/>
      <family val="2"/>
      <scheme val="minor"/>
    </font>
    <font>
      <sz val="10"/>
      <color rgb="FFFF0000"/>
      <name val="Arial"/>
      <family val="2"/>
    </font>
    <font>
      <b/>
      <sz val="11"/>
      <color indexed="81"/>
      <name val="Tahoma"/>
      <family val="2"/>
    </font>
    <font>
      <sz val="11"/>
      <color indexed="81"/>
      <name val="Tahoma"/>
      <family val="2"/>
    </font>
    <font>
      <b/>
      <sz val="10"/>
      <color indexed="9"/>
      <name val="Arial"/>
      <family val="2"/>
    </font>
    <font>
      <b/>
      <sz val="10"/>
      <color theme="1"/>
      <name val="Arial"/>
      <family val="2"/>
    </font>
    <font>
      <b/>
      <sz val="9"/>
      <color indexed="10"/>
      <name val="Arial"/>
      <family val="2"/>
    </font>
    <font>
      <sz val="11"/>
      <name val="Arial"/>
      <family val="2"/>
    </font>
    <font>
      <sz val="10"/>
      <name val="Calibri"/>
      <family val="2"/>
      <scheme val="minor"/>
    </font>
    <font>
      <sz val="10"/>
      <name val="Helv"/>
      <charset val="204"/>
    </font>
    <font>
      <sz val="14"/>
      <name val="System"/>
      <family val="2"/>
    </font>
    <font>
      <b/>
      <sz val="11"/>
      <color indexed="9"/>
      <name val="Calibri"/>
      <family val="2"/>
    </font>
    <font>
      <u/>
      <sz val="8.5"/>
      <color indexed="12"/>
      <name val="Arial"/>
      <family val="2"/>
    </font>
    <font>
      <b/>
      <sz val="9"/>
      <name val="Arial"/>
      <family val="2"/>
    </font>
    <font>
      <b/>
      <sz val="9"/>
      <color indexed="9"/>
      <name val="Arial"/>
      <family val="2"/>
    </font>
    <font>
      <sz val="9"/>
      <name val="Arial"/>
      <family val="2"/>
    </font>
    <font>
      <sz val="11"/>
      <color theme="1"/>
      <name val="Calibri"/>
      <family val="2"/>
    </font>
    <font>
      <b/>
      <sz val="16"/>
      <color indexed="9"/>
      <name val="Arial"/>
      <family val="2"/>
    </font>
  </fonts>
  <fills count="25">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C0C0C0"/>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indexed="26"/>
        <bgColor indexed="64"/>
      </patternFill>
    </fill>
    <fill>
      <patternFill patternType="solid">
        <fgColor indexed="55"/>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theme="0" tint="-0.499984740745262"/>
        <bgColor indexed="64"/>
      </patternFill>
    </fill>
    <fill>
      <patternFill patternType="solid">
        <fgColor rgb="FFFFCCCC"/>
        <bgColor indexed="64"/>
      </patternFill>
    </fill>
  </fills>
  <borders count="112">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auto="1"/>
      </left>
      <right style="medium">
        <color indexed="64"/>
      </right>
      <top/>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auto="1"/>
      </top>
      <bottom style="thin">
        <color theme="0" tint="-0.34998626667073579"/>
      </bottom>
      <diagonal/>
    </border>
    <border>
      <left style="medium">
        <color indexed="64"/>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medium">
        <color indexed="64"/>
      </left>
      <right/>
      <top style="medium">
        <color auto="1"/>
      </top>
      <bottom style="medium">
        <color auto="1"/>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style="medium">
        <color auto="1"/>
      </top>
      <bottom style="thin">
        <color theme="0" tint="-0.34998626667073579"/>
      </bottom>
      <diagonal/>
    </border>
    <border>
      <left/>
      <right/>
      <top style="medium">
        <color auto="1"/>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auto="1"/>
      </bottom>
      <diagonal/>
    </border>
    <border>
      <left style="medium">
        <color indexed="64"/>
      </left>
      <right/>
      <top/>
      <bottom/>
      <diagonal/>
    </border>
    <border>
      <left style="medium">
        <color indexed="64"/>
      </left>
      <right/>
      <top style="medium">
        <color indexed="64"/>
      </top>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top/>
      <bottom/>
      <diagonal/>
    </border>
    <border>
      <left style="medium">
        <color auto="1"/>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medium">
        <color indexed="64"/>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right style="medium">
        <color indexed="64"/>
      </right>
      <top style="thin">
        <color theme="0" tint="-0.34998626667073579"/>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auto="1"/>
      </left>
      <right/>
      <top style="medium">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auto="1"/>
      </left>
      <right/>
      <top style="thin">
        <color auto="1"/>
      </top>
      <bottom/>
      <diagonal/>
    </border>
    <border>
      <left style="medium">
        <color auto="1"/>
      </left>
      <right style="medium">
        <color indexed="64"/>
      </right>
      <top style="thin">
        <color indexed="64"/>
      </top>
      <bottom style="thin">
        <color indexed="64"/>
      </bottom>
      <diagonal/>
    </border>
    <border>
      <left style="medium">
        <color indexed="64"/>
      </left>
      <right style="medium">
        <color indexed="64"/>
      </right>
      <top style="thin">
        <color theme="0" tint="-0.24994659260841701"/>
      </top>
      <bottom style="medium">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64">
    <xf numFmtId="0" fontId="0" fillId="0" borderId="0"/>
    <xf numFmtId="9" fontId="1" fillId="0" borderId="0" applyFont="0" applyFill="0" applyBorder="0" applyAlignment="0" applyProtection="0"/>
    <xf numFmtId="0" fontId="14" fillId="5" borderId="0">
      <alignment vertical="center"/>
      <protection locked="0"/>
    </xf>
    <xf numFmtId="0" fontId="1" fillId="0" borderId="0"/>
    <xf numFmtId="0" fontId="8" fillId="0" borderId="0"/>
    <xf numFmtId="172" fontId="8" fillId="0" borderId="0"/>
    <xf numFmtId="0" fontId="8" fillId="0" borderId="0"/>
    <xf numFmtId="172" fontId="8"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3" fontId="8" fillId="4" borderId="0" applyNumberFormat="0" applyFont="0" applyBorder="0" applyAlignment="0">
      <alignment horizontal="right"/>
    </xf>
    <xf numFmtId="0" fontId="40" fillId="18" borderId="110" applyNumberFormat="0" applyAlignment="0" applyProtection="0"/>
    <xf numFmtId="174" fontId="8" fillId="0" borderId="0" applyFont="0" applyFill="0" applyBorder="0" applyAlignment="0" applyProtection="0"/>
    <xf numFmtId="44" fontId="8" fillId="0" borderId="0" applyFont="0" applyFill="0" applyBorder="0" applyAlignment="0" applyProtection="0"/>
    <xf numFmtId="0" fontId="41" fillId="0" borderId="0" applyNumberFormat="0" applyFill="0" applyBorder="0" applyAlignment="0" applyProtection="0">
      <alignment vertical="top"/>
      <protection locked="0"/>
    </xf>
    <xf numFmtId="175" fontId="8" fillId="17" borderId="0" applyFont="0" applyBorder="0">
      <alignment horizontal="right"/>
    </xf>
    <xf numFmtId="176" fontId="8" fillId="17" borderId="0" applyFont="0" applyBorder="0" applyAlignment="0"/>
    <xf numFmtId="175" fontId="8" fillId="17" borderId="0" applyFont="0" applyBorder="0">
      <alignment horizontal="right"/>
    </xf>
    <xf numFmtId="173" fontId="8" fillId="19" borderId="0" applyFont="0" applyBorder="0" applyAlignment="0">
      <alignment horizontal="right"/>
      <protection locked="0"/>
    </xf>
    <xf numFmtId="10" fontId="8" fillId="19" borderId="0" applyFont="0" applyBorder="0">
      <alignment horizontal="right"/>
      <protection locked="0"/>
    </xf>
    <xf numFmtId="173" fontId="8" fillId="19" borderId="0" applyFont="0" applyBorder="0" applyAlignment="0">
      <alignment horizontal="right"/>
      <protection locked="0"/>
    </xf>
    <xf numFmtId="3" fontId="8" fillId="20" borderId="0" applyFont="0" applyBorder="0">
      <protection locked="0"/>
    </xf>
    <xf numFmtId="176" fontId="42" fillId="20" borderId="0" applyBorder="0" applyAlignment="0">
      <protection locked="0"/>
    </xf>
    <xf numFmtId="177" fontId="8" fillId="21" borderId="0" applyFont="0" applyBorder="0">
      <alignment horizontal="right"/>
      <protection locked="0"/>
    </xf>
    <xf numFmtId="173" fontId="8" fillId="17" borderId="0" applyFont="0" applyBorder="0">
      <alignment horizontal="right"/>
      <protection locked="0"/>
    </xf>
    <xf numFmtId="178" fontId="8" fillId="8" borderId="111" applyFill="0">
      <alignment horizontal="right" vertical="center" wrapText="1"/>
      <protection locked="0"/>
    </xf>
    <xf numFmtId="176" fontId="43" fillId="22" borderId="0" applyBorder="0" applyAlignment="0"/>
    <xf numFmtId="175" fontId="44" fillId="4" borderId="5" applyFont="0" applyBorder="0" applyAlignment="0"/>
    <xf numFmtId="176" fontId="42" fillId="4" borderId="0" applyFont="0" applyBorder="0" applyAlignment="0"/>
    <xf numFmtId="178" fontId="10" fillId="6" borderId="101">
      <alignment horizontal="right" vertical="center" wrapText="1"/>
    </xf>
    <xf numFmtId="0" fontId="8" fillId="0" borderId="0"/>
    <xf numFmtId="0" fontId="8" fillId="0" borderId="0" applyFill="0"/>
    <xf numFmtId="0" fontId="8" fillId="0" borderId="0"/>
    <xf numFmtId="0" fontId="8" fillId="0" borderId="0"/>
    <xf numFmtId="0" fontId="1" fillId="0" borderId="0"/>
    <xf numFmtId="0" fontId="1" fillId="0" borderId="0">
      <protection locked="0"/>
    </xf>
    <xf numFmtId="0" fontId="8" fillId="0" borderId="0"/>
    <xf numFmtId="0" fontId="8" fillId="0" borderId="0"/>
    <xf numFmtId="0" fontId="1" fillId="0" borderId="0">
      <protection locked="0"/>
    </xf>
    <xf numFmtId="0" fontId="1" fillId="0" borderId="0"/>
    <xf numFmtId="0" fontId="8" fillId="0" borderId="0" applyFill="0"/>
    <xf numFmtId="0" fontId="45" fillId="0" borderId="0"/>
    <xf numFmtId="0" fontId="1" fillId="0" borderId="0"/>
    <xf numFmtId="9" fontId="8" fillId="0" borderId="0" applyFont="0" applyFill="0" applyBorder="0" applyAlignment="0" applyProtection="0"/>
    <xf numFmtId="9" fontId="1" fillId="0" borderId="0" applyFont="0" applyFill="0" applyBorder="0" applyAlignment="0" applyProtection="0"/>
    <xf numFmtId="0" fontId="46" fillId="23" borderId="0">
      <alignment horizontal="left" vertical="center"/>
      <protection locked="0"/>
    </xf>
    <xf numFmtId="0" fontId="46" fillId="23" borderId="0">
      <alignment horizontal="left" vertical="center"/>
      <protection locked="0"/>
    </xf>
    <xf numFmtId="43" fontId="1" fillId="0" borderId="0" applyFont="0" applyFill="0" applyBorder="0" applyAlignment="0" applyProtection="0"/>
  </cellStyleXfs>
  <cellXfs count="384">
    <xf numFmtId="0" fontId="0" fillId="0" borderId="0" xfId="0"/>
    <xf numFmtId="0" fontId="5" fillId="2" borderId="0" xfId="0" applyFont="1" applyFill="1" applyProtection="1"/>
    <xf numFmtId="0" fontId="5" fillId="2" borderId="0" xfId="0" applyFont="1" applyFill="1" applyProtection="1">
      <protection locked="0"/>
    </xf>
    <xf numFmtId="0" fontId="6" fillId="0" borderId="0" xfId="0" applyFont="1" applyAlignment="1" applyProtection="1">
      <alignment horizontal="left" wrapText="1"/>
      <protection locked="0"/>
    </xf>
    <xf numFmtId="0" fontId="6" fillId="0" borderId="0" xfId="0" applyFont="1" applyAlignment="1" applyProtection="1">
      <alignment horizontal="left" wrapText="1"/>
    </xf>
    <xf numFmtId="0" fontId="0" fillId="2" borderId="0" xfId="0" applyFill="1" applyProtection="1"/>
    <xf numFmtId="0" fontId="5" fillId="3" borderId="0" xfId="0" applyFont="1" applyFill="1" applyProtection="1"/>
    <xf numFmtId="0" fontId="0" fillId="4" borderId="0" xfId="0" applyFill="1" applyAlignment="1" applyProtection="1">
      <alignment horizontal="left" vertical="top" wrapText="1"/>
      <protection locked="0"/>
    </xf>
    <xf numFmtId="0" fontId="0" fillId="4" borderId="0" xfId="0" applyFill="1" applyAlignment="1" applyProtection="1">
      <alignment horizontal="left" vertical="top" wrapText="1"/>
    </xf>
    <xf numFmtId="0" fontId="0" fillId="2" borderId="0" xfId="0" applyFill="1" applyAlignment="1" applyProtection="1">
      <alignment horizontal="left" vertical="top" wrapText="1"/>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0" fillId="2" borderId="0" xfId="0" applyFill="1"/>
    <xf numFmtId="0" fontId="5" fillId="2" borderId="0" xfId="0" applyFont="1" applyFill="1" applyAlignment="1" applyProtection="1">
      <alignment vertical="center"/>
    </xf>
    <xf numFmtId="0" fontId="4" fillId="2" borderId="4" xfId="0" applyFont="1" applyFill="1" applyBorder="1" applyAlignment="1" applyProtection="1">
      <alignment vertical="center"/>
    </xf>
    <xf numFmtId="164" fontId="6" fillId="2" borderId="5" xfId="0" applyNumberFormat="1" applyFont="1" applyFill="1" applyBorder="1" applyAlignment="1" applyProtection="1">
      <alignment horizontal="right" vertical="center" wrapText="1"/>
    </xf>
    <xf numFmtId="164" fontId="6" fillId="2" borderId="6" xfId="0" applyNumberFormat="1" applyFont="1" applyFill="1" applyBorder="1" applyAlignment="1" applyProtection="1">
      <alignment horizontal="right" vertical="center" wrapText="1"/>
    </xf>
    <xf numFmtId="164" fontId="6" fillId="2" borderId="7" xfId="0" applyNumberFormat="1" applyFont="1" applyFill="1" applyBorder="1" applyAlignment="1" applyProtection="1">
      <alignment horizontal="right" vertical="center" wrapText="1"/>
    </xf>
    <xf numFmtId="164" fontId="6" fillId="2" borderId="0" xfId="0" applyNumberFormat="1" applyFont="1" applyFill="1" applyAlignment="1" applyProtection="1">
      <alignment horizontal="right" vertical="center" wrapText="1"/>
    </xf>
    <xf numFmtId="0" fontId="0" fillId="2" borderId="0" xfId="0" applyFill="1" applyAlignment="1" applyProtection="1">
      <alignment vertical="center"/>
    </xf>
    <xf numFmtId="0" fontId="0" fillId="2" borderId="8" xfId="0" applyFill="1" applyBorder="1" applyAlignment="1" applyProtection="1">
      <alignment horizontal="left" vertical="top" wrapText="1"/>
    </xf>
    <xf numFmtId="165" fontId="8" fillId="2" borderId="9" xfId="0" applyNumberFormat="1" applyFont="1" applyFill="1" applyBorder="1" applyAlignment="1">
      <alignment horizontal="right" vertical="top" wrapText="1"/>
    </xf>
    <xf numFmtId="165" fontId="8" fillId="2" borderId="10" xfId="0" applyNumberFormat="1" applyFont="1" applyFill="1" applyBorder="1" applyAlignment="1">
      <alignment horizontal="right" vertical="top" wrapText="1"/>
    </xf>
    <xf numFmtId="165" fontId="8" fillId="2" borderId="10" xfId="0" applyNumberFormat="1" applyFont="1" applyFill="1" applyBorder="1" applyAlignment="1" applyProtection="1">
      <alignment vertical="center" wrapText="1"/>
    </xf>
    <xf numFmtId="165" fontId="8" fillId="2" borderId="11" xfId="0" applyNumberFormat="1" applyFont="1" applyFill="1" applyBorder="1" applyAlignment="1" applyProtection="1">
      <alignment vertical="center" wrapText="1"/>
    </xf>
    <xf numFmtId="0" fontId="0" fillId="2" borderId="12" xfId="0" applyFill="1" applyBorder="1" applyAlignment="1" applyProtection="1">
      <alignment horizontal="left" vertical="top" wrapText="1"/>
    </xf>
    <xf numFmtId="165" fontId="8" fillId="2" borderId="13" xfId="0" applyNumberFormat="1" applyFont="1" applyFill="1" applyBorder="1" applyAlignment="1" applyProtection="1">
      <alignment vertical="center" wrapText="1"/>
    </xf>
    <xf numFmtId="165" fontId="8" fillId="2" borderId="14" xfId="0" applyNumberFormat="1" applyFont="1" applyFill="1" applyBorder="1" applyAlignment="1" applyProtection="1">
      <alignment vertical="center" wrapText="1"/>
    </xf>
    <xf numFmtId="165" fontId="8" fillId="2" borderId="15" xfId="0" applyNumberFormat="1" applyFont="1" applyFill="1" applyBorder="1" applyAlignment="1" applyProtection="1">
      <alignment vertical="center" wrapText="1"/>
    </xf>
    <xf numFmtId="0" fontId="0" fillId="2" borderId="0" xfId="0" applyFill="1" applyBorder="1" applyAlignment="1" applyProtection="1">
      <alignment horizontal="left" vertical="top" wrapText="1"/>
    </xf>
    <xf numFmtId="0" fontId="5" fillId="2" borderId="0" xfId="0" applyFont="1" applyFill="1"/>
    <xf numFmtId="0" fontId="0" fillId="2" borderId="0" xfId="0" applyFill="1" applyBorder="1"/>
    <xf numFmtId="0" fontId="7" fillId="2" borderId="16"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1" fontId="6" fillId="2" borderId="21" xfId="0" applyNumberFormat="1" applyFont="1" applyFill="1" applyBorder="1" applyAlignment="1" applyProtection="1">
      <alignment horizontal="right" vertical="center"/>
    </xf>
    <xf numFmtId="0" fontId="9" fillId="2" borderId="22" xfId="0" applyFont="1" applyFill="1" applyBorder="1" applyAlignment="1" applyProtection="1">
      <alignment horizontal="right" vertical="center"/>
    </xf>
    <xf numFmtId="0" fontId="9" fillId="2" borderId="23" xfId="0" applyFont="1" applyFill="1" applyBorder="1" applyAlignment="1" applyProtection="1">
      <alignment horizontal="right" vertical="center"/>
    </xf>
    <xf numFmtId="0" fontId="8" fillId="2" borderId="24" xfId="0" applyFont="1" applyFill="1" applyBorder="1" applyAlignment="1" applyProtection="1">
      <alignment horizontal="left" vertical="center" wrapText="1" indent="1"/>
    </xf>
    <xf numFmtId="165" fontId="6" fillId="2" borderId="25" xfId="0" applyNumberFormat="1" applyFont="1" applyFill="1" applyBorder="1" applyAlignment="1" applyProtection="1">
      <alignment vertical="center"/>
    </xf>
    <xf numFmtId="165" fontId="8" fillId="2" borderId="26" xfId="0" applyNumberFormat="1" applyFont="1" applyFill="1" applyBorder="1" applyAlignment="1" applyProtection="1">
      <alignment vertical="center" wrapText="1"/>
    </xf>
    <xf numFmtId="165" fontId="8" fillId="2" borderId="27" xfId="0" applyNumberFormat="1" applyFont="1" applyFill="1" applyBorder="1" applyAlignment="1" applyProtection="1">
      <alignment vertical="center" wrapText="1"/>
    </xf>
    <xf numFmtId="165" fontId="8" fillId="2" borderId="28" xfId="0" applyNumberFormat="1" applyFont="1" applyFill="1" applyBorder="1" applyAlignment="1" applyProtection="1">
      <alignment vertical="center" wrapText="1"/>
    </xf>
    <xf numFmtId="165" fontId="8" fillId="2" borderId="29" xfId="0" applyNumberFormat="1" applyFont="1" applyFill="1" applyBorder="1" applyAlignment="1" applyProtection="1"/>
    <xf numFmtId="165" fontId="6" fillId="2" borderId="0" xfId="0" applyNumberFormat="1" applyFont="1" applyFill="1" applyBorder="1" applyAlignment="1" applyProtection="1"/>
    <xf numFmtId="165" fontId="6" fillId="2" borderId="26" xfId="0" applyNumberFormat="1" applyFont="1" applyFill="1" applyBorder="1" applyAlignment="1" applyProtection="1"/>
    <xf numFmtId="0" fontId="8" fillId="2" borderId="30" xfId="0" applyFont="1" applyFill="1" applyBorder="1" applyAlignment="1" applyProtection="1">
      <alignment horizontal="left" vertical="center" wrapText="1" indent="1"/>
    </xf>
    <xf numFmtId="165" fontId="6" fillId="2" borderId="31" xfId="0" applyNumberFormat="1" applyFont="1" applyFill="1" applyBorder="1" applyAlignment="1" applyProtection="1">
      <alignment vertical="center"/>
    </xf>
    <xf numFmtId="165" fontId="6" fillId="2" borderId="32" xfId="0" applyNumberFormat="1" applyFont="1" applyFill="1" applyBorder="1" applyAlignment="1" applyProtection="1">
      <alignment vertical="center"/>
    </xf>
    <xf numFmtId="165" fontId="6" fillId="2" borderId="33" xfId="0" applyNumberFormat="1" applyFont="1" applyFill="1" applyBorder="1" applyAlignment="1" applyProtection="1">
      <alignment vertical="center"/>
    </xf>
    <xf numFmtId="165" fontId="8" fillId="2" borderId="34" xfId="0" applyNumberFormat="1" applyFont="1" applyFill="1" applyBorder="1" applyAlignment="1" applyProtection="1">
      <alignment horizontal="right" vertical="center" wrapText="1"/>
    </xf>
    <xf numFmtId="165" fontId="8" fillId="2" borderId="35" xfId="0" applyNumberFormat="1" applyFont="1" applyFill="1" applyBorder="1" applyAlignment="1" applyProtection="1">
      <alignment horizontal="right" vertical="center" wrapText="1"/>
    </xf>
    <xf numFmtId="165" fontId="8" fillId="2" borderId="36" xfId="0" applyNumberFormat="1" applyFont="1" applyFill="1" applyBorder="1" applyAlignment="1" applyProtection="1">
      <alignment horizontal="right" vertical="center" wrapText="1"/>
    </xf>
    <xf numFmtId="0" fontId="5" fillId="2" borderId="0" xfId="0" applyFont="1" applyFill="1" applyBorder="1" applyProtection="1"/>
    <xf numFmtId="0" fontId="10" fillId="2" borderId="30" xfId="0" applyFont="1" applyFill="1" applyBorder="1" applyAlignment="1" applyProtection="1">
      <alignment horizontal="left" vertical="center" wrapText="1" indent="1"/>
    </xf>
    <xf numFmtId="0" fontId="10" fillId="2" borderId="37" xfId="0" applyFont="1" applyFill="1" applyBorder="1" applyAlignment="1" applyProtection="1">
      <alignment horizontal="left" vertical="center" wrapText="1" indent="1"/>
    </xf>
    <xf numFmtId="10" fontId="8" fillId="2" borderId="35" xfId="1" applyNumberFormat="1" applyFont="1" applyFill="1" applyBorder="1" applyAlignment="1" applyProtection="1">
      <alignment horizontal="right" vertical="center" wrapText="1"/>
    </xf>
    <xf numFmtId="10" fontId="8" fillId="2" borderId="38" xfId="1" applyNumberFormat="1" applyFont="1" applyFill="1" applyBorder="1" applyAlignment="1" applyProtection="1">
      <alignment horizontal="right" vertical="center" wrapText="1"/>
    </xf>
    <xf numFmtId="10" fontId="8" fillId="2" borderId="39" xfId="1" applyNumberFormat="1" applyFont="1" applyFill="1" applyBorder="1" applyAlignment="1" applyProtection="1">
      <alignment horizontal="right" vertical="center" wrapText="1"/>
    </xf>
    <xf numFmtId="0" fontId="10" fillId="2" borderId="40" xfId="0" applyFont="1" applyFill="1" applyBorder="1" applyAlignment="1" applyProtection="1">
      <alignment horizontal="left" vertical="center" wrapText="1" indent="1"/>
    </xf>
    <xf numFmtId="165" fontId="6" fillId="2" borderId="12" xfId="0" applyNumberFormat="1" applyFont="1" applyFill="1" applyBorder="1" applyAlignment="1" applyProtection="1">
      <alignment vertical="center"/>
    </xf>
    <xf numFmtId="2" fontId="8" fillId="2" borderId="13" xfId="1" applyNumberFormat="1" applyFont="1" applyFill="1" applyBorder="1" applyAlignment="1" applyProtection="1">
      <alignment horizontal="right" vertical="center" wrapText="1"/>
    </xf>
    <xf numFmtId="2" fontId="8" fillId="2" borderId="14" xfId="1" applyNumberFormat="1" applyFont="1" applyFill="1" applyBorder="1" applyAlignment="1" applyProtection="1">
      <alignment horizontal="right" vertical="center" wrapText="1"/>
    </xf>
    <xf numFmtId="2" fontId="8" fillId="2" borderId="15" xfId="1" applyNumberFormat="1" applyFont="1" applyFill="1" applyBorder="1" applyAlignment="1" applyProtection="1">
      <alignment horizontal="right" vertical="center" wrapText="1"/>
    </xf>
    <xf numFmtId="0" fontId="10" fillId="2" borderId="0" xfId="0" applyFont="1" applyFill="1" applyBorder="1" applyAlignment="1" applyProtection="1">
      <alignment horizontal="left" vertical="center" wrapText="1" indent="1"/>
    </xf>
    <xf numFmtId="0" fontId="11" fillId="0" borderId="0" xfId="0" applyFont="1" applyBorder="1" applyProtection="1"/>
    <xf numFmtId="165" fontId="8" fillId="2" borderId="0" xfId="1" applyNumberFormat="1" applyFont="1" applyFill="1" applyBorder="1" applyAlignment="1" applyProtection="1">
      <alignment horizontal="right" vertical="center" wrapText="1"/>
    </xf>
    <xf numFmtId="2" fontId="6" fillId="0" borderId="0" xfId="0" applyNumberFormat="1" applyFont="1" applyFill="1" applyBorder="1" applyAlignment="1" applyProtection="1">
      <alignment horizontal="center"/>
    </xf>
    <xf numFmtId="0" fontId="11" fillId="2" borderId="0" xfId="0" applyFont="1" applyFill="1" applyBorder="1" applyProtection="1"/>
    <xf numFmtId="0" fontId="12" fillId="2" borderId="0" xfId="0" applyFont="1" applyFill="1" applyProtection="1">
      <protection locked="0"/>
    </xf>
    <xf numFmtId="0" fontId="13" fillId="2" borderId="0" xfId="0" applyFont="1" applyFill="1" applyProtection="1"/>
    <xf numFmtId="0" fontId="15" fillId="5" borderId="0" xfId="2" applyFont="1">
      <alignment vertical="center"/>
      <protection locked="0"/>
    </xf>
    <xf numFmtId="0" fontId="5" fillId="0" borderId="0" xfId="0" applyFont="1"/>
    <xf numFmtId="0" fontId="16" fillId="2" borderId="0" xfId="0" applyFont="1" applyFill="1" applyBorder="1" applyProtection="1"/>
    <xf numFmtId="0" fontId="17" fillId="2" borderId="0" xfId="0" applyFont="1" applyFill="1" applyBorder="1" applyProtection="1"/>
    <xf numFmtId="0" fontId="18" fillId="6" borderId="16" xfId="0" applyFont="1" applyFill="1" applyBorder="1" applyAlignment="1" applyProtection="1">
      <alignment horizontal="left" vertical="center"/>
      <protection locked="0"/>
    </xf>
    <xf numFmtId="0" fontId="18" fillId="6" borderId="2" xfId="0" applyFont="1" applyFill="1" applyBorder="1" applyAlignment="1" applyProtection="1">
      <alignment horizontal="left" vertical="center"/>
      <protection locked="0"/>
    </xf>
    <xf numFmtId="0" fontId="18" fillId="6" borderId="3" xfId="0" applyFont="1" applyFill="1" applyBorder="1" applyAlignment="1" applyProtection="1">
      <alignment horizontal="left" vertical="center"/>
      <protection locked="0"/>
    </xf>
    <xf numFmtId="0" fontId="19" fillId="2" borderId="41" xfId="0" applyFont="1" applyFill="1" applyBorder="1" applyProtection="1"/>
    <xf numFmtId="0" fontId="11" fillId="2" borderId="0" xfId="0" applyFont="1" applyFill="1" applyProtection="1"/>
    <xf numFmtId="0" fontId="0" fillId="0" borderId="0" xfId="0" applyFill="1" applyProtection="1"/>
    <xf numFmtId="0" fontId="9" fillId="2" borderId="41" xfId="0" applyFont="1" applyFill="1" applyBorder="1" applyProtection="1"/>
    <xf numFmtId="0" fontId="9" fillId="2" borderId="4" xfId="0" applyFont="1" applyFill="1" applyBorder="1" applyProtection="1"/>
    <xf numFmtId="0" fontId="6" fillId="6" borderId="48" xfId="0" applyFont="1" applyFill="1" applyBorder="1" applyAlignment="1" applyProtection="1">
      <alignment horizontal="right" vertical="center"/>
    </xf>
    <xf numFmtId="0" fontId="6" fillId="6" borderId="49" xfId="0" applyFont="1" applyFill="1" applyBorder="1" applyAlignment="1" applyProtection="1">
      <alignment horizontal="right" vertical="center"/>
    </xf>
    <xf numFmtId="0" fontId="6" fillId="7" borderId="50" xfId="0" applyFont="1" applyFill="1" applyBorder="1" applyAlignment="1" applyProtection="1">
      <alignment horizontal="right" vertical="center"/>
    </xf>
    <xf numFmtId="0" fontId="6" fillId="7" borderId="51" xfId="0" applyFont="1" applyFill="1" applyBorder="1" applyAlignment="1" applyProtection="1">
      <alignment horizontal="right" vertical="center"/>
    </xf>
    <xf numFmtId="0" fontId="6" fillId="7" borderId="52" xfId="0" applyFont="1" applyFill="1" applyBorder="1" applyAlignment="1" applyProtection="1">
      <alignment horizontal="right" vertical="center"/>
    </xf>
    <xf numFmtId="0" fontId="6" fillId="6" borderId="53" xfId="0" applyFont="1" applyFill="1" applyBorder="1" applyAlignment="1" applyProtection="1">
      <alignment horizontal="right" vertical="center"/>
    </xf>
    <xf numFmtId="0" fontId="6" fillId="7" borderId="12" xfId="0" applyFont="1" applyFill="1" applyBorder="1" applyAlignment="1" applyProtection="1">
      <alignment horizontal="right" vertical="center"/>
    </xf>
    <xf numFmtId="0" fontId="6" fillId="7" borderId="54" xfId="0" applyFont="1" applyFill="1" applyBorder="1" applyAlignment="1" applyProtection="1">
      <alignment horizontal="right" vertical="center"/>
    </xf>
    <xf numFmtId="0" fontId="8" fillId="0" borderId="55" xfId="0" applyFont="1" applyBorder="1" applyAlignment="1" applyProtection="1">
      <alignment horizontal="left" vertical="center" wrapText="1" indent="1"/>
    </xf>
    <xf numFmtId="166" fontId="20" fillId="8" borderId="56" xfId="0" applyNumberFormat="1" applyFont="1" applyFill="1" applyBorder="1" applyAlignment="1" applyProtection="1">
      <alignment vertical="center" wrapText="1"/>
      <protection locked="0"/>
    </xf>
    <xf numFmtId="166" fontId="20" fillId="8" borderId="57" xfId="0" applyNumberFormat="1" applyFont="1" applyFill="1" applyBorder="1" applyAlignment="1" applyProtection="1">
      <alignment vertical="center" wrapText="1"/>
      <protection locked="0"/>
    </xf>
    <xf numFmtId="166" fontId="20" fillId="8" borderId="58" xfId="0" applyNumberFormat="1" applyFont="1" applyFill="1" applyBorder="1" applyAlignment="1" applyProtection="1">
      <alignment vertical="center" wrapText="1"/>
      <protection locked="0"/>
    </xf>
    <xf numFmtId="166" fontId="20" fillId="8" borderId="59" xfId="0" applyNumberFormat="1" applyFont="1" applyFill="1" applyBorder="1" applyAlignment="1" applyProtection="1">
      <alignment vertical="center" wrapText="1"/>
      <protection locked="0"/>
    </xf>
    <xf numFmtId="166" fontId="5" fillId="2" borderId="43" xfId="1" applyNumberFormat="1" applyFont="1" applyFill="1" applyBorder="1" applyAlignment="1" applyProtection="1">
      <alignment horizontal="right" vertical="center" wrapText="1"/>
    </xf>
    <xf numFmtId="166" fontId="5" fillId="2" borderId="28" xfId="1" applyNumberFormat="1" applyFont="1" applyFill="1" applyBorder="1" applyAlignment="1" applyProtection="1">
      <alignment horizontal="right" vertical="center" wrapText="1"/>
    </xf>
    <xf numFmtId="166" fontId="5" fillId="2" borderId="10" xfId="1" applyNumberFormat="1" applyFont="1" applyFill="1" applyBorder="1" applyAlignment="1" applyProtection="1">
      <alignment horizontal="right" vertical="center" wrapText="1"/>
    </xf>
    <xf numFmtId="166" fontId="5" fillId="2" borderId="44"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21" fillId="9" borderId="60" xfId="0" applyFont="1" applyFill="1" applyBorder="1" applyAlignment="1" applyProtection="1">
      <alignment horizontal="left" vertical="center" wrapText="1" indent="3"/>
    </xf>
    <xf numFmtId="166" fontId="20" fillId="6" borderId="34" xfId="0" applyNumberFormat="1" applyFont="1" applyFill="1" applyBorder="1" applyAlignment="1" applyProtection="1">
      <alignment vertical="center"/>
    </xf>
    <xf numFmtId="166" fontId="20" fillId="6" borderId="61" xfId="0" applyNumberFormat="1" applyFont="1" applyFill="1" applyBorder="1" applyAlignment="1" applyProtection="1">
      <alignment vertical="center"/>
    </xf>
    <xf numFmtId="166" fontId="20" fillId="6" borderId="62" xfId="0" applyNumberFormat="1" applyFont="1" applyFill="1" applyBorder="1" applyAlignment="1" applyProtection="1">
      <alignment vertical="center"/>
    </xf>
    <xf numFmtId="166" fontId="20" fillId="6" borderId="38" xfId="0" applyNumberFormat="1" applyFont="1" applyFill="1" applyBorder="1" applyAlignment="1" applyProtection="1">
      <alignment vertical="center"/>
    </xf>
    <xf numFmtId="0" fontId="11" fillId="0" borderId="0" xfId="0" applyFont="1" applyProtection="1"/>
    <xf numFmtId="166" fontId="20" fillId="6" borderId="62" xfId="0" applyNumberFormat="1" applyFont="1" applyFill="1" applyBorder="1" applyAlignment="1" applyProtection="1">
      <alignment horizontal="left"/>
    </xf>
    <xf numFmtId="166" fontId="20" fillId="6" borderId="63" xfId="0" applyNumberFormat="1" applyFont="1" applyFill="1" applyBorder="1" applyAlignment="1" applyProtection="1">
      <alignment horizontal="left"/>
    </xf>
    <xf numFmtId="166" fontId="20" fillId="6" borderId="38" xfId="0" applyNumberFormat="1" applyFont="1" applyFill="1" applyBorder="1" applyAlignment="1" applyProtection="1">
      <alignment horizontal="left"/>
    </xf>
    <xf numFmtId="166" fontId="20" fillId="6" borderId="61" xfId="0" applyNumberFormat="1" applyFont="1" applyFill="1" applyBorder="1" applyAlignment="1" applyProtection="1">
      <alignment horizontal="left"/>
    </xf>
    <xf numFmtId="0" fontId="8" fillId="0" borderId="60" xfId="0" applyFont="1" applyBorder="1" applyAlignment="1" applyProtection="1">
      <alignment horizontal="left" vertical="center" indent="4"/>
    </xf>
    <xf numFmtId="166" fontId="5" fillId="8" borderId="34" xfId="0" applyNumberFormat="1" applyFont="1" applyFill="1" applyBorder="1" applyAlignment="1" applyProtection="1">
      <alignment vertical="center" wrapText="1"/>
      <protection locked="0"/>
    </xf>
    <xf numFmtId="166" fontId="5" fillId="8" borderId="61" xfId="0" applyNumberFormat="1" applyFont="1" applyFill="1" applyBorder="1" applyAlignment="1" applyProtection="1">
      <alignment vertical="center" wrapText="1"/>
      <protection locked="0"/>
    </xf>
    <xf numFmtId="166" fontId="5" fillId="8" borderId="62" xfId="0" applyNumberFormat="1" applyFont="1" applyFill="1" applyBorder="1" applyAlignment="1" applyProtection="1">
      <alignment vertical="center" wrapText="1"/>
      <protection locked="0"/>
    </xf>
    <xf numFmtId="166" fontId="5" fillId="8" borderId="38" xfId="0" applyNumberFormat="1" applyFont="1" applyFill="1" applyBorder="1" applyAlignment="1" applyProtection="1">
      <alignment vertical="center" wrapText="1"/>
      <protection locked="0"/>
    </xf>
    <xf numFmtId="166" fontId="5" fillId="2" borderId="62" xfId="1" applyNumberFormat="1" applyFont="1" applyFill="1" applyBorder="1" applyAlignment="1" applyProtection="1">
      <alignment horizontal="right" wrapText="1"/>
    </xf>
    <xf numFmtId="166" fontId="5" fillId="2" borderId="63" xfId="1" applyNumberFormat="1" applyFont="1" applyFill="1" applyBorder="1" applyAlignment="1" applyProtection="1">
      <alignment horizontal="right" wrapText="1"/>
    </xf>
    <xf numFmtId="166" fontId="5" fillId="2" borderId="38" xfId="1" applyNumberFormat="1" applyFont="1" applyFill="1" applyBorder="1" applyAlignment="1" applyProtection="1">
      <alignment horizontal="right" wrapText="1"/>
    </xf>
    <xf numFmtId="166" fontId="5" fillId="2" borderId="61" xfId="1" applyNumberFormat="1" applyFont="1" applyFill="1" applyBorder="1" applyAlignment="1" applyProtection="1">
      <alignment horizontal="right" wrapText="1"/>
    </xf>
    <xf numFmtId="167" fontId="11" fillId="0" borderId="0" xfId="0" applyNumberFormat="1" applyFont="1" applyFill="1" applyProtection="1"/>
    <xf numFmtId="0" fontId="8" fillId="0" borderId="60" xfId="3" applyFont="1" applyFill="1" applyBorder="1" applyAlignment="1" applyProtection="1">
      <alignment horizontal="left" vertical="center" indent="4"/>
    </xf>
    <xf numFmtId="167" fontId="6" fillId="0" borderId="4" xfId="0" applyNumberFormat="1" applyFont="1" applyFill="1" applyBorder="1" applyProtection="1"/>
    <xf numFmtId="0" fontId="0" fillId="0" borderId="0" xfId="0" applyFill="1" applyBorder="1" applyProtection="1"/>
    <xf numFmtId="167" fontId="6" fillId="0" borderId="0" xfId="0" applyNumberFormat="1" applyFont="1" applyFill="1" applyProtection="1"/>
    <xf numFmtId="0" fontId="8" fillId="0" borderId="60" xfId="0" applyFont="1" applyBorder="1" applyAlignment="1" applyProtection="1">
      <alignment horizontal="left" vertical="center" wrapText="1" indent="1"/>
    </xf>
    <xf numFmtId="0" fontId="11" fillId="0" borderId="0" xfId="0" applyFont="1" applyFill="1" applyProtection="1"/>
    <xf numFmtId="0" fontId="8" fillId="0" borderId="64" xfId="0" applyFont="1" applyBorder="1" applyAlignment="1" applyProtection="1">
      <alignment horizontal="left" vertical="center" wrapText="1" indent="1"/>
    </xf>
    <xf numFmtId="166" fontId="5" fillId="8" borderId="33" xfId="0" applyNumberFormat="1" applyFont="1" applyFill="1" applyBorder="1" applyAlignment="1" applyProtection="1">
      <alignment vertical="center" wrapText="1"/>
      <protection locked="0"/>
    </xf>
    <xf numFmtId="166" fontId="5" fillId="8" borderId="65" xfId="0" applyNumberFormat="1" applyFont="1" applyFill="1" applyBorder="1" applyAlignment="1" applyProtection="1">
      <alignment vertical="center" wrapText="1"/>
      <protection locked="0"/>
    </xf>
    <xf numFmtId="166" fontId="5" fillId="8" borderId="8" xfId="0" applyNumberFormat="1" applyFont="1" applyFill="1" applyBorder="1" applyAlignment="1" applyProtection="1">
      <alignment vertical="center" wrapText="1"/>
      <protection locked="0"/>
    </xf>
    <xf numFmtId="166" fontId="5" fillId="8" borderId="66" xfId="0" applyNumberFormat="1" applyFont="1" applyFill="1" applyBorder="1" applyAlignment="1" applyProtection="1">
      <alignment vertical="center" wrapText="1"/>
      <protection locked="0"/>
    </xf>
    <xf numFmtId="166" fontId="5" fillId="2" borderId="46" xfId="1" applyNumberFormat="1" applyFont="1" applyFill="1" applyBorder="1" applyAlignment="1" applyProtection="1">
      <alignment horizontal="right" wrapText="1"/>
    </xf>
    <xf numFmtId="166" fontId="5" fillId="2" borderId="67" xfId="1" applyNumberFormat="1" applyFont="1" applyFill="1" applyBorder="1" applyAlignment="1" applyProtection="1">
      <alignment horizontal="right" wrapText="1"/>
    </xf>
    <xf numFmtId="166" fontId="5" fillId="2" borderId="14" xfId="1" applyNumberFormat="1" applyFont="1" applyFill="1" applyBorder="1" applyAlignment="1" applyProtection="1">
      <alignment horizontal="right" wrapText="1"/>
    </xf>
    <xf numFmtId="166" fontId="5" fillId="2" borderId="47" xfId="1" applyNumberFormat="1" applyFont="1" applyFill="1" applyBorder="1" applyAlignment="1" applyProtection="1">
      <alignment horizontal="right" wrapText="1"/>
    </xf>
    <xf numFmtId="0" fontId="6" fillId="10" borderId="68" xfId="0" applyFont="1" applyFill="1" applyBorder="1" applyAlignment="1" applyProtection="1">
      <alignment horizontal="left" vertical="center" wrapText="1" indent="1"/>
    </xf>
    <xf numFmtId="166" fontId="20" fillId="10" borderId="48" xfId="1" applyNumberFormat="1" applyFont="1" applyFill="1" applyBorder="1" applyAlignment="1" applyProtection="1">
      <alignment horizontal="right" wrapText="1"/>
    </xf>
    <xf numFmtId="166" fontId="20" fillId="10" borderId="69" xfId="1" applyNumberFormat="1" applyFont="1" applyFill="1" applyBorder="1" applyAlignment="1" applyProtection="1">
      <alignment horizontal="right" wrapText="1"/>
    </xf>
    <xf numFmtId="166" fontId="20" fillId="10" borderId="49" xfId="1" applyNumberFormat="1" applyFont="1" applyFill="1" applyBorder="1" applyAlignment="1" applyProtection="1">
      <alignment horizontal="right" wrapText="1"/>
    </xf>
    <xf numFmtId="0" fontId="21" fillId="0" borderId="70" xfId="0" applyFont="1" applyFill="1" applyBorder="1" applyAlignment="1" applyProtection="1">
      <alignment vertical="center"/>
    </xf>
    <xf numFmtId="0" fontId="21" fillId="0" borderId="0" xfId="0" applyFont="1" applyFill="1" applyBorder="1" applyAlignment="1" applyProtection="1">
      <alignment vertical="center"/>
    </xf>
    <xf numFmtId="165" fontId="22" fillId="0" borderId="0" xfId="0" applyNumberFormat="1" applyFont="1" applyBorder="1" applyProtection="1"/>
    <xf numFmtId="0" fontId="11" fillId="0" borderId="70" xfId="0" applyFont="1" applyFill="1" applyBorder="1" applyProtection="1"/>
    <xf numFmtId="0" fontId="0" fillId="0" borderId="0" xfId="0" applyFill="1" applyBorder="1" applyAlignment="1" applyProtection="1">
      <alignment horizontal="right"/>
    </xf>
    <xf numFmtId="0" fontId="18" fillId="6" borderId="29" xfId="0" applyFont="1" applyFill="1" applyBorder="1" applyAlignment="1" applyProtection="1">
      <alignment horizontal="left" vertical="center"/>
      <protection locked="0"/>
    </xf>
    <xf numFmtId="0" fontId="5" fillId="2" borderId="0" xfId="0" applyFont="1" applyFill="1" applyAlignment="1" applyProtection="1"/>
    <xf numFmtId="0" fontId="23" fillId="2" borderId="71" xfId="0" applyFont="1" applyFill="1" applyBorder="1" applyAlignment="1" applyProtection="1">
      <alignment vertical="center" wrapText="1"/>
    </xf>
    <xf numFmtId="0" fontId="11" fillId="0" borderId="0" xfId="0" applyFont="1" applyFill="1" applyAlignment="1" applyProtection="1">
      <alignment horizontal="right"/>
    </xf>
    <xf numFmtId="0" fontId="23" fillId="2" borderId="41" xfId="0" applyFont="1" applyFill="1" applyBorder="1" applyAlignment="1" applyProtection="1">
      <alignment vertical="center" wrapText="1"/>
    </xf>
    <xf numFmtId="0" fontId="8" fillId="0" borderId="72" xfId="0" applyFont="1" applyBorder="1" applyAlignment="1" applyProtection="1">
      <alignment horizontal="left" vertical="center" wrapText="1" indent="1"/>
    </xf>
    <xf numFmtId="0" fontId="24" fillId="6" borderId="48" xfId="0" applyFont="1" applyFill="1" applyBorder="1" applyAlignment="1" applyProtection="1">
      <alignment horizontal="right" vertical="center"/>
    </xf>
    <xf numFmtId="0" fontId="24" fillId="6" borderId="49" xfId="0" applyFont="1" applyFill="1" applyBorder="1" applyAlignment="1" applyProtection="1">
      <alignment horizontal="right" vertical="center"/>
    </xf>
    <xf numFmtId="0" fontId="24" fillId="7" borderId="50" xfId="0" applyFont="1" applyFill="1" applyBorder="1" applyAlignment="1" applyProtection="1">
      <alignment horizontal="right" vertical="center"/>
    </xf>
    <xf numFmtId="0" fontId="24" fillId="7" borderId="51" xfId="0" applyFont="1" applyFill="1" applyBorder="1" applyAlignment="1" applyProtection="1">
      <alignment horizontal="right" vertical="center"/>
    </xf>
    <xf numFmtId="0" fontId="24" fillId="7" borderId="52" xfId="0" applyFont="1" applyFill="1" applyBorder="1" applyAlignment="1" applyProtection="1">
      <alignment horizontal="right" vertical="center"/>
    </xf>
    <xf numFmtId="166" fontId="5" fillId="8" borderId="39" xfId="0" applyNumberFormat="1" applyFont="1" applyFill="1" applyBorder="1" applyAlignment="1" applyProtection="1">
      <alignment vertical="center" wrapText="1"/>
      <protection locked="0"/>
    </xf>
    <xf numFmtId="2" fontId="20" fillId="6" borderId="7" xfId="0" applyNumberFormat="1" applyFont="1" applyFill="1" applyBorder="1" applyAlignment="1" applyProtection="1"/>
    <xf numFmtId="166" fontId="5" fillId="2" borderId="43" xfId="0" applyNumberFormat="1" applyFont="1" applyFill="1" applyBorder="1" applyAlignment="1" applyProtection="1">
      <alignment horizontal="right" vertical="center"/>
    </xf>
    <xf numFmtId="166" fontId="5" fillId="2" borderId="28" xfId="0" applyNumberFormat="1" applyFont="1" applyFill="1" applyBorder="1" applyAlignment="1" applyProtection="1">
      <alignment horizontal="right" vertical="center"/>
    </xf>
    <xf numFmtId="166" fontId="5" fillId="2" borderId="10" xfId="0" applyNumberFormat="1" applyFont="1" applyFill="1" applyBorder="1" applyAlignment="1" applyProtection="1">
      <alignment horizontal="right" vertical="center"/>
    </xf>
    <xf numFmtId="166" fontId="5" fillId="2" borderId="11" xfId="0" applyNumberFormat="1" applyFont="1" applyFill="1" applyBorder="1" applyAlignment="1" applyProtection="1">
      <alignment horizontal="right" vertical="center"/>
    </xf>
    <xf numFmtId="166" fontId="20" fillId="6" borderId="73" xfId="0" applyNumberFormat="1" applyFont="1" applyFill="1" applyBorder="1" applyAlignment="1" applyProtection="1">
      <alignment horizontal="left"/>
    </xf>
    <xf numFmtId="0" fontId="21" fillId="9" borderId="60" xfId="0" applyFont="1" applyFill="1" applyBorder="1" applyAlignment="1" applyProtection="1">
      <alignment horizontal="left" vertical="center" wrapText="1" indent="1"/>
    </xf>
    <xf numFmtId="166" fontId="20" fillId="6" borderId="34" xfId="0" applyNumberFormat="1" applyFont="1" applyFill="1" applyBorder="1" applyAlignment="1" applyProtection="1"/>
    <xf numFmtId="166" fontId="20" fillId="6" borderId="39" xfId="0" applyNumberFormat="1" applyFont="1" applyFill="1" applyBorder="1" applyAlignment="1" applyProtection="1"/>
    <xf numFmtId="166" fontId="20" fillId="6" borderId="38" xfId="0" applyNumberFormat="1" applyFont="1" applyFill="1" applyBorder="1" applyAlignment="1" applyProtection="1"/>
    <xf numFmtId="166" fontId="20" fillId="6" borderId="39" xfId="0" applyNumberFormat="1" applyFont="1" applyFill="1" applyBorder="1" applyAlignment="1" applyProtection="1">
      <alignment horizontal="left"/>
    </xf>
    <xf numFmtId="166" fontId="20" fillId="6" borderId="74" xfId="0" applyNumberFormat="1" applyFont="1" applyFill="1" applyBorder="1" applyAlignment="1" applyProtection="1">
      <alignment horizontal="right"/>
    </xf>
    <xf numFmtId="0" fontId="8" fillId="0" borderId="60" xfId="0" applyFont="1" applyBorder="1" applyAlignment="1" applyProtection="1">
      <alignment horizontal="left" vertical="center" wrapText="1" indent="3"/>
    </xf>
    <xf numFmtId="166" fontId="5" fillId="2" borderId="62" xfId="0" applyNumberFormat="1" applyFont="1" applyFill="1" applyBorder="1" applyAlignment="1" applyProtection="1">
      <alignment horizontal="right" vertical="center"/>
    </xf>
    <xf numFmtId="166" fontId="5" fillId="2" borderId="63" xfId="0" applyNumberFormat="1" applyFont="1" applyFill="1" applyBorder="1" applyAlignment="1" applyProtection="1">
      <alignment horizontal="right" vertical="center"/>
    </xf>
    <xf numFmtId="166" fontId="5" fillId="2" borderId="38" xfId="0" applyNumberFormat="1" applyFont="1" applyFill="1" applyBorder="1" applyAlignment="1" applyProtection="1">
      <alignment horizontal="right" vertical="center"/>
    </xf>
    <xf numFmtId="166" fontId="5" fillId="2" borderId="39" xfId="0" applyNumberFormat="1" applyFont="1" applyFill="1" applyBorder="1" applyAlignment="1" applyProtection="1">
      <alignment horizontal="right" vertical="center"/>
    </xf>
    <xf numFmtId="0" fontId="25" fillId="0" borderId="0" xfId="0" applyFont="1" applyFill="1" applyProtection="1"/>
    <xf numFmtId="166" fontId="0" fillId="6" borderId="74" xfId="0" applyNumberFormat="1" applyFont="1" applyFill="1" applyBorder="1" applyProtection="1"/>
    <xf numFmtId="166" fontId="5" fillId="8" borderId="13" xfId="0" applyNumberFormat="1" applyFont="1" applyFill="1" applyBorder="1" applyAlignment="1" applyProtection="1">
      <alignment vertical="center" wrapText="1"/>
      <protection locked="0"/>
    </xf>
    <xf numFmtId="166" fontId="5" fillId="8" borderId="15" xfId="0" applyNumberFormat="1" applyFont="1" applyFill="1" applyBorder="1" applyAlignment="1" applyProtection="1">
      <alignment vertical="center" wrapText="1"/>
      <protection locked="0"/>
    </xf>
    <xf numFmtId="166" fontId="5" fillId="8" borderId="14" xfId="0" applyNumberFormat="1" applyFont="1" applyFill="1" applyBorder="1" applyAlignment="1" applyProtection="1">
      <alignment vertical="center" wrapText="1"/>
      <protection locked="0"/>
    </xf>
    <xf numFmtId="2" fontId="20" fillId="6" borderId="75" xfId="0" applyNumberFormat="1" applyFont="1" applyFill="1" applyBorder="1" applyAlignment="1" applyProtection="1"/>
    <xf numFmtId="166" fontId="5" fillId="2" borderId="46" xfId="0" applyNumberFormat="1" applyFont="1" applyFill="1" applyBorder="1" applyAlignment="1" applyProtection="1">
      <alignment horizontal="right" vertical="center"/>
    </xf>
    <xf numFmtId="166" fontId="5" fillId="2" borderId="67" xfId="0" applyNumberFormat="1" applyFont="1" applyFill="1" applyBorder="1" applyAlignment="1" applyProtection="1">
      <alignment horizontal="right" vertical="center"/>
    </xf>
    <xf numFmtId="166" fontId="5" fillId="2" borderId="14" xfId="0" applyNumberFormat="1" applyFont="1" applyFill="1" applyBorder="1" applyAlignment="1" applyProtection="1">
      <alignment horizontal="right" vertical="center"/>
    </xf>
    <xf numFmtId="166" fontId="5" fillId="2" borderId="15" xfId="0" applyNumberFormat="1" applyFont="1" applyFill="1" applyBorder="1" applyAlignment="1" applyProtection="1">
      <alignment horizontal="right" vertical="center"/>
    </xf>
    <xf numFmtId="166" fontId="20" fillId="6" borderId="76" xfId="0" applyNumberFormat="1" applyFont="1" applyFill="1" applyBorder="1" applyAlignment="1" applyProtection="1">
      <alignment horizontal="right"/>
    </xf>
    <xf numFmtId="0" fontId="0" fillId="2" borderId="0" xfId="0" applyFill="1" applyAlignment="1" applyProtection="1"/>
    <xf numFmtId="0" fontId="6" fillId="10" borderId="12" xfId="0" applyFont="1" applyFill="1" applyBorder="1" applyAlignment="1" applyProtection="1">
      <alignment horizontal="left" wrapText="1"/>
    </xf>
    <xf numFmtId="165" fontId="20" fillId="10" borderId="49" xfId="1" applyNumberFormat="1" applyFont="1" applyFill="1" applyBorder="1" applyAlignment="1" applyProtection="1">
      <alignment horizontal="right" wrapText="1"/>
    </xf>
    <xf numFmtId="0" fontId="11" fillId="0" borderId="0" xfId="0" applyFont="1" applyFill="1" applyAlignment="1" applyProtection="1"/>
    <xf numFmtId="0" fontId="0" fillId="0" borderId="0" xfId="0" applyFill="1" applyAlignment="1" applyProtection="1"/>
    <xf numFmtId="0" fontId="5" fillId="0" borderId="0" xfId="0" applyFont="1" applyAlignment="1">
      <alignment vertical="center"/>
    </xf>
    <xf numFmtId="0" fontId="0" fillId="0" borderId="0" xfId="0" applyAlignment="1">
      <alignment vertical="center"/>
    </xf>
    <xf numFmtId="0" fontId="26" fillId="6" borderId="77" xfId="0" applyFont="1" applyFill="1" applyBorder="1" applyAlignment="1" applyProtection="1">
      <alignment horizontal="left" vertical="center"/>
    </xf>
    <xf numFmtId="0" fontId="6" fillId="6" borderId="19" xfId="0" applyFont="1" applyFill="1" applyBorder="1" applyAlignment="1" applyProtection="1">
      <alignment horizontal="left" vertical="center"/>
    </xf>
    <xf numFmtId="0" fontId="6" fillId="6" borderId="29" xfId="0" applyFont="1" applyFill="1" applyBorder="1" applyAlignment="1" applyProtection="1">
      <alignment horizontal="left" vertical="center"/>
    </xf>
    <xf numFmtId="0" fontId="6" fillId="6" borderId="78" xfId="0" applyFont="1" applyFill="1" applyBorder="1" applyAlignment="1" applyProtection="1">
      <alignment horizontal="left" vertical="center"/>
    </xf>
    <xf numFmtId="0" fontId="0" fillId="6" borderId="68" xfId="0" applyFill="1" applyBorder="1"/>
    <xf numFmtId="0" fontId="0" fillId="6" borderId="70" xfId="0" applyFill="1" applyBorder="1"/>
    <xf numFmtId="168" fontId="5" fillId="11" borderId="48" xfId="0" applyNumberFormat="1" applyFont="1" applyFill="1" applyBorder="1" applyAlignment="1" applyProtection="1">
      <alignment horizontal="right" vertical="center"/>
    </xf>
    <xf numFmtId="169" fontId="5" fillId="9" borderId="69" xfId="0" applyNumberFormat="1" applyFont="1" applyFill="1" applyBorder="1" applyAlignment="1" applyProtection="1">
      <alignment horizontal="right" vertical="center"/>
    </xf>
    <xf numFmtId="169" fontId="5" fillId="9" borderId="49" xfId="0" applyNumberFormat="1" applyFont="1" applyFill="1" applyBorder="1" applyAlignment="1" applyProtection="1">
      <alignment horizontal="right" vertical="center"/>
    </xf>
    <xf numFmtId="10" fontId="11" fillId="2" borderId="0" xfId="0" applyNumberFormat="1" applyFont="1" applyFill="1" applyProtection="1"/>
    <xf numFmtId="0" fontId="6" fillId="0" borderId="0" xfId="0" applyFont="1" applyFill="1" applyBorder="1" applyAlignment="1" applyProtection="1">
      <alignment horizontal="left"/>
    </xf>
    <xf numFmtId="0" fontId="0" fillId="2" borderId="0" xfId="0" applyFill="1" applyBorder="1" applyProtection="1"/>
    <xf numFmtId="0" fontId="26" fillId="6" borderId="16" xfId="0" applyFont="1" applyFill="1" applyBorder="1" applyAlignment="1" applyProtection="1">
      <alignment horizontal="left" vertical="center"/>
    </xf>
    <xf numFmtId="0" fontId="6" fillId="6" borderId="2" xfId="0" applyFont="1" applyFill="1" applyBorder="1" applyAlignment="1" applyProtection="1">
      <alignment horizontal="left" vertical="center"/>
    </xf>
    <xf numFmtId="0" fontId="26" fillId="6" borderId="3" xfId="0" applyFont="1" applyFill="1" applyBorder="1" applyAlignment="1" applyProtection="1">
      <alignment horizontal="left" vertical="center"/>
    </xf>
    <xf numFmtId="0" fontId="6" fillId="2" borderId="42" xfId="0" applyFont="1" applyFill="1" applyBorder="1" applyAlignment="1" applyProtection="1">
      <alignment horizontal="left"/>
    </xf>
    <xf numFmtId="0" fontId="6" fillId="2" borderId="29" xfId="0" applyFont="1" applyFill="1" applyBorder="1" applyAlignment="1" applyProtection="1">
      <alignment horizontal="left"/>
    </xf>
    <xf numFmtId="0" fontId="6" fillId="2" borderId="41" xfId="0" applyFont="1" applyFill="1" applyBorder="1" applyAlignment="1" applyProtection="1">
      <alignment horizontal="left"/>
    </xf>
    <xf numFmtId="0" fontId="6" fillId="2" borderId="0" xfId="0" applyFont="1" applyFill="1" applyBorder="1" applyAlignment="1" applyProtection="1">
      <alignment horizontal="left"/>
    </xf>
    <xf numFmtId="0" fontId="6" fillId="7" borderId="16" xfId="0" applyFont="1" applyFill="1" applyBorder="1" applyAlignment="1" applyProtection="1">
      <alignment horizontal="centerContinuous" vertical="center"/>
    </xf>
    <xf numFmtId="0" fontId="6" fillId="7" borderId="2" xfId="0" applyFont="1" applyFill="1" applyBorder="1" applyAlignment="1" applyProtection="1">
      <alignment horizontal="centerContinuous" vertical="center"/>
    </xf>
    <xf numFmtId="0" fontId="6" fillId="13" borderId="2" xfId="0" applyFont="1" applyFill="1" applyBorder="1" applyAlignment="1" applyProtection="1">
      <alignment horizontal="centerContinuous" vertical="center"/>
    </xf>
    <xf numFmtId="0" fontId="6" fillId="13" borderId="3" xfId="0" applyFont="1" applyFill="1" applyBorder="1" applyAlignment="1" applyProtection="1">
      <alignment horizontal="centerContinuous" vertical="center"/>
    </xf>
    <xf numFmtId="0" fontId="6" fillId="7" borderId="48" xfId="0" applyFont="1" applyFill="1" applyBorder="1" applyAlignment="1" applyProtection="1">
      <alignment horizontal="right" vertical="center"/>
    </xf>
    <xf numFmtId="0" fontId="6" fillId="7" borderId="69" xfId="0" applyFont="1" applyFill="1" applyBorder="1" applyAlignment="1" applyProtection="1">
      <alignment horizontal="right" vertical="center"/>
    </xf>
    <xf numFmtId="0" fontId="6" fillId="7" borderId="53" xfId="0" applyFont="1" applyFill="1" applyBorder="1" applyAlignment="1" applyProtection="1">
      <alignment horizontal="right" vertical="center"/>
    </xf>
    <xf numFmtId="0" fontId="6" fillId="12" borderId="48" xfId="0" applyFont="1" applyFill="1" applyBorder="1" applyAlignment="1" applyProtection="1">
      <alignment horizontal="right" vertical="center"/>
    </xf>
    <xf numFmtId="0" fontId="6" fillId="12" borderId="69" xfId="0" applyFont="1" applyFill="1" applyBorder="1" applyAlignment="1" applyProtection="1">
      <alignment horizontal="right" vertical="center"/>
    </xf>
    <xf numFmtId="0" fontId="6" fillId="12" borderId="49" xfId="0" applyFont="1" applyFill="1" applyBorder="1" applyAlignment="1" applyProtection="1">
      <alignment horizontal="right" vertical="center"/>
    </xf>
    <xf numFmtId="0" fontId="0" fillId="14" borderId="0" xfId="0" applyFill="1" applyProtection="1"/>
    <xf numFmtId="0" fontId="0" fillId="15" borderId="0" xfId="0" applyFill="1" applyBorder="1" applyProtection="1"/>
    <xf numFmtId="0" fontId="11" fillId="0" borderId="0" xfId="0" applyFont="1" applyAlignment="1" applyProtection="1">
      <alignment horizontal="left"/>
    </xf>
    <xf numFmtId="0" fontId="11" fillId="0" borderId="0" xfId="0" applyFont="1" applyAlignment="1" applyProtection="1">
      <alignment horizontal="left" wrapText="1"/>
    </xf>
    <xf numFmtId="0" fontId="2" fillId="16" borderId="72" xfId="0" applyFont="1" applyFill="1" applyBorder="1" applyAlignment="1" applyProtection="1"/>
    <xf numFmtId="0" fontId="2" fillId="16" borderId="68" xfId="0" applyFont="1" applyFill="1" applyBorder="1" applyAlignment="1" applyProtection="1">
      <alignment wrapText="1"/>
    </xf>
    <xf numFmtId="170" fontId="2" fillId="16" borderId="79" xfId="0" applyNumberFormat="1" applyFont="1" applyFill="1" applyBorder="1" applyAlignment="1" applyProtection="1">
      <alignment horizontal="right"/>
    </xf>
    <xf numFmtId="170" fontId="2" fillId="16" borderId="80" xfId="0" applyNumberFormat="1" applyFont="1" applyFill="1" applyBorder="1" applyAlignment="1" applyProtection="1">
      <alignment horizontal="right"/>
    </xf>
    <xf numFmtId="170" fontId="2" fillId="16" borderId="81" xfId="0" applyNumberFormat="1" applyFont="1" applyFill="1" applyBorder="1" applyAlignment="1" applyProtection="1">
      <alignment horizontal="right"/>
    </xf>
    <xf numFmtId="170" fontId="2" fillId="16" borderId="82" xfId="0" applyNumberFormat="1" applyFont="1" applyFill="1" applyBorder="1" applyAlignment="1" applyProtection="1">
      <alignment horizontal="right"/>
    </xf>
    <xf numFmtId="170" fontId="2" fillId="16" borderId="83" xfId="0" applyNumberFormat="1" applyFont="1" applyFill="1" applyBorder="1" applyAlignment="1" applyProtection="1">
      <alignment horizontal="right"/>
    </xf>
    <xf numFmtId="170" fontId="2" fillId="16" borderId="16" xfId="0" applyNumberFormat="1" applyFont="1" applyFill="1" applyBorder="1" applyAlignment="1" applyProtection="1">
      <alignment horizontal="right"/>
    </xf>
    <xf numFmtId="170" fontId="2" fillId="16" borderId="72" xfId="0" applyNumberFormat="1" applyFont="1" applyFill="1" applyBorder="1" applyAlignment="1" applyProtection="1">
      <alignment horizontal="right"/>
    </xf>
    <xf numFmtId="0" fontId="20" fillId="2" borderId="2" xfId="0" applyFont="1" applyFill="1" applyBorder="1" applyAlignment="1" applyProtection="1">
      <alignment horizontal="left" wrapText="1"/>
    </xf>
    <xf numFmtId="170" fontId="20" fillId="2" borderId="2" xfId="0" applyNumberFormat="1" applyFont="1" applyFill="1" applyBorder="1" applyAlignment="1" applyProtection="1">
      <alignment horizontal="left" wrapText="1"/>
    </xf>
    <xf numFmtId="170" fontId="20" fillId="2" borderId="2" xfId="0" applyNumberFormat="1" applyFont="1" applyFill="1" applyBorder="1" applyAlignment="1" applyProtection="1">
      <alignment horizontal="right" vertical="center"/>
    </xf>
    <xf numFmtId="170" fontId="0" fillId="0" borderId="74" xfId="0" applyNumberFormat="1" applyFont="1" applyFill="1" applyBorder="1" applyProtection="1"/>
    <xf numFmtId="0" fontId="2" fillId="16" borderId="72" xfId="0" applyFont="1" applyFill="1" applyBorder="1" applyAlignment="1" applyProtection="1">
      <alignment vertical="center"/>
    </xf>
    <xf numFmtId="0" fontId="2" fillId="16" borderId="68" xfId="0" applyFont="1" applyFill="1" applyBorder="1" applyAlignment="1" applyProtection="1">
      <alignment vertical="center"/>
    </xf>
    <xf numFmtId="170" fontId="20" fillId="16" borderId="82" xfId="0" applyNumberFormat="1" applyFont="1" applyFill="1" applyBorder="1" applyAlignment="1" applyProtection="1">
      <alignment horizontal="right"/>
    </xf>
    <xf numFmtId="170" fontId="20" fillId="16" borderId="75" xfId="0" applyNumberFormat="1" applyFont="1" applyFill="1" applyBorder="1" applyAlignment="1" applyProtection="1">
      <alignment horizontal="right"/>
    </xf>
    <xf numFmtId="170" fontId="2" fillId="16" borderId="84" xfId="0" applyNumberFormat="1" applyFont="1" applyFill="1" applyBorder="1" applyAlignment="1" applyProtection="1">
      <alignment horizontal="right" vertical="center"/>
    </xf>
    <xf numFmtId="170" fontId="2" fillId="16" borderId="2" xfId="0" applyNumberFormat="1" applyFont="1" applyFill="1" applyBorder="1" applyAlignment="1" applyProtection="1">
      <alignment horizontal="right" vertical="center"/>
    </xf>
    <xf numFmtId="170" fontId="2" fillId="16" borderId="1" xfId="0" applyNumberFormat="1" applyFont="1" applyFill="1" applyBorder="1" applyAlignment="1" applyProtection="1">
      <alignment horizontal="right"/>
    </xf>
    <xf numFmtId="0" fontId="0" fillId="0" borderId="0" xfId="0" applyProtection="1"/>
    <xf numFmtId="0" fontId="8" fillId="0" borderId="0" xfId="0" applyFont="1" applyAlignment="1" applyProtection="1">
      <alignment horizontal="left"/>
    </xf>
    <xf numFmtId="0" fontId="27" fillId="0" borderId="0" xfId="0" applyFont="1" applyFill="1" applyAlignment="1" applyProtection="1">
      <alignment horizontal="center" wrapText="1"/>
    </xf>
    <xf numFmtId="0" fontId="3" fillId="0" borderId="0" xfId="0" applyFont="1" applyProtection="1"/>
    <xf numFmtId="0" fontId="5" fillId="2" borderId="0" xfId="0" applyFont="1" applyFill="1" applyAlignment="1" applyProtection="1">
      <alignment horizontal="left" vertical="center"/>
    </xf>
    <xf numFmtId="0" fontId="0" fillId="2" borderId="0" xfId="0" applyFill="1" applyAlignment="1" applyProtection="1">
      <alignment horizontal="left" vertical="center"/>
    </xf>
    <xf numFmtId="0" fontId="6" fillId="0" borderId="0" xfId="0" applyFont="1" applyFill="1" applyAlignment="1" applyProtection="1">
      <alignment vertical="center" wrapText="1"/>
    </xf>
    <xf numFmtId="0" fontId="28" fillId="0" borderId="0" xfId="0" applyFont="1" applyFill="1" applyBorder="1" applyAlignment="1" applyProtection="1">
      <alignment horizontal="left" vertical="center"/>
    </xf>
    <xf numFmtId="0" fontId="28" fillId="2" borderId="0" xfId="0" applyFont="1" applyFill="1" applyBorder="1" applyProtection="1"/>
    <xf numFmtId="0" fontId="2" fillId="16" borderId="55" xfId="0" applyFont="1" applyFill="1" applyBorder="1" applyAlignment="1" applyProtection="1">
      <alignment horizontal="right" vertical="center" wrapText="1"/>
    </xf>
    <xf numFmtId="0" fontId="8" fillId="0" borderId="0" xfId="0" applyFont="1" applyAlignment="1" applyProtection="1"/>
    <xf numFmtId="0" fontId="0" fillId="0" borderId="0" xfId="0" applyAlignment="1" applyProtection="1">
      <alignment horizontal="left"/>
    </xf>
    <xf numFmtId="0" fontId="2" fillId="16" borderId="60" xfId="0" applyFont="1" applyFill="1" applyBorder="1" applyAlignment="1" applyProtection="1">
      <alignment horizontal="right" vertical="center" wrapText="1"/>
    </xf>
    <xf numFmtId="0" fontId="6" fillId="2" borderId="42" xfId="0" applyFont="1" applyFill="1" applyBorder="1" applyAlignment="1" applyProtection="1">
      <alignment vertical="center" wrapText="1"/>
    </xf>
    <xf numFmtId="0" fontId="24" fillId="12" borderId="89" xfId="0" applyFont="1" applyFill="1" applyBorder="1" applyAlignment="1" applyProtection="1">
      <alignment horizontal="right" vertical="center"/>
    </xf>
    <xf numFmtId="0" fontId="24" fillId="12" borderId="90" xfId="0" applyFont="1" applyFill="1" applyBorder="1" applyAlignment="1" applyProtection="1">
      <alignment horizontal="right" vertical="center"/>
    </xf>
    <xf numFmtId="0" fontId="24" fillId="12" borderId="91" xfId="0" applyFont="1" applyFill="1" applyBorder="1" applyAlignment="1" applyProtection="1">
      <alignment horizontal="right" vertical="center"/>
    </xf>
    <xf numFmtId="0" fontId="25" fillId="0" borderId="0" xfId="0" applyFont="1" applyProtection="1"/>
    <xf numFmtId="166" fontId="5" fillId="2" borderId="24" xfId="0" applyNumberFormat="1" applyFont="1" applyFill="1" applyBorder="1" applyAlignment="1" applyProtection="1">
      <alignment vertical="center" wrapText="1"/>
    </xf>
    <xf numFmtId="166" fontId="20" fillId="17" borderId="43" xfId="0" applyNumberFormat="1" applyFont="1" applyFill="1" applyBorder="1" applyAlignment="1" applyProtection="1">
      <alignment vertical="center" wrapText="1"/>
      <protection locked="0"/>
    </xf>
    <xf numFmtId="166" fontId="20" fillId="17" borderId="10" xfId="0" applyNumberFormat="1" applyFont="1" applyFill="1" applyBorder="1" applyAlignment="1" applyProtection="1">
      <alignment vertical="center" wrapText="1"/>
      <protection locked="0"/>
    </xf>
    <xf numFmtId="166" fontId="20" fillId="17" borderId="28" xfId="0" applyNumberFormat="1" applyFont="1" applyFill="1" applyBorder="1" applyAlignment="1" applyProtection="1">
      <alignment vertical="center" wrapText="1"/>
      <protection locked="0"/>
    </xf>
    <xf numFmtId="166" fontId="2" fillId="16" borderId="60" xfId="0" applyNumberFormat="1" applyFont="1" applyFill="1" applyBorder="1" applyAlignment="1" applyProtection="1">
      <alignment horizontal="right" vertical="center" wrapText="1"/>
    </xf>
    <xf numFmtId="166" fontId="29" fillId="6" borderId="30" xfId="0" applyNumberFormat="1" applyFont="1" applyFill="1" applyBorder="1" applyAlignment="1" applyProtection="1">
      <alignment horizontal="left" vertical="center" wrapText="1" indent="1"/>
    </xf>
    <xf numFmtId="166" fontId="5" fillId="6" borderId="62" xfId="0" applyNumberFormat="1" applyFont="1" applyFill="1" applyBorder="1" applyAlignment="1" applyProtection="1">
      <alignment horizontal="right" vertical="center" wrapText="1"/>
    </xf>
    <xf numFmtId="166" fontId="5" fillId="6" borderId="38" xfId="0" applyNumberFormat="1" applyFont="1" applyFill="1" applyBorder="1" applyAlignment="1" applyProtection="1">
      <alignment horizontal="right" vertical="center" wrapText="1"/>
    </xf>
    <xf numFmtId="166" fontId="5" fillId="6" borderId="63" xfId="0" applyNumberFormat="1" applyFont="1" applyFill="1" applyBorder="1" applyAlignment="1" applyProtection="1">
      <alignment horizontal="right" vertical="center" wrapText="1"/>
    </xf>
    <xf numFmtId="166" fontId="5" fillId="6" borderId="60" xfId="0" applyNumberFormat="1" applyFont="1" applyFill="1" applyBorder="1" applyAlignment="1" applyProtection="1">
      <alignment horizontal="right" vertical="center" wrapText="1"/>
    </xf>
    <xf numFmtId="0" fontId="30" fillId="0" borderId="0" xfId="0" applyFont="1" applyAlignment="1" applyProtection="1">
      <alignment horizontal="left"/>
    </xf>
    <xf numFmtId="166" fontId="5" fillId="17" borderId="30" xfId="0" applyNumberFormat="1" applyFont="1" applyFill="1" applyBorder="1" applyAlignment="1" applyProtection="1">
      <alignment horizontal="left" vertical="top" wrapText="1" indent="2"/>
      <protection locked="0"/>
    </xf>
    <xf numFmtId="166" fontId="5" fillId="8" borderId="63" xfId="0" applyNumberFormat="1" applyFont="1" applyFill="1" applyBorder="1" applyAlignment="1" applyProtection="1">
      <alignment vertical="center" wrapText="1"/>
      <protection locked="0"/>
    </xf>
    <xf numFmtId="166" fontId="5" fillId="17" borderId="30" xfId="0" applyNumberFormat="1" applyFont="1" applyFill="1" applyBorder="1" applyAlignment="1" applyProtection="1">
      <alignment horizontal="left" vertical="center" wrapText="1" indent="2"/>
      <protection locked="0"/>
    </xf>
    <xf numFmtId="166" fontId="5" fillId="17" borderId="31" xfId="0" applyNumberFormat="1" applyFont="1" applyFill="1" applyBorder="1" applyAlignment="1" applyProtection="1">
      <alignment horizontal="left" vertical="center" wrapText="1" indent="2"/>
      <protection locked="0"/>
    </xf>
    <xf numFmtId="166" fontId="5" fillId="8" borderId="92" xfId="0" applyNumberFormat="1" applyFont="1" applyFill="1" applyBorder="1" applyAlignment="1" applyProtection="1">
      <alignment vertical="center" wrapText="1"/>
      <protection locked="0"/>
    </xf>
    <xf numFmtId="166" fontId="2" fillId="16" borderId="93" xfId="0" applyNumberFormat="1" applyFont="1" applyFill="1" applyBorder="1" applyAlignment="1" applyProtection="1">
      <alignment horizontal="right" vertical="center" wrapText="1"/>
    </xf>
    <xf numFmtId="166" fontId="2" fillId="16" borderId="48" xfId="0" applyNumberFormat="1" applyFont="1" applyFill="1" applyBorder="1" applyAlignment="1" applyProtection="1">
      <alignment wrapText="1"/>
    </xf>
    <xf numFmtId="166" fontId="2" fillId="16" borderId="69" xfId="0" applyNumberFormat="1" applyFont="1" applyFill="1" applyBorder="1" applyAlignment="1" applyProtection="1">
      <alignment horizontal="right" wrapText="1"/>
    </xf>
    <xf numFmtId="166" fontId="2" fillId="16" borderId="94" xfId="0" applyNumberFormat="1" applyFont="1" applyFill="1" applyBorder="1" applyAlignment="1" applyProtection="1">
      <alignment horizontal="right" wrapText="1"/>
    </xf>
    <xf numFmtId="0" fontId="0" fillId="0" borderId="0" xfId="0" applyAlignment="1" applyProtection="1"/>
    <xf numFmtId="0" fontId="0" fillId="9" borderId="42" xfId="0" applyFill="1" applyBorder="1" applyProtection="1">
      <protection locked="0"/>
    </xf>
    <xf numFmtId="0" fontId="33" fillId="9" borderId="78" xfId="0" applyFont="1" applyFill="1" applyBorder="1" applyAlignment="1" applyProtection="1">
      <alignment horizontal="left" vertical="center" indent="1"/>
    </xf>
    <xf numFmtId="0" fontId="35" fillId="9" borderId="68" xfId="0" applyFont="1" applyFill="1" applyBorder="1" applyProtection="1">
      <protection locked="0"/>
    </xf>
    <xf numFmtId="0" fontId="0" fillId="9" borderId="76" xfId="0" applyFill="1" applyBorder="1" applyProtection="1"/>
    <xf numFmtId="0" fontId="23" fillId="13" borderId="95" xfId="0" applyFont="1" applyFill="1" applyBorder="1" applyAlignment="1" applyProtection="1">
      <alignment horizontal="center"/>
    </xf>
    <xf numFmtId="0" fontId="23" fillId="13" borderId="96" xfId="0" applyFont="1" applyFill="1" applyBorder="1" applyAlignment="1" applyProtection="1">
      <alignment horizontal="center"/>
    </xf>
    <xf numFmtId="0" fontId="23" fillId="13" borderId="97" xfId="0" applyFont="1" applyFill="1" applyBorder="1" applyAlignment="1" applyProtection="1">
      <alignment horizontal="center"/>
    </xf>
    <xf numFmtId="0" fontId="23" fillId="7" borderId="95" xfId="0" applyFont="1" applyFill="1" applyBorder="1" applyAlignment="1" applyProtection="1">
      <alignment horizontal="center"/>
    </xf>
    <xf numFmtId="0" fontId="23" fillId="7" borderId="96" xfId="0" applyFont="1" applyFill="1" applyBorder="1" applyAlignment="1" applyProtection="1">
      <alignment horizontal="center"/>
    </xf>
    <xf numFmtId="0" fontId="23" fillId="7" borderId="97" xfId="0" applyFont="1" applyFill="1" applyBorder="1" applyAlignment="1" applyProtection="1">
      <alignment horizontal="center"/>
    </xf>
    <xf numFmtId="0" fontId="8" fillId="2" borderId="42" xfId="0" applyFont="1" applyFill="1" applyBorder="1" applyAlignment="1" applyProtection="1">
      <alignment horizontal="left" vertical="center"/>
    </xf>
    <xf numFmtId="0" fontId="11" fillId="8" borderId="98" xfId="0" applyFont="1" applyFill="1" applyBorder="1" applyProtection="1">
      <protection locked="0"/>
    </xf>
    <xf numFmtId="0" fontId="0" fillId="2" borderId="41" xfId="0" applyFont="1" applyFill="1" applyBorder="1" applyAlignment="1" applyProtection="1">
      <alignment horizontal="left" vertical="center"/>
    </xf>
    <xf numFmtId="0" fontId="11" fillId="8" borderId="99" xfId="0" applyFont="1" applyFill="1" applyBorder="1" applyProtection="1">
      <protection locked="0"/>
    </xf>
    <xf numFmtId="171" fontId="11" fillId="8" borderId="100" xfId="0" applyNumberFormat="1" applyFont="1" applyFill="1" applyBorder="1" applyProtection="1">
      <protection locked="0"/>
    </xf>
    <xf numFmtId="171" fontId="11" fillId="8" borderId="101" xfId="0" applyNumberFormat="1" applyFont="1" applyFill="1" applyBorder="1" applyProtection="1">
      <protection locked="0"/>
    </xf>
    <xf numFmtId="171" fontId="11" fillId="8" borderId="102" xfId="0" applyNumberFormat="1" applyFont="1" applyFill="1" applyBorder="1" applyProtection="1">
      <protection locked="0"/>
    </xf>
    <xf numFmtId="171" fontId="11" fillId="8" borderId="103" xfId="0" applyNumberFormat="1" applyFont="1" applyFill="1" applyBorder="1" applyProtection="1">
      <protection locked="0"/>
    </xf>
    <xf numFmtId="171" fontId="36" fillId="8" borderId="100" xfId="0" applyNumberFormat="1" applyFont="1" applyFill="1" applyBorder="1" applyProtection="1">
      <protection locked="0"/>
    </xf>
    <xf numFmtId="171" fontId="36" fillId="8" borderId="101" xfId="0" applyNumberFormat="1" applyFont="1" applyFill="1" applyBorder="1" applyProtection="1">
      <protection locked="0"/>
    </xf>
    <xf numFmtId="171" fontId="36" fillId="8" borderId="102" xfId="0" applyNumberFormat="1" applyFont="1" applyFill="1" applyBorder="1" applyProtection="1">
      <protection locked="0"/>
    </xf>
    <xf numFmtId="171" fontId="36" fillId="8" borderId="103" xfId="0" applyNumberFormat="1" applyFont="1" applyFill="1" applyBorder="1" applyProtection="1">
      <protection locked="0"/>
    </xf>
    <xf numFmtId="0" fontId="0" fillId="2" borderId="104" xfId="0" applyFont="1" applyFill="1" applyBorder="1" applyAlignment="1" applyProtection="1">
      <alignment horizontal="left" vertical="center"/>
    </xf>
    <xf numFmtId="0" fontId="11" fillId="8" borderId="105" xfId="0" applyFont="1" applyFill="1" applyBorder="1" applyProtection="1">
      <protection locked="0"/>
    </xf>
    <xf numFmtId="0" fontId="36" fillId="2" borderId="41" xfId="0" applyFont="1" applyFill="1" applyBorder="1" applyAlignment="1" applyProtection="1">
      <alignment horizontal="left" vertical="center"/>
    </xf>
    <xf numFmtId="0" fontId="11" fillId="2" borderId="106" xfId="0" applyFont="1" applyFill="1" applyBorder="1" applyAlignment="1" applyProtection="1">
      <alignment vertical="center"/>
    </xf>
    <xf numFmtId="0" fontId="11" fillId="2" borderId="99" xfId="0" applyFont="1" applyFill="1" applyBorder="1" applyAlignment="1" applyProtection="1">
      <alignment vertical="center"/>
    </xf>
    <xf numFmtId="0" fontId="11" fillId="2" borderId="105" xfId="0" applyFont="1" applyFill="1" applyBorder="1" applyAlignment="1" applyProtection="1">
      <alignment vertical="center"/>
      <protection locked="0"/>
    </xf>
    <xf numFmtId="0" fontId="8" fillId="2" borderId="41" xfId="0" applyFont="1" applyFill="1" applyBorder="1" applyAlignment="1" applyProtection="1">
      <alignment horizontal="left" vertical="center"/>
    </xf>
    <xf numFmtId="0" fontId="0" fillId="2" borderId="41" xfId="0" applyFill="1" applyBorder="1" applyAlignment="1" applyProtection="1">
      <alignment horizontal="left" vertical="center"/>
    </xf>
    <xf numFmtId="0" fontId="0" fillId="2" borderId="104" xfId="0" applyFill="1" applyBorder="1" applyAlignment="1" applyProtection="1">
      <alignment horizontal="left" vertical="center"/>
    </xf>
    <xf numFmtId="0" fontId="37" fillId="2" borderId="41" xfId="0" applyFont="1" applyFill="1" applyBorder="1" applyAlignment="1" applyProtection="1">
      <alignment vertical="center" wrapText="1"/>
    </xf>
    <xf numFmtId="0" fontId="37" fillId="2" borderId="104" xfId="0" applyFont="1" applyFill="1" applyBorder="1" applyAlignment="1" applyProtection="1">
      <alignment vertical="center" wrapText="1"/>
    </xf>
    <xf numFmtId="0" fontId="11" fillId="2" borderId="105" xfId="0" applyFont="1" applyFill="1" applyBorder="1" applyAlignment="1" applyProtection="1">
      <alignment vertical="center"/>
    </xf>
    <xf numFmtId="0" fontId="11" fillId="2" borderId="108" xfId="0" applyFont="1" applyFill="1" applyBorder="1" applyAlignment="1" applyProtection="1">
      <alignment vertical="center"/>
    </xf>
    <xf numFmtId="0" fontId="37" fillId="2" borderId="41" xfId="0" applyFont="1" applyFill="1" applyBorder="1" applyProtection="1"/>
    <xf numFmtId="0" fontId="37" fillId="2" borderId="104" xfId="0" applyFont="1" applyFill="1" applyBorder="1" applyProtection="1"/>
    <xf numFmtId="0" fontId="37" fillId="2" borderId="41" xfId="0" applyFont="1" applyFill="1" applyBorder="1" applyAlignment="1">
      <alignment vertical="center" wrapText="1"/>
    </xf>
    <xf numFmtId="0" fontId="11" fillId="2" borderId="106" xfId="0" applyFont="1" applyFill="1" applyBorder="1" applyAlignment="1">
      <alignment vertical="center"/>
    </xf>
    <xf numFmtId="0" fontId="11" fillId="2" borderId="99" xfId="0" applyFont="1" applyFill="1" applyBorder="1" applyAlignment="1">
      <alignment vertical="center"/>
    </xf>
    <xf numFmtId="0" fontId="37" fillId="2" borderId="68" xfId="0" applyFont="1" applyFill="1" applyBorder="1" applyAlignment="1">
      <alignment vertical="center" wrapText="1"/>
    </xf>
    <xf numFmtId="0" fontId="11" fillId="2" borderId="109" xfId="0" applyFont="1" applyFill="1" applyBorder="1" applyAlignment="1">
      <alignment vertical="center"/>
    </xf>
    <xf numFmtId="179" fontId="5" fillId="4" borderId="0" xfId="0" applyNumberFormat="1" applyFont="1" applyFill="1" applyBorder="1" applyAlignment="1" applyProtection="1">
      <alignment horizontal="right" vertical="center"/>
    </xf>
    <xf numFmtId="179" fontId="5" fillId="4" borderId="78" xfId="0" applyNumberFormat="1" applyFont="1" applyFill="1" applyBorder="1" applyAlignment="1" applyProtection="1">
      <alignment horizontal="right" vertical="center"/>
    </xf>
    <xf numFmtId="179" fontId="5" fillId="4" borderId="0" xfId="0" applyNumberFormat="1" applyFont="1" applyFill="1" applyBorder="1" applyAlignment="1" applyProtection="1">
      <alignment horizontal="left" vertical="center"/>
    </xf>
    <xf numFmtId="179" fontId="5" fillId="4" borderId="74" xfId="0" applyNumberFormat="1" applyFont="1" applyFill="1" applyBorder="1" applyAlignment="1" applyProtection="1">
      <alignment horizontal="right" vertical="center"/>
    </xf>
    <xf numFmtId="179" fontId="5" fillId="4" borderId="76" xfId="0" applyNumberFormat="1" applyFont="1" applyFill="1" applyBorder="1" applyAlignment="1" applyProtection="1">
      <alignment horizontal="right" vertical="center"/>
    </xf>
    <xf numFmtId="179" fontId="5" fillId="4" borderId="70" xfId="0" applyNumberFormat="1" applyFont="1" applyFill="1" applyBorder="1" applyAlignment="1" applyProtection="1">
      <alignment horizontal="right" vertical="center"/>
    </xf>
    <xf numFmtId="179" fontId="17" fillId="2" borderId="101" xfId="63" applyNumberFormat="1" applyFont="1" applyFill="1" applyBorder="1" applyAlignment="1" applyProtection="1">
      <alignment horizontal="right" vertical="top"/>
      <protection locked="0"/>
    </xf>
    <xf numFmtId="180" fontId="17" fillId="24" borderId="101" xfId="63" applyNumberFormat="1" applyFont="1" applyFill="1" applyBorder="1" applyAlignment="1" applyProtection="1">
      <alignment horizontal="right" vertical="top"/>
      <protection locked="0"/>
    </xf>
    <xf numFmtId="0" fontId="34" fillId="13" borderId="16"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34" fillId="7" borderId="16" xfId="0" applyFont="1" applyFill="1" applyBorder="1" applyAlignment="1" applyProtection="1">
      <alignment horizontal="center" vertical="center" wrapText="1"/>
    </xf>
    <xf numFmtId="0" fontId="34" fillId="7" borderId="2" xfId="0" applyFont="1" applyFill="1" applyBorder="1" applyAlignment="1" applyProtection="1">
      <alignment horizontal="center" vertical="center" wrapText="1"/>
    </xf>
    <xf numFmtId="0" fontId="34" fillId="7" borderId="3" xfId="0" applyFont="1" applyFill="1" applyBorder="1" applyAlignment="1" applyProtection="1">
      <alignment horizontal="center" vertical="center" wrapText="1"/>
    </xf>
    <xf numFmtId="0" fontId="37" fillId="2" borderId="107" xfId="0" applyFont="1" applyFill="1" applyBorder="1" applyAlignment="1" applyProtection="1">
      <alignment horizontal="left" vertical="top" wrapText="1"/>
    </xf>
    <xf numFmtId="0" fontId="37" fillId="2" borderId="41" xfId="0" applyFont="1" applyFill="1" applyBorder="1" applyAlignment="1" applyProtection="1">
      <alignment horizontal="left" vertical="top" wrapText="1"/>
    </xf>
    <xf numFmtId="0" fontId="37" fillId="2" borderId="104" xfId="0" applyFont="1" applyFill="1" applyBorder="1" applyAlignment="1" applyProtection="1">
      <alignment horizontal="left" vertical="top" wrapText="1"/>
    </xf>
    <xf numFmtId="0" fontId="4" fillId="12" borderId="87" xfId="0" applyFont="1" applyFill="1" applyBorder="1" applyAlignment="1" applyProtection="1">
      <alignment horizontal="center" vertical="center"/>
    </xf>
    <xf numFmtId="0" fontId="4" fillId="12" borderId="88" xfId="0" applyFont="1" applyFill="1" applyBorder="1" applyAlignment="1" applyProtection="1">
      <alignment horizontal="center" vertical="center"/>
    </xf>
    <xf numFmtId="0" fontId="5" fillId="2" borderId="43" xfId="0" applyFont="1" applyFill="1" applyBorder="1" applyAlignment="1" applyProtection="1">
      <alignment horizontal="center"/>
    </xf>
    <xf numFmtId="0" fontId="5" fillId="2" borderId="11" xfId="0" applyFont="1" applyFill="1" applyBorder="1" applyAlignment="1" applyProtection="1">
      <alignment horizontal="center"/>
    </xf>
    <xf numFmtId="0" fontId="5" fillId="2" borderId="62" xfId="0" applyFont="1" applyFill="1" applyBorder="1" applyAlignment="1" applyProtection="1">
      <alignment horizontal="center"/>
    </xf>
    <xf numFmtId="0" fontId="5" fillId="2" borderId="39" xfId="0" applyFont="1" applyFill="1" applyBorder="1" applyAlignment="1" applyProtection="1">
      <alignment horizontal="center"/>
    </xf>
    <xf numFmtId="0" fontId="5" fillId="2" borderId="46" xfId="0" applyFont="1" applyFill="1" applyBorder="1" applyAlignment="1" applyProtection="1">
      <alignment horizontal="center"/>
    </xf>
    <xf numFmtId="0" fontId="5" fillId="2" borderId="15" xfId="0" applyFont="1" applyFill="1" applyBorder="1" applyAlignment="1" applyProtection="1">
      <alignment horizontal="center"/>
    </xf>
    <xf numFmtId="0" fontId="4" fillId="12" borderId="85" xfId="0" applyFont="1" applyFill="1" applyBorder="1" applyAlignment="1" applyProtection="1">
      <alignment horizontal="center"/>
    </xf>
    <xf numFmtId="0" fontId="4" fillId="12" borderId="86" xfId="0" applyFont="1" applyFill="1" applyBorder="1" applyAlignment="1" applyProtection="1">
      <alignment horizontal="center"/>
    </xf>
    <xf numFmtId="0" fontId="4" fillId="12" borderId="18" xfId="0" applyFont="1" applyFill="1" applyBorder="1" applyAlignment="1" applyProtection="1">
      <alignment horizontal="center"/>
    </xf>
    <xf numFmtId="0" fontId="9" fillId="12" borderId="43" xfId="0" applyFont="1" applyFill="1" applyBorder="1" applyAlignment="1" applyProtection="1">
      <alignment horizontal="center"/>
    </xf>
    <xf numFmtId="0" fontId="9" fillId="12" borderId="10" xfId="0" applyFont="1" applyFill="1" applyBorder="1" applyAlignment="1" applyProtection="1">
      <alignment horizontal="center"/>
    </xf>
    <xf numFmtId="0" fontId="9" fillId="12" borderId="44" xfId="0" applyFont="1" applyFill="1" applyBorder="1" applyAlignment="1" applyProtection="1">
      <alignment horizontal="center"/>
    </xf>
    <xf numFmtId="0" fontId="6" fillId="6" borderId="25" xfId="0" applyFont="1" applyFill="1" applyBorder="1" applyAlignment="1" applyProtection="1">
      <alignment horizontal="center" vertical="center"/>
    </xf>
    <xf numFmtId="0" fontId="6" fillId="6" borderId="45" xfId="0" applyFont="1" applyFill="1" applyBorder="1" applyAlignment="1" applyProtection="1">
      <alignment horizontal="center" vertical="center"/>
    </xf>
    <xf numFmtId="0" fontId="6" fillId="7" borderId="46" xfId="0" applyFont="1" applyFill="1" applyBorder="1" applyAlignment="1" applyProtection="1">
      <alignment horizontal="center" vertical="center"/>
    </xf>
    <xf numFmtId="0" fontId="6" fillId="7" borderId="14" xfId="0" applyFont="1" applyFill="1" applyBorder="1" applyAlignment="1" applyProtection="1">
      <alignment horizontal="center" vertical="center"/>
    </xf>
    <xf numFmtId="0" fontId="6" fillId="7" borderId="15" xfId="0" applyFont="1" applyFill="1" applyBorder="1" applyAlignment="1" applyProtection="1">
      <alignment horizontal="center" vertical="center"/>
    </xf>
    <xf numFmtId="0" fontId="6" fillId="7" borderId="47" xfId="0" applyFont="1" applyFill="1" applyBorder="1" applyAlignment="1" applyProtection="1">
      <alignment horizontal="center" vertical="center"/>
    </xf>
    <xf numFmtId="0" fontId="4" fillId="6" borderId="42" xfId="0" applyFont="1" applyFill="1" applyBorder="1" applyAlignment="1" applyProtection="1">
      <alignment horizontal="center"/>
    </xf>
    <xf numFmtId="0" fontId="4" fillId="6" borderId="29" xfId="0" applyFont="1" applyFill="1" applyBorder="1" applyAlignment="1" applyProtection="1">
      <alignment horizontal="center"/>
    </xf>
    <xf numFmtId="0" fontId="4" fillId="7" borderId="43"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9" fillId="6" borderId="42" xfId="0" applyFont="1" applyFill="1" applyBorder="1" applyAlignment="1" applyProtection="1">
      <alignment horizontal="center"/>
    </xf>
    <xf numFmtId="0" fontId="9" fillId="6" borderId="29" xfId="0" applyFont="1" applyFill="1" applyBorder="1" applyAlignment="1" applyProtection="1">
      <alignment horizontal="center"/>
    </xf>
    <xf numFmtId="0" fontId="9" fillId="7" borderId="43" xfId="0" applyFont="1" applyFill="1" applyBorder="1" applyAlignment="1" applyProtection="1">
      <alignment horizontal="center"/>
    </xf>
    <xf numFmtId="0" fontId="9" fillId="7" borderId="10" xfId="0" applyFont="1" applyFill="1" applyBorder="1" applyAlignment="1" applyProtection="1">
      <alignment horizontal="center"/>
    </xf>
    <xf numFmtId="0" fontId="9" fillId="7" borderId="44" xfId="0" applyFont="1" applyFill="1" applyBorder="1" applyAlignment="1" applyProtection="1">
      <alignment horizontal="center"/>
    </xf>
    <xf numFmtId="0" fontId="24" fillId="6" borderId="68" xfId="0" applyFont="1" applyFill="1" applyBorder="1" applyAlignment="1" applyProtection="1">
      <alignment horizontal="center" vertical="center"/>
    </xf>
    <xf numFmtId="0" fontId="24" fillId="6" borderId="70" xfId="0" applyFont="1" applyFill="1" applyBorder="1" applyAlignment="1" applyProtection="1">
      <alignment horizontal="center" vertical="center"/>
    </xf>
    <xf numFmtId="0" fontId="24" fillId="7" borderId="46" xfId="0" applyFont="1" applyFill="1" applyBorder="1" applyAlignment="1" applyProtection="1">
      <alignment horizontal="center" vertical="center"/>
    </xf>
    <xf numFmtId="0" fontId="24" fillId="7" borderId="14" xfId="0" applyFont="1" applyFill="1" applyBorder="1" applyAlignment="1" applyProtection="1">
      <alignment horizontal="center" vertical="center"/>
    </xf>
    <xf numFmtId="0" fontId="24" fillId="7" borderId="15" xfId="0" applyFont="1" applyFill="1" applyBorder="1" applyAlignment="1" applyProtection="1">
      <alignment horizontal="center" vertical="center"/>
    </xf>
    <xf numFmtId="0" fontId="9" fillId="7" borderId="28" xfId="0" applyFont="1" applyFill="1" applyBorder="1" applyAlignment="1" applyProtection="1">
      <alignment horizontal="center"/>
    </xf>
    <xf numFmtId="0" fontId="0" fillId="4" borderId="0" xfId="0" applyFill="1" applyAlignment="1" applyProtection="1">
      <alignment horizontal="left" vertical="top" wrapText="1"/>
      <protection locked="0"/>
    </xf>
    <xf numFmtId="165" fontId="6" fillId="2" borderId="18" xfId="0" applyNumberFormat="1" applyFont="1" applyFill="1" applyBorder="1" applyAlignment="1" applyProtection="1">
      <alignment horizontal="center" vertical="center"/>
    </xf>
    <xf numFmtId="165" fontId="6" fillId="2" borderId="19" xfId="0" applyNumberFormat="1" applyFont="1" applyFill="1" applyBorder="1" applyAlignment="1" applyProtection="1">
      <alignment horizontal="center" vertical="center"/>
    </xf>
    <xf numFmtId="165" fontId="6" fillId="2" borderId="20" xfId="0" applyNumberFormat="1" applyFont="1" applyFill="1" applyBorder="1" applyAlignment="1" applyProtection="1">
      <alignment horizontal="center" vertical="center"/>
    </xf>
    <xf numFmtId="0" fontId="9" fillId="7" borderId="11" xfId="0" applyFont="1" applyFill="1" applyBorder="1" applyAlignment="1" applyProtection="1">
      <alignment horizontal="center"/>
    </xf>
  </cellXfs>
  <cellStyles count="64">
    <cellStyle name=" 1" xfId="4"/>
    <cellStyle name=" 1 2" xfId="5"/>
    <cellStyle name=" 1 2 2" xfId="6"/>
    <cellStyle name=" 1 3" xfId="7"/>
    <cellStyle name=" 1 3 2" xfId="8"/>
    <cellStyle name=" 1 4" xfId="9"/>
    <cellStyle name="_3GIS model v2.77_Distribution Business_Retail Fin Perform " xfId="10"/>
    <cellStyle name="_3GIS model v2.77_Fleet Overhead Costs 2_Retail Fin Perform " xfId="11"/>
    <cellStyle name="_3GIS model v2.77_Fleet Overhead Costs_Retail Fin Perform " xfId="12"/>
    <cellStyle name="_3GIS model v2.77_Forecast 2_Retail Fin Perform " xfId="13"/>
    <cellStyle name="_3GIS model v2.77_Forecast_Retail Fin Perform " xfId="14"/>
    <cellStyle name="_3GIS model v2.77_Funding &amp; Cashflow_1_Retail Fin Perform " xfId="15"/>
    <cellStyle name="_3GIS model v2.77_Funding &amp; Cashflow_Retail Fin Perform " xfId="16"/>
    <cellStyle name="_3GIS model v2.77_Group P&amp;L_1_Retail Fin Perform " xfId="17"/>
    <cellStyle name="_3GIS model v2.77_Group P&amp;L_Retail Fin Perform " xfId="18"/>
    <cellStyle name="_3GIS model v2.77_Opening  Detailed BS_Retail Fin Perform " xfId="19"/>
    <cellStyle name="_3GIS model v2.77_OUTPUT DB_Retail Fin Perform " xfId="20"/>
    <cellStyle name="_3GIS model v2.77_OUTPUT EB_Retail Fin Perform " xfId="21"/>
    <cellStyle name="_3GIS model v2.77_Report_Retail Fin Perform " xfId="22"/>
    <cellStyle name="_3GIS model v2.77_Retail Fin Perform " xfId="23"/>
    <cellStyle name="_3GIS model v2.77_Sheet2 2_Retail Fin Perform " xfId="24"/>
    <cellStyle name="_3GIS model v2.77_Sheet2_Retail Fin Perform " xfId="25"/>
    <cellStyle name="Blockout" xfId="26"/>
    <cellStyle name="Check Cell 2 2 2 2" xfId="27"/>
    <cellStyle name="Comma" xfId="63" builtinId="3"/>
    <cellStyle name="Comma 2" xfId="28"/>
    <cellStyle name="Currency 11" xfId="29"/>
    <cellStyle name="Hyperlink 2" xfId="30"/>
    <cellStyle name="import" xfId="31"/>
    <cellStyle name="import%" xfId="32"/>
    <cellStyle name="import_ICRC Electricity model 1-1  (1 Feb 2003) " xfId="33"/>
    <cellStyle name="Input1" xfId="34"/>
    <cellStyle name="Input1%" xfId="35"/>
    <cellStyle name="Input1_ICRC Electricity model 1-1  (1 Feb 2003) " xfId="36"/>
    <cellStyle name="Input1default" xfId="37"/>
    <cellStyle name="Input1default%" xfId="38"/>
    <cellStyle name="Input2" xfId="39"/>
    <cellStyle name="Input3" xfId="40"/>
    <cellStyle name="InputCell" xfId="41"/>
    <cellStyle name="key result" xfId="42"/>
    <cellStyle name="Local import" xfId="43"/>
    <cellStyle name="Local import %" xfId="44"/>
    <cellStyle name="NonInputCell" xfId="45"/>
    <cellStyle name="Normal" xfId="0" builtinId="0"/>
    <cellStyle name="Normal 10" xfId="46"/>
    <cellStyle name="Normal 114" xfId="47"/>
    <cellStyle name="Normal 13" xfId="48"/>
    <cellStyle name="Normal 13 2" xfId="49"/>
    <cellStyle name="Normal 14" xfId="50"/>
    <cellStyle name="Normal 2" xfId="51"/>
    <cellStyle name="Normal 2 2" xfId="52"/>
    <cellStyle name="Normal 2 2 2" xfId="53"/>
    <cellStyle name="Normal 2 3" xfId="54"/>
    <cellStyle name="Normal 3" xfId="55"/>
    <cellStyle name="Normal 3 5" xfId="3"/>
    <cellStyle name="Normal 4" xfId="56"/>
    <cellStyle name="Normal 5" xfId="57"/>
    <cellStyle name="Normal 8 2" xfId="58"/>
    <cellStyle name="Percent" xfId="1" builtinId="5"/>
    <cellStyle name="Percent 2" xfId="59"/>
    <cellStyle name="Percent 3 4" xfId="60"/>
    <cellStyle name="RIN_TB2" xfId="61"/>
    <cellStyle name="TableLvl2" xfId="62"/>
    <cellStyle name="TableLvl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20Price%20Reviews\01.%20EDPR\2016-20\04.%20Revenue%20Scenarios\IP06%20-%2030%20Apr%2015%20-%20Lock%20down%20(SUBMITTED%20-%20LINKED)\02.%20Model%20suite\Attachment%20RIN%2003%20-%20EDPR%20RIN%20Consolidated%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1.0 Business &amp; other details"/>
      <sheetName val="2.1 Expenditure summary"/>
      <sheetName val="2.2 Repex"/>
      <sheetName val="2.3 Augex"/>
      <sheetName val="2.4 Augex model"/>
      <sheetName val="2.5 Connections"/>
      <sheetName val="2.6 Non-network"/>
      <sheetName val="2.10 Overheads"/>
      <sheetName val="2.11 Labour"/>
      <sheetName val="2.12 Input tables"/>
      <sheetName val="2.13 Provision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6.4 Historical MEDs"/>
      <sheetName val="7.1  Policies and Procedures"/>
      <sheetName val="7.2 Contingent projects"/>
      <sheetName val="7.3 Obligations"/>
      <sheetName val="7.4 Shared Assets"/>
      <sheetName val="7.5 EBSS"/>
      <sheetName val="7.6 Indicative bill impact"/>
      <sheetName val="Unprotected Worksheet"/>
    </sheetNames>
    <sheetDataSet>
      <sheetData sheetId="0"/>
      <sheetData sheetId="1"/>
      <sheetData sheetId="2">
        <row r="1">
          <cell r="B1" t="str">
            <v>REGULATORY REPORTING STATEMENT</v>
          </cell>
        </row>
        <row r="14">
          <cell r="C14" t="str">
            <v xml:space="preserve">Victorian DNSP Reset </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C35" t="str">
            <v>2016</v>
          </cell>
          <cell r="D35" t="str">
            <v>2017</v>
          </cell>
          <cell r="E35" t="str">
            <v>2018</v>
          </cell>
          <cell r="F35" t="str">
            <v>2019</v>
          </cell>
          <cell r="G35" t="str">
            <v>2020</v>
          </cell>
          <cell r="J35" t="str">
            <v>Ergon Energy</v>
          </cell>
          <cell r="K35">
            <v>50087646062</v>
          </cell>
        </row>
        <row r="36">
          <cell r="J36" t="str">
            <v>Essential Energy</v>
          </cell>
          <cell r="K36">
            <v>37428185226</v>
          </cell>
        </row>
        <row r="37">
          <cell r="J37" t="str">
            <v>Jemena Electricity</v>
          </cell>
          <cell r="K37">
            <v>82064651083</v>
          </cell>
        </row>
        <row r="38">
          <cell r="C38">
            <v>2011</v>
          </cell>
          <cell r="D38" t="str">
            <v>2012</v>
          </cell>
          <cell r="E38" t="str">
            <v>2013</v>
          </cell>
          <cell r="F38" t="str">
            <v>2014</v>
          </cell>
          <cell r="G38" t="str">
            <v>2015</v>
          </cell>
          <cell r="J38" t="str">
            <v>Powercor Australia</v>
          </cell>
          <cell r="K38">
            <v>89064651109</v>
          </cell>
        </row>
        <row r="39">
          <cell r="J39" t="str">
            <v>Powerlink</v>
          </cell>
          <cell r="K39">
            <v>82078849233</v>
          </cell>
        </row>
        <row r="40">
          <cell r="J40" t="str">
            <v>Qld,SA &amp;ACT Gas Reset</v>
          </cell>
          <cell r="K40">
            <v>22222222222</v>
          </cell>
        </row>
        <row r="41">
          <cell r="C41" t="str">
            <v>2006</v>
          </cell>
          <cell r="D41" t="str">
            <v>2007</v>
          </cell>
          <cell r="E41" t="str">
            <v>2008</v>
          </cell>
          <cell r="F41" t="str">
            <v>2009</v>
          </cell>
          <cell r="G41" t="str">
            <v>2010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Calendar</v>
          </cell>
        </row>
        <row r="49">
          <cell r="C49" t="str">
            <v>Reset</v>
          </cell>
        </row>
        <row r="55">
          <cell r="C55" t="str">
            <v>December 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71"/>
  <sheetViews>
    <sheetView tabSelected="1" zoomScale="70" zoomScaleNormal="70" workbookViewId="0">
      <selection activeCell="D23" sqref="D23"/>
    </sheetView>
  </sheetViews>
  <sheetFormatPr defaultRowHeight="15"/>
  <cols>
    <col min="3" max="3" width="53.28515625" customWidth="1"/>
    <col min="4" max="4" width="87.140625" bestFit="1" customWidth="1"/>
    <col min="5" max="6" width="18.140625" bestFit="1" customWidth="1"/>
    <col min="7" max="10" width="17" bestFit="1" customWidth="1"/>
    <col min="11" max="16" width="18.140625" bestFit="1" customWidth="1"/>
  </cols>
  <sheetData>
    <row r="1" spans="3:16" ht="15.75" thickBot="1"/>
    <row r="2" spans="3:16" ht="52.5" customHeight="1" thickBot="1">
      <c r="C2" s="284"/>
      <c r="D2" s="285"/>
      <c r="E2" s="334" t="s">
        <v>98</v>
      </c>
      <c r="F2" s="335"/>
      <c r="G2" s="335"/>
      <c r="H2" s="335"/>
      <c r="I2" s="335"/>
      <c r="J2" s="336"/>
      <c r="K2" s="337" t="s">
        <v>99</v>
      </c>
      <c r="L2" s="338"/>
      <c r="M2" s="338"/>
      <c r="N2" s="338"/>
      <c r="O2" s="338"/>
      <c r="P2" s="339"/>
    </row>
    <row r="3" spans="3:16" ht="15.75" thickBot="1">
      <c r="C3" s="286"/>
      <c r="D3" s="287"/>
      <c r="E3" s="288" t="s">
        <v>16</v>
      </c>
      <c r="F3" s="289" t="s">
        <v>71</v>
      </c>
      <c r="G3" s="289" t="s">
        <v>72</v>
      </c>
      <c r="H3" s="289" t="s">
        <v>73</v>
      </c>
      <c r="I3" s="289" t="s">
        <v>74</v>
      </c>
      <c r="J3" s="290" t="s">
        <v>75</v>
      </c>
      <c r="K3" s="291" t="s">
        <v>16</v>
      </c>
      <c r="L3" s="292" t="s">
        <v>71</v>
      </c>
      <c r="M3" s="292" t="s">
        <v>72</v>
      </c>
      <c r="N3" s="292" t="s">
        <v>73</v>
      </c>
      <c r="O3" s="292" t="s">
        <v>74</v>
      </c>
      <c r="P3" s="293" t="s">
        <v>75</v>
      </c>
    </row>
    <row r="4" spans="3:16" ht="15.75">
      <c r="C4" s="294" t="s">
        <v>100</v>
      </c>
      <c r="D4" s="295" t="s">
        <v>101</v>
      </c>
      <c r="E4" s="333"/>
      <c r="F4" s="333"/>
      <c r="G4" s="333"/>
      <c r="H4" s="333"/>
      <c r="I4" s="333"/>
      <c r="J4" s="333"/>
      <c r="K4" s="333"/>
      <c r="L4" s="333"/>
      <c r="M4" s="333"/>
      <c r="N4" s="333"/>
      <c r="O4" s="333"/>
      <c r="P4" s="333"/>
    </row>
    <row r="5" spans="3:16" ht="15.75">
      <c r="C5" s="296"/>
      <c r="D5" s="297" t="s">
        <v>102</v>
      </c>
      <c r="E5" s="333"/>
      <c r="F5" s="333"/>
      <c r="G5" s="333"/>
      <c r="H5" s="333"/>
      <c r="I5" s="333"/>
      <c r="J5" s="333"/>
      <c r="K5" s="333"/>
      <c r="L5" s="333"/>
      <c r="M5" s="333"/>
      <c r="N5" s="333"/>
      <c r="O5" s="333"/>
      <c r="P5" s="333"/>
    </row>
    <row r="6" spans="3:16">
      <c r="C6" s="296"/>
      <c r="D6" s="297"/>
      <c r="E6" s="298"/>
      <c r="F6" s="299"/>
      <c r="G6" s="299"/>
      <c r="H6" s="299"/>
      <c r="I6" s="299"/>
      <c r="J6" s="300"/>
      <c r="K6" s="301"/>
      <c r="L6" s="299"/>
      <c r="M6" s="299"/>
      <c r="N6" s="299"/>
      <c r="O6" s="299"/>
      <c r="P6" s="300"/>
    </row>
    <row r="7" spans="3:16">
      <c r="C7" s="296"/>
      <c r="D7" s="297"/>
      <c r="E7" s="298"/>
      <c r="F7" s="299"/>
      <c r="G7" s="299"/>
      <c r="H7" s="299"/>
      <c r="I7" s="299"/>
      <c r="J7" s="300"/>
      <c r="K7" s="301"/>
      <c r="L7" s="299"/>
      <c r="M7" s="299"/>
      <c r="N7" s="299"/>
      <c r="O7" s="299"/>
      <c r="P7" s="300"/>
    </row>
    <row r="8" spans="3:16">
      <c r="C8" s="296"/>
      <c r="D8" s="297"/>
      <c r="E8" s="302"/>
      <c r="F8" s="303"/>
      <c r="G8" s="303"/>
      <c r="H8" s="303"/>
      <c r="I8" s="303"/>
      <c r="J8" s="304"/>
      <c r="K8" s="305"/>
      <c r="L8" s="303"/>
      <c r="M8" s="303"/>
      <c r="N8" s="303"/>
      <c r="O8" s="303"/>
      <c r="P8" s="304"/>
    </row>
    <row r="9" spans="3:16">
      <c r="C9" s="296"/>
      <c r="D9" s="297"/>
      <c r="E9" s="298"/>
      <c r="F9" s="299"/>
      <c r="G9" s="299"/>
      <c r="H9" s="299"/>
      <c r="I9" s="299"/>
      <c r="J9" s="300"/>
      <c r="K9" s="301"/>
      <c r="L9" s="299"/>
      <c r="M9" s="299"/>
      <c r="N9" s="299"/>
      <c r="O9" s="299"/>
      <c r="P9" s="300"/>
    </row>
    <row r="10" spans="3:16">
      <c r="C10" s="296"/>
      <c r="D10" s="297"/>
      <c r="E10" s="302"/>
      <c r="F10" s="303"/>
      <c r="G10" s="303"/>
      <c r="H10" s="303"/>
      <c r="I10" s="303"/>
      <c r="J10" s="304"/>
      <c r="K10" s="305"/>
      <c r="L10" s="303"/>
      <c r="M10" s="303"/>
      <c r="N10" s="303"/>
      <c r="O10" s="303"/>
      <c r="P10" s="304"/>
    </row>
    <row r="11" spans="3:16">
      <c r="C11" s="296"/>
      <c r="D11" s="297"/>
      <c r="E11" s="298"/>
      <c r="F11" s="299"/>
      <c r="G11" s="299"/>
      <c r="H11" s="299"/>
      <c r="I11" s="299"/>
      <c r="J11" s="300"/>
      <c r="K11" s="301"/>
      <c r="L11" s="299"/>
      <c r="M11" s="299"/>
      <c r="N11" s="299"/>
      <c r="O11" s="299"/>
      <c r="P11" s="300"/>
    </row>
    <row r="12" spans="3:16">
      <c r="C12" s="296"/>
      <c r="D12" s="297"/>
      <c r="E12" s="302"/>
      <c r="F12" s="303"/>
      <c r="G12" s="303"/>
      <c r="H12" s="303"/>
      <c r="I12" s="303"/>
      <c r="J12" s="304"/>
      <c r="K12" s="305"/>
      <c r="L12" s="303"/>
      <c r="M12" s="303"/>
      <c r="N12" s="303"/>
      <c r="O12" s="303"/>
      <c r="P12" s="304"/>
    </row>
    <row r="13" spans="3:16">
      <c r="C13" s="296"/>
      <c r="D13" s="297"/>
      <c r="E13" s="298"/>
      <c r="F13" s="299"/>
      <c r="G13" s="299"/>
      <c r="H13" s="299"/>
      <c r="I13" s="299"/>
      <c r="J13" s="300"/>
      <c r="K13" s="301"/>
      <c r="L13" s="299"/>
      <c r="M13" s="299"/>
      <c r="N13" s="299"/>
      <c r="O13" s="299"/>
      <c r="P13" s="300"/>
    </row>
    <row r="14" spans="3:16">
      <c r="C14" s="296"/>
      <c r="D14" s="297"/>
      <c r="E14" s="302"/>
      <c r="F14" s="303"/>
      <c r="G14" s="303"/>
      <c r="H14" s="303"/>
      <c r="I14" s="303"/>
      <c r="J14" s="304"/>
      <c r="K14" s="305"/>
      <c r="L14" s="303"/>
      <c r="M14" s="303"/>
      <c r="N14" s="303"/>
      <c r="O14" s="303"/>
      <c r="P14" s="304"/>
    </row>
    <row r="15" spans="3:16">
      <c r="C15" s="296"/>
      <c r="D15" s="297"/>
      <c r="E15" s="298"/>
      <c r="F15" s="299"/>
      <c r="G15" s="299"/>
      <c r="H15" s="299"/>
      <c r="I15" s="299"/>
      <c r="J15" s="300"/>
      <c r="K15" s="301"/>
      <c r="L15" s="299"/>
      <c r="M15" s="299"/>
      <c r="N15" s="299"/>
      <c r="O15" s="299"/>
      <c r="P15" s="300"/>
    </row>
    <row r="16" spans="3:16">
      <c r="C16" s="296"/>
      <c r="D16" s="297"/>
      <c r="E16" s="302"/>
      <c r="F16" s="303"/>
      <c r="G16" s="303"/>
      <c r="H16" s="303"/>
      <c r="I16" s="303"/>
      <c r="J16" s="304"/>
      <c r="K16" s="305"/>
      <c r="L16" s="303"/>
      <c r="M16" s="303"/>
      <c r="N16" s="303"/>
      <c r="O16" s="303"/>
      <c r="P16" s="304"/>
    </row>
    <row r="17" spans="3:16">
      <c r="C17" s="296"/>
      <c r="D17" s="297"/>
      <c r="E17" s="298"/>
      <c r="F17" s="299"/>
      <c r="G17" s="299"/>
      <c r="H17" s="299"/>
      <c r="I17" s="299"/>
      <c r="J17" s="300"/>
      <c r="K17" s="301"/>
      <c r="L17" s="299"/>
      <c r="M17" s="299"/>
      <c r="N17" s="299"/>
      <c r="O17" s="299"/>
      <c r="P17" s="300"/>
    </row>
    <row r="18" spans="3:16">
      <c r="C18" s="296"/>
      <c r="D18" s="297"/>
      <c r="E18" s="302"/>
      <c r="F18" s="303"/>
      <c r="G18" s="303"/>
      <c r="H18" s="303"/>
      <c r="I18" s="303"/>
      <c r="J18" s="304"/>
      <c r="K18" s="305"/>
      <c r="L18" s="303"/>
      <c r="M18" s="303"/>
      <c r="N18" s="303"/>
      <c r="O18" s="303"/>
      <c r="P18" s="304"/>
    </row>
    <row r="19" spans="3:16">
      <c r="C19" s="296"/>
      <c r="D19" s="297"/>
      <c r="E19" s="298"/>
      <c r="F19" s="299"/>
      <c r="G19" s="299"/>
      <c r="H19" s="299"/>
      <c r="I19" s="299"/>
      <c r="J19" s="300"/>
      <c r="K19" s="301"/>
      <c r="L19" s="299"/>
      <c r="M19" s="299"/>
      <c r="N19" s="299"/>
      <c r="O19" s="299"/>
      <c r="P19" s="300"/>
    </row>
    <row r="20" spans="3:16">
      <c r="C20" s="296"/>
      <c r="D20" s="297"/>
      <c r="E20" s="302"/>
      <c r="F20" s="303"/>
      <c r="G20" s="303"/>
      <c r="H20" s="303"/>
      <c r="I20" s="303"/>
      <c r="J20" s="304"/>
      <c r="K20" s="305"/>
      <c r="L20" s="303"/>
      <c r="M20" s="303"/>
      <c r="N20" s="303"/>
      <c r="O20" s="303"/>
      <c r="P20" s="304"/>
    </row>
    <row r="21" spans="3:16">
      <c r="C21" s="296"/>
      <c r="D21" s="297"/>
      <c r="E21" s="298"/>
      <c r="F21" s="299"/>
      <c r="G21" s="299"/>
      <c r="H21" s="299"/>
      <c r="I21" s="299"/>
      <c r="J21" s="300"/>
      <c r="K21" s="301"/>
      <c r="L21" s="299"/>
      <c r="M21" s="299"/>
      <c r="N21" s="299"/>
      <c r="O21" s="299"/>
      <c r="P21" s="300"/>
    </row>
    <row r="22" spans="3:16">
      <c r="C22" s="296"/>
      <c r="D22" s="297"/>
      <c r="E22" s="302"/>
      <c r="F22" s="303"/>
      <c r="G22" s="303"/>
      <c r="H22" s="303"/>
      <c r="I22" s="303"/>
      <c r="J22" s="304"/>
      <c r="K22" s="305"/>
      <c r="L22" s="303"/>
      <c r="M22" s="303"/>
      <c r="N22" s="303"/>
      <c r="O22" s="303"/>
      <c r="P22" s="304"/>
    </row>
    <row r="23" spans="3:16">
      <c r="C23" s="296"/>
      <c r="D23" s="297"/>
      <c r="E23" s="298"/>
      <c r="F23" s="299"/>
      <c r="G23" s="299"/>
      <c r="H23" s="299"/>
      <c r="I23" s="299"/>
      <c r="J23" s="300"/>
      <c r="K23" s="301"/>
      <c r="L23" s="299"/>
      <c r="M23" s="299"/>
      <c r="N23" s="299"/>
      <c r="O23" s="299"/>
      <c r="P23" s="300"/>
    </row>
    <row r="24" spans="3:16">
      <c r="C24" s="296"/>
      <c r="D24" s="297"/>
      <c r="E24" s="302"/>
      <c r="F24" s="303"/>
      <c r="G24" s="303"/>
      <c r="H24" s="303"/>
      <c r="I24" s="303"/>
      <c r="J24" s="304"/>
      <c r="K24" s="305"/>
      <c r="L24" s="303"/>
      <c r="M24" s="303"/>
      <c r="N24" s="303"/>
      <c r="O24" s="303"/>
      <c r="P24" s="304"/>
    </row>
    <row r="25" spans="3:16">
      <c r="C25" s="306"/>
      <c r="D25" s="307"/>
      <c r="E25" s="298"/>
      <c r="F25" s="299"/>
      <c r="G25" s="299"/>
      <c r="H25" s="299"/>
      <c r="I25" s="299"/>
      <c r="J25" s="300"/>
      <c r="K25" s="301"/>
      <c r="L25" s="299"/>
      <c r="M25" s="299"/>
      <c r="N25" s="299"/>
      <c r="O25" s="299"/>
      <c r="P25" s="300"/>
    </row>
    <row r="26" spans="3:16" ht="15.75">
      <c r="C26" s="308" t="s">
        <v>103</v>
      </c>
      <c r="D26" s="309" t="s">
        <v>104</v>
      </c>
      <c r="E26" s="333"/>
      <c r="F26" s="333"/>
      <c r="G26" s="333"/>
      <c r="H26" s="333"/>
      <c r="I26" s="333"/>
      <c r="J26" s="333"/>
      <c r="K26" s="333"/>
      <c r="L26" s="333"/>
      <c r="M26" s="333"/>
      <c r="N26" s="333"/>
      <c r="O26" s="333"/>
      <c r="P26" s="333"/>
    </row>
    <row r="27" spans="3:16" ht="15.75">
      <c r="C27" s="296"/>
      <c r="D27" s="310" t="s">
        <v>105</v>
      </c>
      <c r="E27" s="333"/>
      <c r="F27" s="333"/>
      <c r="G27" s="333"/>
      <c r="H27" s="333"/>
      <c r="I27" s="333"/>
      <c r="J27" s="333"/>
      <c r="K27" s="333"/>
      <c r="L27" s="333"/>
      <c r="M27" s="333"/>
      <c r="N27" s="333"/>
      <c r="O27" s="333"/>
      <c r="P27" s="333"/>
    </row>
    <row r="28" spans="3:16" ht="15.75">
      <c r="C28" s="296"/>
      <c r="D28" s="310" t="s">
        <v>106</v>
      </c>
      <c r="E28" s="333"/>
      <c r="F28" s="333"/>
      <c r="G28" s="333"/>
      <c r="H28" s="333"/>
      <c r="I28" s="333"/>
      <c r="J28" s="333"/>
      <c r="K28" s="333"/>
      <c r="L28" s="333"/>
      <c r="M28" s="333"/>
      <c r="N28" s="333"/>
      <c r="O28" s="333"/>
      <c r="P28" s="333"/>
    </row>
    <row r="29" spans="3:16" ht="15.75">
      <c r="C29" s="296"/>
      <c r="D29" s="310" t="s">
        <v>107</v>
      </c>
      <c r="E29" s="333"/>
      <c r="F29" s="333"/>
      <c r="G29" s="333"/>
      <c r="H29" s="333"/>
      <c r="I29" s="333"/>
      <c r="J29" s="333"/>
      <c r="K29" s="333"/>
      <c r="L29" s="333"/>
      <c r="M29" s="333"/>
      <c r="N29" s="333"/>
      <c r="O29" s="333"/>
      <c r="P29" s="333"/>
    </row>
    <row r="30" spans="3:16" ht="15.75">
      <c r="C30" s="296"/>
      <c r="D30" s="310" t="s">
        <v>108</v>
      </c>
      <c r="E30" s="333"/>
      <c r="F30" s="333"/>
      <c r="G30" s="333"/>
      <c r="H30" s="333"/>
      <c r="I30" s="333"/>
      <c r="J30" s="333"/>
      <c r="K30" s="333"/>
      <c r="L30" s="333"/>
      <c r="M30" s="333"/>
      <c r="N30" s="333"/>
      <c r="O30" s="333"/>
      <c r="P30" s="333"/>
    </row>
    <row r="31" spans="3:16" ht="15.75">
      <c r="C31" s="296"/>
      <c r="D31" s="310" t="s">
        <v>109</v>
      </c>
      <c r="E31" s="333"/>
      <c r="F31" s="333"/>
      <c r="G31" s="333"/>
      <c r="H31" s="333"/>
      <c r="I31" s="333"/>
      <c r="J31" s="333"/>
      <c r="K31" s="333"/>
      <c r="L31" s="333"/>
      <c r="M31" s="333"/>
      <c r="N31" s="333"/>
      <c r="O31" s="333"/>
      <c r="P31" s="333"/>
    </row>
    <row r="32" spans="3:16" ht="15.75">
      <c r="C32" s="296"/>
      <c r="D32" s="310" t="s">
        <v>110</v>
      </c>
      <c r="E32" s="333"/>
      <c r="F32" s="333"/>
      <c r="G32" s="333"/>
      <c r="H32" s="333"/>
      <c r="I32" s="333"/>
      <c r="J32" s="333"/>
      <c r="K32" s="333"/>
      <c r="L32" s="333"/>
      <c r="M32" s="333"/>
      <c r="N32" s="333"/>
      <c r="O32" s="333"/>
      <c r="P32" s="333"/>
    </row>
    <row r="33" spans="3:16" ht="15.75">
      <c r="C33" s="296"/>
      <c r="D33" s="310" t="s">
        <v>111</v>
      </c>
      <c r="E33" s="333"/>
      <c r="F33" s="333"/>
      <c r="G33" s="333"/>
      <c r="H33" s="333"/>
      <c r="I33" s="333"/>
      <c r="J33" s="333"/>
      <c r="K33" s="333"/>
      <c r="L33" s="333"/>
      <c r="M33" s="333"/>
      <c r="N33" s="333"/>
      <c r="O33" s="333"/>
      <c r="P33" s="333"/>
    </row>
    <row r="34" spans="3:16" ht="15.75">
      <c r="C34" s="296"/>
      <c r="D34" s="310" t="s">
        <v>112</v>
      </c>
      <c r="E34" s="333"/>
      <c r="F34" s="333"/>
      <c r="G34" s="333"/>
      <c r="H34" s="333"/>
      <c r="I34" s="333"/>
      <c r="J34" s="333"/>
      <c r="K34" s="333"/>
      <c r="L34" s="333"/>
      <c r="M34" s="333"/>
      <c r="N34" s="333"/>
      <c r="O34" s="333"/>
      <c r="P34" s="333"/>
    </row>
    <row r="35" spans="3:16" ht="15.75">
      <c r="C35" s="296"/>
      <c r="D35" s="310" t="s">
        <v>113</v>
      </c>
      <c r="E35" s="333"/>
      <c r="F35" s="333"/>
      <c r="G35" s="333"/>
      <c r="H35" s="333"/>
      <c r="I35" s="333"/>
      <c r="J35" s="333"/>
      <c r="K35" s="333"/>
      <c r="L35" s="333"/>
      <c r="M35" s="333"/>
      <c r="N35" s="333"/>
      <c r="O35" s="333"/>
      <c r="P35" s="333"/>
    </row>
    <row r="36" spans="3:16" ht="15.75">
      <c r="C36" s="306"/>
      <c r="D36" s="311" t="s">
        <v>114</v>
      </c>
      <c r="E36" s="333"/>
      <c r="F36" s="333"/>
      <c r="G36" s="333"/>
      <c r="H36" s="333"/>
      <c r="I36" s="333"/>
      <c r="J36" s="333"/>
      <c r="K36" s="333"/>
      <c r="L36" s="333"/>
      <c r="M36" s="333"/>
      <c r="N36" s="333"/>
      <c r="O36" s="333"/>
      <c r="P36" s="333"/>
    </row>
    <row r="37" spans="3:16" ht="15.75">
      <c r="C37" s="312" t="s">
        <v>115</v>
      </c>
      <c r="D37" s="309" t="s">
        <v>104</v>
      </c>
      <c r="E37" s="333"/>
      <c r="F37" s="333"/>
      <c r="G37" s="333"/>
      <c r="H37" s="333"/>
      <c r="I37" s="333"/>
      <c r="J37" s="333"/>
      <c r="K37" s="333"/>
      <c r="L37" s="333"/>
      <c r="M37" s="333"/>
      <c r="N37" s="333"/>
      <c r="O37" s="333"/>
      <c r="P37" s="333"/>
    </row>
    <row r="38" spans="3:16" ht="15.75">
      <c r="C38" s="313"/>
      <c r="D38" s="310" t="s">
        <v>105</v>
      </c>
      <c r="E38" s="333"/>
      <c r="F38" s="333"/>
      <c r="G38" s="333"/>
      <c r="H38" s="333"/>
      <c r="I38" s="333"/>
      <c r="J38" s="333"/>
      <c r="K38" s="333"/>
      <c r="L38" s="333"/>
      <c r="M38" s="333"/>
      <c r="N38" s="333"/>
      <c r="O38" s="333"/>
      <c r="P38" s="333"/>
    </row>
    <row r="39" spans="3:16" ht="15.75">
      <c r="C39" s="313"/>
      <c r="D39" s="310" t="s">
        <v>106</v>
      </c>
      <c r="E39" s="333"/>
      <c r="F39" s="333"/>
      <c r="G39" s="333"/>
      <c r="H39" s="333"/>
      <c r="I39" s="333"/>
      <c r="J39" s="333"/>
      <c r="K39" s="333"/>
      <c r="L39" s="333"/>
      <c r="M39" s="333"/>
      <c r="N39" s="333"/>
      <c r="O39" s="333"/>
      <c r="P39" s="333"/>
    </row>
    <row r="40" spans="3:16" ht="15.75">
      <c r="C40" s="313"/>
      <c r="D40" s="310" t="s">
        <v>107</v>
      </c>
      <c r="E40" s="333"/>
      <c r="F40" s="333"/>
      <c r="G40" s="333"/>
      <c r="H40" s="333"/>
      <c r="I40" s="333"/>
      <c r="J40" s="333"/>
      <c r="K40" s="333"/>
      <c r="L40" s="333"/>
      <c r="M40" s="333"/>
      <c r="N40" s="333"/>
      <c r="O40" s="333"/>
      <c r="P40" s="333"/>
    </row>
    <row r="41" spans="3:16" ht="15.75">
      <c r="C41" s="313"/>
      <c r="D41" s="310" t="s">
        <v>108</v>
      </c>
      <c r="E41" s="333"/>
      <c r="F41" s="333"/>
      <c r="G41" s="333"/>
      <c r="H41" s="333"/>
      <c r="I41" s="333"/>
      <c r="J41" s="333"/>
      <c r="K41" s="333"/>
      <c r="L41" s="333"/>
      <c r="M41" s="333"/>
      <c r="N41" s="333"/>
      <c r="O41" s="333"/>
      <c r="P41" s="333"/>
    </row>
    <row r="42" spans="3:16" ht="15.75">
      <c r="C42" s="313"/>
      <c r="D42" s="310" t="s">
        <v>109</v>
      </c>
      <c r="E42" s="333"/>
      <c r="F42" s="333"/>
      <c r="G42" s="333"/>
      <c r="H42" s="333"/>
      <c r="I42" s="333"/>
      <c r="J42" s="333"/>
      <c r="K42" s="333"/>
      <c r="L42" s="333"/>
      <c r="M42" s="333"/>
      <c r="N42" s="333"/>
      <c r="O42" s="333"/>
      <c r="P42" s="333"/>
    </row>
    <row r="43" spans="3:16" ht="15.75">
      <c r="C43" s="313"/>
      <c r="D43" s="310" t="s">
        <v>110</v>
      </c>
      <c r="E43" s="333"/>
      <c r="F43" s="333"/>
      <c r="G43" s="333"/>
      <c r="H43" s="333"/>
      <c r="I43" s="333"/>
      <c r="J43" s="333"/>
      <c r="K43" s="333"/>
      <c r="L43" s="333"/>
      <c r="M43" s="333"/>
      <c r="N43" s="333"/>
      <c r="O43" s="333"/>
      <c r="P43" s="333"/>
    </row>
    <row r="44" spans="3:16" ht="15.75">
      <c r="C44" s="313"/>
      <c r="D44" s="310" t="s">
        <v>116</v>
      </c>
      <c r="E44" s="333"/>
      <c r="F44" s="333"/>
      <c r="G44" s="333"/>
      <c r="H44" s="333"/>
      <c r="I44" s="333"/>
      <c r="J44" s="333"/>
      <c r="K44" s="333"/>
      <c r="L44" s="333"/>
      <c r="M44" s="333"/>
      <c r="N44" s="333"/>
      <c r="O44" s="333"/>
      <c r="P44" s="333"/>
    </row>
    <row r="45" spans="3:16" ht="15.75">
      <c r="C45" s="313"/>
      <c r="D45" s="310" t="s">
        <v>112</v>
      </c>
      <c r="E45" s="333"/>
      <c r="F45" s="333"/>
      <c r="G45" s="333"/>
      <c r="H45" s="333"/>
      <c r="I45" s="333"/>
      <c r="J45" s="333"/>
      <c r="K45" s="333"/>
      <c r="L45" s="333"/>
      <c r="M45" s="333"/>
      <c r="N45" s="333"/>
      <c r="O45" s="333"/>
      <c r="P45" s="333"/>
    </row>
    <row r="46" spans="3:16" ht="15.75">
      <c r="C46" s="313"/>
      <c r="D46" s="310" t="s">
        <v>113</v>
      </c>
      <c r="E46" s="333"/>
      <c r="F46" s="333"/>
      <c r="G46" s="333"/>
      <c r="H46" s="333"/>
      <c r="I46" s="333"/>
      <c r="J46" s="333"/>
      <c r="K46" s="333"/>
      <c r="L46" s="333"/>
      <c r="M46" s="333"/>
      <c r="N46" s="333"/>
      <c r="O46" s="333"/>
      <c r="P46" s="333"/>
    </row>
    <row r="47" spans="3:16" ht="15.75">
      <c r="C47" s="314"/>
      <c r="D47" s="311" t="s">
        <v>114</v>
      </c>
      <c r="E47" s="333"/>
      <c r="F47" s="333"/>
      <c r="G47" s="333"/>
      <c r="H47" s="333"/>
      <c r="I47" s="333"/>
      <c r="J47" s="333"/>
      <c r="K47" s="333"/>
      <c r="L47" s="333"/>
      <c r="M47" s="333"/>
      <c r="N47" s="333"/>
      <c r="O47" s="333"/>
      <c r="P47" s="333"/>
    </row>
    <row r="48" spans="3:16" ht="15.75">
      <c r="C48" s="315" t="s">
        <v>117</v>
      </c>
      <c r="D48" s="309" t="s">
        <v>118</v>
      </c>
      <c r="E48" s="333"/>
      <c r="F48" s="333"/>
      <c r="G48" s="333"/>
      <c r="H48" s="333"/>
      <c r="I48" s="333"/>
      <c r="J48" s="333"/>
      <c r="K48" s="333"/>
      <c r="L48" s="333"/>
      <c r="M48" s="333"/>
      <c r="N48" s="333"/>
      <c r="O48" s="333"/>
      <c r="P48" s="333"/>
    </row>
    <row r="49" spans="3:16" ht="15.75">
      <c r="C49" s="316"/>
      <c r="D49" s="317" t="s">
        <v>119</v>
      </c>
      <c r="E49" s="333"/>
      <c r="F49" s="333"/>
      <c r="G49" s="333"/>
      <c r="H49" s="333"/>
      <c r="I49" s="333"/>
      <c r="J49" s="333"/>
      <c r="K49" s="333"/>
      <c r="L49" s="333"/>
      <c r="M49" s="333"/>
      <c r="N49" s="333"/>
      <c r="O49" s="333"/>
      <c r="P49" s="333"/>
    </row>
    <row r="50" spans="3:16" ht="15.75">
      <c r="C50" s="340" t="s">
        <v>120</v>
      </c>
      <c r="D50" s="309" t="s">
        <v>121</v>
      </c>
      <c r="E50" s="333"/>
      <c r="F50" s="333"/>
      <c r="G50" s="333"/>
      <c r="H50" s="333"/>
      <c r="I50" s="333"/>
      <c r="J50" s="333"/>
      <c r="K50" s="333"/>
      <c r="L50" s="333"/>
      <c r="M50" s="333"/>
      <c r="N50" s="333"/>
      <c r="O50" s="333"/>
      <c r="P50" s="333"/>
    </row>
    <row r="51" spans="3:16" ht="15.75">
      <c r="C51" s="341"/>
      <c r="D51" s="310" t="s">
        <v>122</v>
      </c>
      <c r="E51" s="333"/>
      <c r="F51" s="333"/>
      <c r="G51" s="333"/>
      <c r="H51" s="333"/>
      <c r="I51" s="333"/>
      <c r="J51" s="333"/>
      <c r="K51" s="333"/>
      <c r="L51" s="333"/>
      <c r="M51" s="333"/>
      <c r="N51" s="333"/>
      <c r="O51" s="333"/>
      <c r="P51" s="333"/>
    </row>
    <row r="52" spans="3:16" ht="15.75">
      <c r="C52" s="341"/>
      <c r="D52" s="310" t="s">
        <v>123</v>
      </c>
      <c r="E52" s="333"/>
      <c r="F52" s="333"/>
      <c r="G52" s="333"/>
      <c r="H52" s="333"/>
      <c r="I52" s="333"/>
      <c r="J52" s="333"/>
      <c r="K52" s="333"/>
      <c r="L52" s="333"/>
      <c r="M52" s="333"/>
      <c r="N52" s="333"/>
      <c r="O52" s="333"/>
      <c r="P52" s="333"/>
    </row>
    <row r="53" spans="3:16" ht="15.75">
      <c r="C53" s="341"/>
      <c r="D53" s="310" t="s">
        <v>124</v>
      </c>
      <c r="E53" s="333"/>
      <c r="F53" s="333"/>
      <c r="G53" s="333"/>
      <c r="H53" s="333"/>
      <c r="I53" s="333"/>
      <c r="J53" s="333"/>
      <c r="K53" s="333"/>
      <c r="L53" s="333"/>
      <c r="M53" s="333"/>
      <c r="N53" s="333"/>
      <c r="O53" s="333"/>
      <c r="P53" s="333"/>
    </row>
    <row r="54" spans="3:16" ht="15.75">
      <c r="C54" s="341"/>
      <c r="D54" s="310" t="s">
        <v>125</v>
      </c>
      <c r="E54" s="333"/>
      <c r="F54" s="333"/>
      <c r="G54" s="333"/>
      <c r="H54" s="333"/>
      <c r="I54" s="333"/>
      <c r="J54" s="333"/>
      <c r="K54" s="333"/>
      <c r="L54" s="333"/>
      <c r="M54" s="333"/>
      <c r="N54" s="333"/>
      <c r="O54" s="333"/>
      <c r="P54" s="333"/>
    </row>
    <row r="55" spans="3:16" ht="15.75">
      <c r="C55" s="342"/>
      <c r="D55" s="317" t="s">
        <v>126</v>
      </c>
      <c r="E55" s="333"/>
      <c r="F55" s="333"/>
      <c r="G55" s="333"/>
      <c r="H55" s="333"/>
      <c r="I55" s="333"/>
      <c r="J55" s="333"/>
      <c r="K55" s="333"/>
      <c r="L55" s="333"/>
      <c r="M55" s="333"/>
      <c r="N55" s="333"/>
      <c r="O55" s="333"/>
      <c r="P55" s="333"/>
    </row>
    <row r="56" spans="3:16" ht="15.75">
      <c r="C56" s="316" t="s">
        <v>127</v>
      </c>
      <c r="D56" s="318" t="s">
        <v>128</v>
      </c>
      <c r="E56" s="333"/>
      <c r="F56" s="333"/>
      <c r="G56" s="333"/>
      <c r="H56" s="333"/>
      <c r="I56" s="333"/>
      <c r="J56" s="333"/>
      <c r="K56" s="333"/>
      <c r="L56" s="333"/>
      <c r="M56" s="333"/>
      <c r="N56" s="333"/>
      <c r="O56" s="333"/>
      <c r="P56" s="333"/>
    </row>
    <row r="57" spans="3:16" ht="15.75">
      <c r="C57" s="340" t="s">
        <v>129</v>
      </c>
      <c r="D57" s="309" t="s">
        <v>130</v>
      </c>
      <c r="E57" s="333"/>
      <c r="F57" s="333"/>
      <c r="G57" s="333"/>
      <c r="H57" s="333"/>
      <c r="I57" s="333"/>
      <c r="J57" s="333"/>
      <c r="K57" s="333"/>
      <c r="L57" s="333"/>
      <c r="M57" s="333"/>
      <c r="N57" s="333"/>
      <c r="O57" s="333"/>
      <c r="P57" s="333"/>
    </row>
    <row r="58" spans="3:16" ht="15.75">
      <c r="C58" s="342"/>
      <c r="D58" s="317" t="s">
        <v>131</v>
      </c>
      <c r="E58" s="333"/>
      <c r="F58" s="333"/>
      <c r="G58" s="333"/>
      <c r="H58" s="333"/>
      <c r="I58" s="333"/>
      <c r="J58" s="333"/>
      <c r="K58" s="333"/>
      <c r="L58" s="333"/>
      <c r="M58" s="333"/>
      <c r="N58" s="333"/>
      <c r="O58" s="333"/>
      <c r="P58" s="333"/>
    </row>
    <row r="59" spans="3:16" ht="15.75">
      <c r="C59" s="319" t="s">
        <v>132</v>
      </c>
      <c r="D59" s="309" t="s">
        <v>133</v>
      </c>
      <c r="E59" s="333"/>
      <c r="F59" s="333"/>
      <c r="G59" s="333"/>
      <c r="H59" s="333"/>
      <c r="I59" s="333"/>
      <c r="J59" s="333"/>
      <c r="K59" s="333"/>
      <c r="L59" s="333"/>
      <c r="M59" s="333"/>
      <c r="N59" s="333"/>
      <c r="O59" s="333"/>
      <c r="P59" s="333"/>
    </row>
    <row r="60" spans="3:16" ht="15.75">
      <c r="C60" s="319"/>
      <c r="D60" s="310" t="s">
        <v>134</v>
      </c>
      <c r="E60" s="333"/>
      <c r="F60" s="333"/>
      <c r="G60" s="333"/>
      <c r="H60" s="333"/>
      <c r="I60" s="333"/>
      <c r="J60" s="333"/>
      <c r="K60" s="333"/>
      <c r="L60" s="333"/>
      <c r="M60" s="333"/>
      <c r="N60" s="333"/>
      <c r="O60" s="333"/>
      <c r="P60" s="333"/>
    </row>
    <row r="61" spans="3:16" ht="15.75">
      <c r="C61" s="319"/>
      <c r="D61" s="310" t="s">
        <v>135</v>
      </c>
      <c r="E61" s="333"/>
      <c r="F61" s="333"/>
      <c r="G61" s="333"/>
      <c r="H61" s="333"/>
      <c r="I61" s="333"/>
      <c r="J61" s="333"/>
      <c r="K61" s="333"/>
      <c r="L61" s="333"/>
      <c r="M61" s="333"/>
      <c r="N61" s="333"/>
      <c r="O61" s="333"/>
      <c r="P61" s="333"/>
    </row>
    <row r="62" spans="3:16" ht="15.75">
      <c r="C62" s="319"/>
      <c r="D62" s="310" t="s">
        <v>136</v>
      </c>
      <c r="E62" s="333"/>
      <c r="F62" s="333"/>
      <c r="G62" s="333"/>
      <c r="H62" s="333"/>
      <c r="I62" s="333"/>
      <c r="J62" s="333"/>
      <c r="K62" s="333"/>
      <c r="L62" s="333"/>
      <c r="M62" s="333"/>
      <c r="N62" s="333"/>
      <c r="O62" s="333"/>
      <c r="P62" s="333"/>
    </row>
    <row r="63" spans="3:16" ht="15.75">
      <c r="C63" s="319"/>
      <c r="D63" s="310" t="s">
        <v>137</v>
      </c>
      <c r="E63" s="333"/>
      <c r="F63" s="333"/>
      <c r="G63" s="333"/>
      <c r="H63" s="333"/>
      <c r="I63" s="333"/>
      <c r="J63" s="333"/>
      <c r="K63" s="333"/>
      <c r="L63" s="333"/>
      <c r="M63" s="333"/>
      <c r="N63" s="333"/>
      <c r="O63" s="333"/>
      <c r="P63" s="333"/>
    </row>
    <row r="64" spans="3:16" ht="15.75">
      <c r="C64" s="319"/>
      <c r="D64" s="310" t="s">
        <v>138</v>
      </c>
      <c r="E64" s="333"/>
      <c r="F64" s="333"/>
      <c r="G64" s="333"/>
      <c r="H64" s="333"/>
      <c r="I64" s="333"/>
      <c r="J64" s="333"/>
      <c r="K64" s="333"/>
      <c r="L64" s="333"/>
      <c r="M64" s="333"/>
      <c r="N64" s="333"/>
      <c r="O64" s="333"/>
      <c r="P64" s="333"/>
    </row>
    <row r="65" spans="3:16" ht="15.75">
      <c r="C65" s="319"/>
      <c r="D65" s="310" t="s">
        <v>139</v>
      </c>
      <c r="E65" s="333"/>
      <c r="F65" s="333"/>
      <c r="G65" s="333"/>
      <c r="H65" s="333"/>
      <c r="I65" s="333"/>
      <c r="J65" s="333"/>
      <c r="K65" s="333"/>
      <c r="L65" s="333"/>
      <c r="M65" s="333"/>
      <c r="N65" s="333"/>
      <c r="O65" s="333"/>
      <c r="P65" s="333"/>
    </row>
    <row r="66" spans="3:16" ht="15.75">
      <c r="C66" s="319"/>
      <c r="D66" s="310" t="s">
        <v>140</v>
      </c>
      <c r="E66" s="333"/>
      <c r="F66" s="333"/>
      <c r="G66" s="333"/>
      <c r="H66" s="333"/>
      <c r="I66" s="333"/>
      <c r="J66" s="333"/>
      <c r="K66" s="333"/>
      <c r="L66" s="333"/>
      <c r="M66" s="333"/>
      <c r="N66" s="333"/>
      <c r="O66" s="333"/>
      <c r="P66" s="333"/>
    </row>
    <row r="67" spans="3:16" ht="15.75">
      <c r="C67" s="320"/>
      <c r="D67" s="317" t="s">
        <v>114</v>
      </c>
      <c r="E67" s="333"/>
      <c r="F67" s="333"/>
      <c r="G67" s="333"/>
      <c r="H67" s="333"/>
      <c r="I67" s="333"/>
      <c r="J67" s="333"/>
      <c r="K67" s="333"/>
      <c r="L67" s="333"/>
      <c r="M67" s="333"/>
      <c r="N67" s="333"/>
      <c r="O67" s="333"/>
      <c r="P67" s="333"/>
    </row>
    <row r="68" spans="3:16" ht="15.75">
      <c r="C68" s="321" t="s">
        <v>141</v>
      </c>
      <c r="D68" s="322" t="s">
        <v>142</v>
      </c>
      <c r="E68" s="333"/>
      <c r="F68" s="333"/>
      <c r="G68" s="333"/>
      <c r="H68" s="333"/>
      <c r="I68" s="333"/>
      <c r="J68" s="333"/>
      <c r="K68" s="333"/>
      <c r="L68" s="333"/>
      <c r="M68" s="333"/>
      <c r="N68" s="333"/>
      <c r="O68" s="333"/>
      <c r="P68" s="333"/>
    </row>
    <row r="69" spans="3:16" ht="15.75">
      <c r="C69" s="321"/>
      <c r="D69" s="323" t="s">
        <v>143</v>
      </c>
      <c r="E69" s="333"/>
      <c r="F69" s="333"/>
      <c r="G69" s="333"/>
      <c r="H69" s="333"/>
      <c r="I69" s="333"/>
      <c r="J69" s="333"/>
      <c r="K69" s="333"/>
      <c r="L69" s="333"/>
      <c r="M69" s="333"/>
      <c r="N69" s="333"/>
      <c r="O69" s="333"/>
      <c r="P69" s="333"/>
    </row>
    <row r="70" spans="3:16" ht="15.75">
      <c r="C70" s="321"/>
      <c r="D70" s="323" t="s">
        <v>144</v>
      </c>
      <c r="E70" s="333"/>
      <c r="F70" s="333"/>
      <c r="G70" s="333"/>
      <c r="H70" s="333"/>
      <c r="I70" s="333"/>
      <c r="J70" s="333"/>
      <c r="K70" s="333"/>
      <c r="L70" s="333"/>
      <c r="M70" s="333"/>
      <c r="N70" s="333"/>
      <c r="O70" s="333"/>
      <c r="P70" s="333"/>
    </row>
    <row r="71" spans="3:16" ht="16.5" thickBot="1">
      <c r="C71" s="324"/>
      <c r="D71" s="325" t="s">
        <v>114</v>
      </c>
      <c r="E71" s="333"/>
      <c r="F71" s="333"/>
      <c r="G71" s="333"/>
      <c r="H71" s="333"/>
      <c r="I71" s="333"/>
      <c r="J71" s="333"/>
      <c r="K71" s="333"/>
      <c r="L71" s="333"/>
      <c r="M71" s="333"/>
      <c r="N71" s="333"/>
      <c r="O71" s="333"/>
      <c r="P71" s="333"/>
    </row>
  </sheetData>
  <mergeCells count="4">
    <mergeCell ref="E2:J2"/>
    <mergeCell ref="K2:P2"/>
    <mergeCell ref="C50:C55"/>
    <mergeCell ref="C57:C5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91"/>
  <sheetViews>
    <sheetView topLeftCell="A40" zoomScale="70" zoomScaleNormal="70" workbookViewId="0">
      <selection activeCell="C61" sqref="C61"/>
    </sheetView>
  </sheetViews>
  <sheetFormatPr defaultColWidth="9.140625" defaultRowHeight="15"/>
  <cols>
    <col min="1" max="1" width="21.42578125" style="1" customWidth="1"/>
    <col min="2" max="2" width="25.5703125" style="1" customWidth="1"/>
    <col min="3" max="3" width="65.7109375" style="5" customWidth="1"/>
    <col min="4" max="25" width="12.28515625" style="5" customWidth="1"/>
    <col min="26" max="30" width="12.28515625" customWidth="1"/>
    <col min="32" max="16384" width="9.140625" style="5"/>
  </cols>
  <sheetData>
    <row r="1" spans="1:31">
      <c r="B1" s="2"/>
      <c r="C1" s="3"/>
      <c r="D1" s="3"/>
      <c r="E1" s="3"/>
      <c r="F1" s="3"/>
      <c r="G1" s="3"/>
      <c r="H1" s="3"/>
      <c r="I1" s="3"/>
      <c r="J1" s="3"/>
      <c r="K1" s="3"/>
      <c r="L1" s="3"/>
      <c r="M1" s="3"/>
      <c r="N1" s="3"/>
      <c r="O1" s="3"/>
      <c r="P1" s="3"/>
      <c r="Q1" s="4"/>
      <c r="R1" s="4"/>
      <c r="S1" s="4"/>
      <c r="T1" s="4"/>
      <c r="U1" s="4"/>
      <c r="V1" s="4"/>
      <c r="W1" s="4"/>
      <c r="X1" s="4"/>
      <c r="Y1" s="4"/>
    </row>
    <row r="2" spans="1:31" ht="230.25" customHeight="1">
      <c r="B2" s="6" t="s">
        <v>0</v>
      </c>
      <c r="C2" s="379" t="s">
        <v>1</v>
      </c>
      <c r="D2" s="379"/>
      <c r="E2" s="379"/>
      <c r="F2" s="379"/>
      <c r="G2" s="379"/>
      <c r="H2" s="379"/>
      <c r="I2" s="379"/>
      <c r="J2" s="379"/>
      <c r="K2" s="379"/>
      <c r="L2" s="379"/>
      <c r="M2" s="379"/>
      <c r="N2" s="379"/>
      <c r="O2" s="379"/>
      <c r="P2" s="7"/>
      <c r="Q2" s="8"/>
      <c r="R2" s="8"/>
      <c r="S2" s="8"/>
      <c r="T2" s="8"/>
      <c r="U2" s="8"/>
      <c r="V2" s="8"/>
      <c r="W2" s="8"/>
      <c r="X2" s="8"/>
      <c r="Y2" s="8"/>
    </row>
    <row r="3" spans="1:31">
      <c r="C3" s="9"/>
      <c r="D3" s="9"/>
      <c r="E3" s="9"/>
      <c r="F3" s="9"/>
      <c r="G3" s="9"/>
      <c r="H3" s="9"/>
      <c r="I3" s="9"/>
      <c r="J3" s="9"/>
      <c r="K3" s="9"/>
      <c r="L3" s="9"/>
      <c r="M3" s="9"/>
      <c r="N3" s="9"/>
      <c r="O3" s="9"/>
      <c r="P3" s="9"/>
      <c r="Q3" s="9"/>
      <c r="R3" s="9"/>
      <c r="S3" s="9"/>
      <c r="T3" s="9"/>
      <c r="U3" s="9"/>
      <c r="V3" s="9"/>
      <c r="W3" s="9"/>
      <c r="X3" s="9"/>
      <c r="Y3" s="9"/>
    </row>
    <row r="4" spans="1:31" ht="15.75" thickBot="1">
      <c r="C4" s="9"/>
      <c r="D4" s="9"/>
      <c r="E4" s="9"/>
      <c r="F4" s="9"/>
      <c r="G4" s="9"/>
      <c r="H4" s="9"/>
      <c r="I4" s="9"/>
      <c r="J4" s="9"/>
      <c r="K4" s="9"/>
      <c r="L4" s="9"/>
      <c r="M4" s="9"/>
      <c r="N4" s="9"/>
      <c r="O4" s="9"/>
      <c r="P4" s="9"/>
      <c r="Q4" s="9"/>
      <c r="R4" s="9"/>
      <c r="S4" s="9"/>
      <c r="T4" s="9"/>
      <c r="U4" s="9"/>
      <c r="V4" s="9"/>
      <c r="W4" s="9"/>
      <c r="X4" s="9"/>
      <c r="Y4" s="9"/>
    </row>
    <row r="5" spans="1:31" ht="16.5" thickBot="1">
      <c r="C5" s="10" t="s">
        <v>2</v>
      </c>
      <c r="D5" s="11"/>
      <c r="E5" s="11"/>
      <c r="F5" s="11"/>
      <c r="G5" s="11"/>
      <c r="H5" s="11"/>
      <c r="I5" s="11"/>
      <c r="J5" s="11"/>
      <c r="K5" s="11"/>
      <c r="L5" s="11"/>
      <c r="M5" s="11"/>
      <c r="N5" s="12"/>
      <c r="O5" s="9"/>
      <c r="P5" s="9"/>
      <c r="Q5" s="9"/>
      <c r="R5" s="9"/>
      <c r="S5" s="9"/>
      <c r="T5" s="9"/>
      <c r="U5" s="9"/>
      <c r="V5" s="9"/>
      <c r="W5" s="9"/>
      <c r="X5" s="9"/>
      <c r="Y5" s="9"/>
      <c r="Z5" s="13"/>
      <c r="AA5" s="13"/>
      <c r="AB5" s="13"/>
      <c r="AC5" s="13"/>
      <c r="AD5" s="13"/>
      <c r="AE5" s="13"/>
    </row>
    <row r="6" spans="1:31" s="20" customFormat="1" ht="15.75" thickBot="1">
      <c r="A6" s="14"/>
      <c r="B6" s="14"/>
      <c r="C6" s="15"/>
      <c r="D6" s="16">
        <v>38255</v>
      </c>
      <c r="E6" s="17">
        <v>38621</v>
      </c>
      <c r="F6" s="17">
        <v>38987</v>
      </c>
      <c r="G6" s="17">
        <v>39351</v>
      </c>
      <c r="H6" s="17">
        <v>39717</v>
      </c>
      <c r="I6" s="17">
        <v>40086</v>
      </c>
      <c r="J6" s="17">
        <v>40451</v>
      </c>
      <c r="K6" s="17">
        <v>40816</v>
      </c>
      <c r="L6" s="17">
        <v>41182</v>
      </c>
      <c r="M6" s="17">
        <v>41547</v>
      </c>
      <c r="N6" s="18">
        <v>41884</v>
      </c>
      <c r="O6" s="19"/>
      <c r="Z6" s="13"/>
      <c r="AA6" s="13"/>
      <c r="AB6" s="13"/>
      <c r="AC6" s="13"/>
      <c r="AD6" s="13"/>
      <c r="AE6" s="13"/>
    </row>
    <row r="7" spans="1:31">
      <c r="C7" s="21" t="s">
        <v>3</v>
      </c>
      <c r="D7" s="22">
        <v>145.4</v>
      </c>
      <c r="E7" s="23">
        <v>149.80000000000001</v>
      </c>
      <c r="F7" s="23">
        <v>155.69999999999999</v>
      </c>
      <c r="G7" s="23">
        <v>158.6</v>
      </c>
      <c r="H7" s="24">
        <v>166.5</v>
      </c>
      <c r="I7" s="24">
        <v>168.6</v>
      </c>
      <c r="J7" s="24">
        <v>173.3</v>
      </c>
      <c r="K7" s="24">
        <v>179.4</v>
      </c>
      <c r="L7" s="24"/>
      <c r="M7" s="24"/>
      <c r="N7" s="25"/>
      <c r="Z7" s="13"/>
      <c r="AA7" s="13"/>
      <c r="AB7" s="13"/>
      <c r="AC7" s="13"/>
      <c r="AD7" s="13"/>
      <c r="AE7" s="13"/>
    </row>
    <row r="8" spans="1:31" ht="15.75" thickBot="1">
      <c r="C8" s="26" t="s">
        <v>4</v>
      </c>
      <c r="D8" s="27"/>
      <c r="E8" s="28"/>
      <c r="F8" s="28"/>
      <c r="G8" s="28"/>
      <c r="H8" s="28"/>
      <c r="I8" s="28"/>
      <c r="J8" s="28">
        <v>96.5</v>
      </c>
      <c r="K8" s="28">
        <v>99.8</v>
      </c>
      <c r="L8" s="28">
        <v>101.8</v>
      </c>
      <c r="M8" s="28">
        <v>104</v>
      </c>
      <c r="N8" s="29">
        <v>106.4</v>
      </c>
      <c r="Z8" s="13"/>
      <c r="AA8" s="13"/>
      <c r="AB8" s="13"/>
      <c r="AC8" s="13"/>
      <c r="AD8" s="13"/>
      <c r="AE8" s="13"/>
    </row>
    <row r="9" spans="1:31">
      <c r="C9" s="30"/>
      <c r="D9" s="30"/>
      <c r="E9" s="30"/>
      <c r="F9" s="30"/>
      <c r="G9" s="30"/>
      <c r="H9" s="30"/>
      <c r="I9" s="30"/>
      <c r="J9" s="30"/>
      <c r="K9" s="30"/>
      <c r="L9" s="30"/>
      <c r="M9" s="30"/>
      <c r="N9" s="30"/>
      <c r="O9" s="30"/>
      <c r="P9" s="9"/>
      <c r="Q9" s="9"/>
      <c r="R9" s="30"/>
      <c r="S9" s="30"/>
      <c r="T9" s="30"/>
      <c r="U9" s="30"/>
      <c r="V9" s="30"/>
      <c r="W9" s="30"/>
      <c r="X9" s="30"/>
      <c r="Y9" s="30"/>
      <c r="Z9" s="13"/>
      <c r="AA9" s="13"/>
      <c r="AB9" s="13"/>
      <c r="AC9" s="13"/>
      <c r="AD9" s="13"/>
      <c r="AE9" s="13"/>
    </row>
    <row r="10" spans="1:31" s="13" customFormat="1" ht="15.75" thickBot="1">
      <c r="A10" s="31"/>
      <c r="B10" s="1"/>
      <c r="C10" s="32"/>
      <c r="D10" s="32"/>
      <c r="E10" s="32"/>
      <c r="F10" s="32"/>
      <c r="G10" s="32"/>
      <c r="H10" s="32"/>
      <c r="I10" s="32"/>
      <c r="J10" s="32"/>
      <c r="K10" s="32"/>
      <c r="L10" s="32"/>
      <c r="M10" s="32"/>
      <c r="N10" s="32"/>
      <c r="O10" s="32"/>
    </row>
    <row r="11" spans="1:31" s="13" customFormat="1" ht="16.5" thickBot="1">
      <c r="A11" s="31"/>
      <c r="B11" s="1"/>
      <c r="C11" s="10" t="s">
        <v>5</v>
      </c>
      <c r="D11" s="33"/>
      <c r="E11" s="11"/>
      <c r="F11" s="11"/>
      <c r="G11" s="11"/>
      <c r="H11" s="11"/>
      <c r="I11" s="11"/>
      <c r="J11" s="11"/>
      <c r="K11" s="11"/>
      <c r="L11" s="11"/>
      <c r="M11" s="11"/>
      <c r="N11" s="11"/>
      <c r="O11" s="11"/>
    </row>
    <row r="12" spans="1:31" s="20" customFormat="1" ht="15.75">
      <c r="A12" s="14"/>
      <c r="C12" s="34"/>
      <c r="D12" s="380" t="s">
        <v>6</v>
      </c>
      <c r="E12" s="381"/>
      <c r="F12" s="381"/>
      <c r="G12" s="381"/>
      <c r="H12" s="381"/>
      <c r="I12" s="381"/>
      <c r="J12" s="381"/>
      <c r="K12" s="381"/>
      <c r="L12" s="381"/>
      <c r="M12" s="381"/>
      <c r="N12" s="381" t="s">
        <v>7</v>
      </c>
      <c r="O12" s="382"/>
      <c r="P12" s="13"/>
      <c r="Q12" s="13"/>
      <c r="R12" s="13"/>
      <c r="S12" s="13"/>
      <c r="T12" s="13"/>
      <c r="U12" s="13"/>
      <c r="V12" s="13"/>
      <c r="W12" s="13"/>
      <c r="X12" s="13"/>
      <c r="Y12" s="13"/>
      <c r="Z12" s="13"/>
      <c r="AA12" s="13"/>
      <c r="AB12" s="13"/>
      <c r="AC12" s="13"/>
      <c r="AD12" s="13"/>
      <c r="AE12" s="13"/>
    </row>
    <row r="13" spans="1:31" ht="16.5" thickBot="1">
      <c r="C13" s="34"/>
      <c r="D13" s="35">
        <v>2004</v>
      </c>
      <c r="E13" s="36">
        <v>2005</v>
      </c>
      <c r="F13" s="36" t="s">
        <v>8</v>
      </c>
      <c r="G13" s="36" t="s">
        <v>9</v>
      </c>
      <c r="H13" s="36" t="s">
        <v>10</v>
      </c>
      <c r="I13" s="36" t="s">
        <v>11</v>
      </c>
      <c r="J13" s="36" t="s">
        <v>12</v>
      </c>
      <c r="K13" s="36">
        <v>2011</v>
      </c>
      <c r="L13" s="36" t="s">
        <v>13</v>
      </c>
      <c r="M13" s="36" t="s">
        <v>14</v>
      </c>
      <c r="N13" s="36" t="s">
        <v>15</v>
      </c>
      <c r="O13" s="37" t="s">
        <v>16</v>
      </c>
      <c r="P13" s="13"/>
      <c r="Q13" s="13"/>
      <c r="R13" s="13"/>
      <c r="S13" s="13"/>
      <c r="T13" s="13"/>
      <c r="U13" s="13"/>
      <c r="V13" s="13"/>
      <c r="W13" s="13"/>
      <c r="X13" s="13"/>
      <c r="Y13" s="13"/>
      <c r="Z13" s="13"/>
      <c r="AA13" s="13"/>
      <c r="AB13" s="13"/>
      <c r="AC13" s="13"/>
      <c r="AD13" s="13"/>
      <c r="AE13" s="13"/>
    </row>
    <row r="14" spans="1:31">
      <c r="C14" s="38" t="s">
        <v>17</v>
      </c>
      <c r="D14" s="39"/>
      <c r="E14" s="40">
        <f t="shared" ref="E14:L14" si="0">D7</f>
        <v>145.4</v>
      </c>
      <c r="F14" s="41">
        <f t="shared" si="0"/>
        <v>149.80000000000001</v>
      </c>
      <c r="G14" s="41">
        <f t="shared" si="0"/>
        <v>155.69999999999999</v>
      </c>
      <c r="H14" s="41">
        <f t="shared" si="0"/>
        <v>158.6</v>
      </c>
      <c r="I14" s="41">
        <f t="shared" si="0"/>
        <v>166.5</v>
      </c>
      <c r="J14" s="41">
        <f t="shared" si="0"/>
        <v>168.6</v>
      </c>
      <c r="K14" s="41">
        <f t="shared" si="0"/>
        <v>173.3</v>
      </c>
      <c r="L14" s="42">
        <f t="shared" si="0"/>
        <v>179.4</v>
      </c>
      <c r="M14" s="43"/>
      <c r="N14" s="44"/>
      <c r="O14" s="45"/>
      <c r="P14" s="13"/>
      <c r="Q14" s="13"/>
      <c r="R14" s="13"/>
      <c r="S14" s="13"/>
      <c r="T14" s="13"/>
      <c r="U14" s="13"/>
      <c r="V14" s="13"/>
      <c r="W14" s="13"/>
      <c r="X14" s="13"/>
      <c r="Y14" s="13"/>
      <c r="Z14" s="13"/>
      <c r="AA14" s="13"/>
      <c r="AB14" s="13"/>
      <c r="AC14" s="13"/>
      <c r="AD14" s="13"/>
      <c r="AE14" s="13"/>
    </row>
    <row r="15" spans="1:31">
      <c r="C15" s="46" t="s">
        <v>18</v>
      </c>
      <c r="D15" s="47"/>
      <c r="E15" s="48"/>
      <c r="F15" s="48"/>
      <c r="G15" s="48"/>
      <c r="H15" s="48"/>
      <c r="I15" s="48"/>
      <c r="J15" s="48"/>
      <c r="K15" s="49"/>
      <c r="L15" s="50">
        <f>K8</f>
        <v>99.8</v>
      </c>
      <c r="M15" s="51">
        <f>L8</f>
        <v>101.8</v>
      </c>
      <c r="N15" s="51">
        <f>M8</f>
        <v>104</v>
      </c>
      <c r="O15" s="52">
        <f>N8</f>
        <v>106.4</v>
      </c>
      <c r="P15" s="13"/>
      <c r="Q15" s="13"/>
      <c r="R15" s="13"/>
      <c r="S15" s="13"/>
      <c r="T15" s="13"/>
      <c r="U15" s="13"/>
      <c r="V15" s="13"/>
      <c r="W15" s="13"/>
      <c r="X15" s="13"/>
      <c r="Y15" s="13"/>
      <c r="Z15" s="13"/>
      <c r="AA15" s="13"/>
      <c r="AB15" s="13"/>
      <c r="AC15" s="13"/>
      <c r="AD15" s="13"/>
      <c r="AE15" s="13"/>
    </row>
    <row r="16" spans="1:31">
      <c r="A16" s="53"/>
      <c r="C16" s="54" t="s">
        <v>19</v>
      </c>
      <c r="D16" s="39"/>
      <c r="E16" s="55"/>
      <c r="F16" s="56">
        <f t="shared" ref="F16:L16" si="1">F14/E14-1</f>
        <v>3.0261348005502064E-2</v>
      </c>
      <c r="G16" s="56">
        <f t="shared" si="1"/>
        <v>3.9385847797062556E-2</v>
      </c>
      <c r="H16" s="56">
        <f t="shared" si="1"/>
        <v>1.862556197816323E-2</v>
      </c>
      <c r="I16" s="56">
        <f t="shared" si="1"/>
        <v>4.9810844892812067E-2</v>
      </c>
      <c r="J16" s="56">
        <f t="shared" si="1"/>
        <v>1.2612612612612484E-2</v>
      </c>
      <c r="K16" s="56">
        <f t="shared" si="1"/>
        <v>2.7876631079478242E-2</v>
      </c>
      <c r="L16" s="57">
        <f t="shared" si="1"/>
        <v>3.5199076745527913E-2</v>
      </c>
      <c r="M16" s="57">
        <f>M15/L15-1</f>
        <v>2.0040080160320661E-2</v>
      </c>
      <c r="N16" s="57">
        <f>N15/M15-1</f>
        <v>2.16110019646365E-2</v>
      </c>
      <c r="O16" s="58">
        <f>O15/N15-1</f>
        <v>2.3076923076923217E-2</v>
      </c>
      <c r="P16" s="13"/>
      <c r="Q16" s="13"/>
      <c r="R16" s="13"/>
      <c r="S16" s="13"/>
      <c r="T16" s="13"/>
      <c r="U16" s="13"/>
      <c r="V16" s="13"/>
      <c r="W16" s="13"/>
      <c r="X16" s="13"/>
      <c r="Y16" s="13"/>
      <c r="Z16" s="13"/>
      <c r="AA16" s="13"/>
      <c r="AB16" s="13"/>
      <c r="AC16" s="13"/>
      <c r="AD16" s="13"/>
      <c r="AE16" s="13"/>
    </row>
    <row r="17" spans="1:31" ht="15.75" thickBot="1">
      <c r="A17" s="53"/>
      <c r="C17" s="59" t="s">
        <v>20</v>
      </c>
      <c r="D17" s="60"/>
      <c r="E17" s="61">
        <f t="shared" ref="E17:N17" si="2">F17/(1+F16)</f>
        <v>0.7602052790839976</v>
      </c>
      <c r="F17" s="62">
        <f t="shared" si="2"/>
        <v>0.78321011558997822</v>
      </c>
      <c r="G17" s="62">
        <f t="shared" si="2"/>
        <v>0.8140575099957249</v>
      </c>
      <c r="H17" s="62">
        <f t="shared" si="2"/>
        <v>0.82921978860193957</v>
      </c>
      <c r="I17" s="62">
        <f t="shared" si="2"/>
        <v>0.87052392687404123</v>
      </c>
      <c r="J17" s="62">
        <f t="shared" si="2"/>
        <v>0.88150350793371368</v>
      </c>
      <c r="K17" s="62">
        <f t="shared" si="2"/>
        <v>0.90607685601964771</v>
      </c>
      <c r="L17" s="62">
        <f t="shared" si="2"/>
        <v>0.9379699248120299</v>
      </c>
      <c r="M17" s="62">
        <f t="shared" si="2"/>
        <v>0.95676691729323293</v>
      </c>
      <c r="N17" s="62">
        <f t="shared" si="2"/>
        <v>0.97744360902255623</v>
      </c>
      <c r="O17" s="63">
        <v>1</v>
      </c>
      <c r="P17" s="13"/>
      <c r="Q17" s="13"/>
      <c r="R17" s="13"/>
      <c r="S17" s="13"/>
      <c r="T17" s="13"/>
      <c r="U17" s="13"/>
      <c r="V17" s="13"/>
      <c r="W17" s="13"/>
      <c r="X17" s="13"/>
      <c r="Y17" s="13"/>
      <c r="Z17" s="13"/>
      <c r="AA17" s="13"/>
      <c r="AB17" s="13"/>
      <c r="AC17" s="13"/>
      <c r="AD17" s="13"/>
      <c r="AE17" s="13"/>
    </row>
    <row r="18" spans="1:31">
      <c r="A18" s="53"/>
      <c r="C18" s="64"/>
      <c r="D18" s="65"/>
      <c r="E18" s="65"/>
      <c r="F18" s="65"/>
      <c r="G18" s="65"/>
      <c r="H18" s="65"/>
      <c r="I18" s="65"/>
      <c r="J18" s="65"/>
      <c r="K18" s="66"/>
      <c r="L18" s="67"/>
      <c r="M18" s="66"/>
      <c r="N18" s="68"/>
      <c r="O18" s="67"/>
      <c r="P18" s="66"/>
      <c r="Q18" s="66"/>
      <c r="R18" s="66"/>
      <c r="S18" s="66"/>
      <c r="T18" s="67"/>
      <c r="U18" s="67"/>
      <c r="V18" s="67"/>
      <c r="W18" s="67"/>
      <c r="X18" s="67"/>
    </row>
    <row r="19" spans="1:31">
      <c r="A19" s="53"/>
      <c r="C19" s="64"/>
      <c r="D19" s="65"/>
      <c r="E19" s="65"/>
      <c r="F19" s="65"/>
      <c r="G19" s="65"/>
      <c r="H19" s="65"/>
      <c r="I19" s="65"/>
      <c r="J19" s="65"/>
      <c r="K19" s="66"/>
      <c r="L19" s="67"/>
      <c r="M19" s="66"/>
      <c r="N19" s="68"/>
      <c r="O19" s="67"/>
      <c r="P19" s="66"/>
      <c r="Q19" s="66"/>
      <c r="R19" s="66"/>
      <c r="S19" s="66"/>
      <c r="T19" s="67"/>
      <c r="U19" s="67"/>
      <c r="V19" s="67"/>
      <c r="W19" s="67"/>
      <c r="X19" s="67"/>
    </row>
    <row r="20" spans="1:31">
      <c r="A20" s="53"/>
      <c r="C20" s="64"/>
      <c r="D20" s="65"/>
      <c r="E20" s="65"/>
      <c r="F20" s="65"/>
      <c r="G20" s="65"/>
      <c r="H20" s="65"/>
      <c r="I20" s="65"/>
      <c r="J20" s="65"/>
      <c r="K20" s="66"/>
      <c r="L20" s="67"/>
      <c r="M20" s="66"/>
      <c r="N20" s="68"/>
      <c r="O20" s="67"/>
      <c r="P20" s="66"/>
      <c r="Q20" s="66"/>
      <c r="R20" s="66"/>
      <c r="S20" s="66"/>
      <c r="T20" s="67"/>
      <c r="U20" s="67"/>
      <c r="V20" s="67"/>
      <c r="W20" s="67"/>
      <c r="X20" s="67"/>
    </row>
    <row r="21" spans="1:31" s="70" customFormat="1" ht="18.75">
      <c r="A21" s="69"/>
      <c r="C21" s="71" t="s">
        <v>21</v>
      </c>
      <c r="D21" s="71"/>
      <c r="E21" s="71"/>
      <c r="F21" s="71"/>
      <c r="G21" s="71"/>
      <c r="H21" s="71"/>
      <c r="I21" s="71"/>
      <c r="J21" s="71"/>
      <c r="K21" s="71"/>
      <c r="L21" s="71"/>
      <c r="M21" s="71"/>
      <c r="N21" s="71"/>
      <c r="O21" s="71"/>
      <c r="P21" s="71"/>
      <c r="Q21" s="71"/>
      <c r="R21" s="71"/>
      <c r="S21" s="71"/>
      <c r="T21" s="71"/>
      <c r="U21" s="71"/>
      <c r="V21" s="71"/>
      <c r="W21" s="71"/>
      <c r="X21" s="71"/>
      <c r="Y21" s="71"/>
      <c r="Z21"/>
      <c r="AA21"/>
      <c r="AB21"/>
      <c r="AC21"/>
      <c r="AD21"/>
      <c r="AE21"/>
    </row>
    <row r="22" spans="1:31" customFormat="1" ht="15.75" thickBot="1">
      <c r="A22" s="72"/>
      <c r="B22" s="1"/>
    </row>
    <row r="23" spans="1:31" s="74" customFormat="1" ht="16.5" thickBot="1">
      <c r="A23" s="73"/>
      <c r="C23" s="75" t="s">
        <v>22</v>
      </c>
      <c r="D23" s="76"/>
      <c r="E23" s="76"/>
      <c r="F23" s="76"/>
      <c r="G23" s="76"/>
      <c r="H23" s="76"/>
      <c r="I23" s="76"/>
      <c r="J23" s="76"/>
      <c r="K23" s="76"/>
      <c r="L23" s="76"/>
      <c r="M23" s="76"/>
      <c r="N23" s="76"/>
      <c r="O23" s="76"/>
      <c r="P23" s="76"/>
      <c r="Q23" s="76"/>
      <c r="R23" s="77"/>
      <c r="S23"/>
      <c r="T23"/>
      <c r="U23"/>
      <c r="V23"/>
      <c r="W23"/>
      <c r="Z23"/>
      <c r="AA23"/>
      <c r="AB23"/>
      <c r="AC23"/>
      <c r="AD23"/>
      <c r="AE23"/>
    </row>
    <row r="24" spans="1:31" ht="15.75">
      <c r="C24" s="78"/>
      <c r="D24" s="368" t="s">
        <v>23</v>
      </c>
      <c r="E24" s="369"/>
      <c r="F24" s="370" t="s">
        <v>24</v>
      </c>
      <c r="G24" s="371"/>
      <c r="H24" s="371"/>
      <c r="I24" s="371"/>
      <c r="J24" s="383"/>
      <c r="K24" s="79"/>
      <c r="L24" s="368" t="s">
        <v>23</v>
      </c>
      <c r="M24" s="369"/>
      <c r="N24" s="370" t="s">
        <v>24</v>
      </c>
      <c r="O24" s="371"/>
      <c r="P24" s="371"/>
      <c r="Q24" s="371"/>
      <c r="R24" s="372"/>
      <c r="S24"/>
      <c r="T24"/>
      <c r="U24"/>
      <c r="V24"/>
      <c r="W24"/>
      <c r="X24" s="80"/>
      <c r="Y24" s="80"/>
    </row>
    <row r="25" spans="1:31" ht="15.75" thickBot="1">
      <c r="C25" s="81"/>
      <c r="D25" s="357" t="s">
        <v>25</v>
      </c>
      <c r="E25" s="358"/>
      <c r="F25" s="359" t="s">
        <v>26</v>
      </c>
      <c r="G25" s="360"/>
      <c r="H25" s="360"/>
      <c r="I25" s="360"/>
      <c r="J25" s="361"/>
      <c r="K25" s="79"/>
      <c r="L25" s="357" t="str">
        <f>CONCATENATE("$m, real ", (CRCP_y5))</f>
        <v>$m, real 2015</v>
      </c>
      <c r="M25" s="358"/>
      <c r="N25" s="359" t="str">
        <f>CONCATENATE("$m, real ", CRCP_y5)</f>
        <v>$m, real 2015</v>
      </c>
      <c r="O25" s="360"/>
      <c r="P25" s="360"/>
      <c r="Q25" s="360"/>
      <c r="R25" s="362"/>
      <c r="S25"/>
      <c r="T25"/>
      <c r="U25"/>
      <c r="V25"/>
      <c r="W25"/>
      <c r="X25" s="80"/>
      <c r="Y25" s="80"/>
    </row>
    <row r="26" spans="1:31" ht="15.75" thickBot="1">
      <c r="C26" s="82"/>
      <c r="D26" s="83" t="s">
        <v>11</v>
      </c>
      <c r="E26" s="84" t="s">
        <v>12</v>
      </c>
      <c r="F26" s="85">
        <v>2011</v>
      </c>
      <c r="G26" s="86" t="s">
        <v>13</v>
      </c>
      <c r="H26" s="86" t="s">
        <v>14</v>
      </c>
      <c r="I26" s="86" t="s">
        <v>15</v>
      </c>
      <c r="J26" s="87" t="s">
        <v>16</v>
      </c>
      <c r="K26" s="79"/>
      <c r="L26" s="83" t="s">
        <v>11</v>
      </c>
      <c r="M26" s="88" t="s">
        <v>12</v>
      </c>
      <c r="N26" s="89">
        <v>2011</v>
      </c>
      <c r="O26" s="86" t="s">
        <v>13</v>
      </c>
      <c r="P26" s="86" t="s">
        <v>14</v>
      </c>
      <c r="Q26" s="86" t="s">
        <v>15</v>
      </c>
      <c r="R26" s="90" t="s">
        <v>16</v>
      </c>
      <c r="S26"/>
      <c r="T26"/>
      <c r="U26"/>
      <c r="V26"/>
      <c r="W26"/>
      <c r="X26" s="80"/>
      <c r="Y26" s="80"/>
    </row>
    <row r="27" spans="1:31">
      <c r="A27" s="1" t="s">
        <v>27</v>
      </c>
      <c r="C27" s="91" t="s">
        <v>28</v>
      </c>
      <c r="D27" s="92">
        <v>54.265134204440692</v>
      </c>
      <c r="E27" s="93">
        <v>55.522450503570674</v>
      </c>
      <c r="F27" s="94">
        <v>58.209861005921063</v>
      </c>
      <c r="G27" s="95">
        <v>57.114708999358243</v>
      </c>
      <c r="H27" s="95">
        <v>57.334980050994425</v>
      </c>
      <c r="I27" s="95">
        <v>62.312522198841826</v>
      </c>
      <c r="J27" s="93">
        <v>61.339548222612443</v>
      </c>
      <c r="K27" s="79"/>
      <c r="L27" s="96">
        <f>+D27/$E$17</f>
        <v>71.382211749209333</v>
      </c>
      <c r="M27" s="97">
        <f>+E27/$E$17</f>
        <v>73.036128571051151</v>
      </c>
      <c r="N27" s="96">
        <f>+F27/$J$17</f>
        <v>66.034746863762066</v>
      </c>
      <c r="O27" s="98">
        <f>+G27/$J$17</f>
        <v>64.792378572874711</v>
      </c>
      <c r="P27" s="98">
        <f>+H27/$J$17</f>
        <v>65.042259656334608</v>
      </c>
      <c r="Q27" s="98">
        <f>+I27/$J$17</f>
        <v>70.688910070142953</v>
      </c>
      <c r="R27" s="99">
        <f>+J27/$J$17</f>
        <v>69.58514364440282</v>
      </c>
      <c r="S27"/>
      <c r="T27"/>
      <c r="U27"/>
      <c r="V27"/>
      <c r="W27"/>
      <c r="X27" s="80"/>
      <c r="Y27" s="100"/>
    </row>
    <row r="28" spans="1:31">
      <c r="C28" s="101" t="s">
        <v>29</v>
      </c>
      <c r="D28" s="102"/>
      <c r="E28" s="103"/>
      <c r="F28" s="104"/>
      <c r="G28" s="105"/>
      <c r="H28" s="105"/>
      <c r="I28" s="105"/>
      <c r="J28" s="103"/>
      <c r="K28" s="106"/>
      <c r="L28" s="107"/>
      <c r="M28" s="108"/>
      <c r="N28" s="107"/>
      <c r="O28" s="109"/>
      <c r="P28" s="109"/>
      <c r="Q28" s="109"/>
      <c r="R28" s="110"/>
      <c r="S28"/>
      <c r="T28"/>
      <c r="U28"/>
      <c r="V28"/>
      <c r="W28"/>
      <c r="X28" s="80"/>
      <c r="Y28" s="80"/>
    </row>
    <row r="29" spans="1:31">
      <c r="A29" s="1" t="s">
        <v>30</v>
      </c>
      <c r="C29" s="111" t="s">
        <v>31</v>
      </c>
      <c r="D29" s="112">
        <v>0</v>
      </c>
      <c r="E29" s="113">
        <v>0</v>
      </c>
      <c r="F29" s="114">
        <v>0.44700793352402346</v>
      </c>
      <c r="G29" s="115">
        <v>0.47622297854127682</v>
      </c>
      <c r="H29" s="115">
        <v>0.49953161065042506</v>
      </c>
      <c r="I29" s="115">
        <v>0.52015868509564467</v>
      </c>
      <c r="J29" s="113">
        <v>0.54101706892932722</v>
      </c>
      <c r="K29" s="106"/>
      <c r="L29" s="116">
        <f t="shared" ref="L29:M35" si="3">-D29/$E$17</f>
        <v>0</v>
      </c>
      <c r="M29" s="117">
        <f t="shared" si="3"/>
        <v>0</v>
      </c>
      <c r="N29" s="116">
        <f t="shared" ref="N29:R35" si="4">-F29/$J$17</f>
        <v>-0.50709716921244186</v>
      </c>
      <c r="O29" s="118">
        <f t="shared" si="4"/>
        <v>-0.54023945935004414</v>
      </c>
      <c r="P29" s="118">
        <f t="shared" si="4"/>
        <v>-0.5666813644580394</v>
      </c>
      <c r="Q29" s="118">
        <f t="shared" si="4"/>
        <v>-0.59008124234799864</v>
      </c>
      <c r="R29" s="119">
        <f t="shared" si="4"/>
        <v>-0.61374352349146866</v>
      </c>
      <c r="S29"/>
      <c r="T29"/>
      <c r="U29"/>
      <c r="V29"/>
      <c r="W29"/>
      <c r="X29" s="80"/>
      <c r="Y29" s="80"/>
    </row>
    <row r="30" spans="1:31">
      <c r="A30" s="1" t="s">
        <v>32</v>
      </c>
      <c r="C30" s="111" t="s">
        <v>33</v>
      </c>
      <c r="D30" s="112">
        <v>0</v>
      </c>
      <c r="E30" s="113">
        <v>0</v>
      </c>
      <c r="F30" s="114">
        <v>0.1043</v>
      </c>
      <c r="G30" s="115">
        <v>0.1043</v>
      </c>
      <c r="H30" s="115">
        <v>0.1043</v>
      </c>
      <c r="I30" s="115">
        <v>0.1043</v>
      </c>
      <c r="J30" s="113">
        <v>0.1043</v>
      </c>
      <c r="K30" s="120"/>
      <c r="L30" s="116">
        <f t="shared" si="3"/>
        <v>0</v>
      </c>
      <c r="M30" s="117">
        <f t="shared" si="3"/>
        <v>0</v>
      </c>
      <c r="N30" s="116">
        <f t="shared" si="4"/>
        <v>-0.11832057281823437</v>
      </c>
      <c r="O30" s="118">
        <f t="shared" si="4"/>
        <v>-0.11832057281823437</v>
      </c>
      <c r="P30" s="118">
        <f t="shared" si="4"/>
        <v>-0.11832057281823437</v>
      </c>
      <c r="Q30" s="118">
        <f t="shared" si="4"/>
        <v>-0.11832057281823437</v>
      </c>
      <c r="R30" s="119">
        <f t="shared" si="4"/>
        <v>-0.11832057281823437</v>
      </c>
      <c r="S30"/>
      <c r="T30"/>
      <c r="U30"/>
      <c r="V30"/>
      <c r="W30"/>
      <c r="X30" s="80"/>
      <c r="Y30" s="80"/>
    </row>
    <row r="31" spans="1:31">
      <c r="A31" s="1" t="s">
        <v>34</v>
      </c>
      <c r="C31" s="121" t="s">
        <v>35</v>
      </c>
      <c r="D31" s="112">
        <v>0</v>
      </c>
      <c r="E31" s="113">
        <v>0</v>
      </c>
      <c r="F31" s="114">
        <v>0</v>
      </c>
      <c r="G31" s="115">
        <v>0</v>
      </c>
      <c r="H31" s="115">
        <v>0</v>
      </c>
      <c r="I31" s="115">
        <v>0</v>
      </c>
      <c r="J31" s="113">
        <v>0</v>
      </c>
      <c r="K31" s="122"/>
      <c r="L31" s="116">
        <f t="shared" si="3"/>
        <v>0</v>
      </c>
      <c r="M31" s="117">
        <f t="shared" si="3"/>
        <v>0</v>
      </c>
      <c r="N31" s="116">
        <f t="shared" si="4"/>
        <v>0</v>
      </c>
      <c r="O31" s="118">
        <f t="shared" si="4"/>
        <v>0</v>
      </c>
      <c r="P31" s="118">
        <f t="shared" si="4"/>
        <v>0</v>
      </c>
      <c r="Q31" s="118">
        <f t="shared" si="4"/>
        <v>0</v>
      </c>
      <c r="R31" s="119">
        <f t="shared" si="4"/>
        <v>0</v>
      </c>
      <c r="S31"/>
      <c r="T31"/>
      <c r="U31"/>
      <c r="V31"/>
      <c r="W31"/>
      <c r="X31" s="100"/>
      <c r="Y31" s="123"/>
    </row>
    <row r="32" spans="1:31">
      <c r="A32" s="1" t="s">
        <v>36</v>
      </c>
      <c r="C32" s="111" t="s">
        <v>37</v>
      </c>
      <c r="D32" s="112">
        <v>0</v>
      </c>
      <c r="E32" s="113">
        <v>0</v>
      </c>
      <c r="F32" s="114">
        <v>0</v>
      </c>
      <c r="G32" s="115">
        <v>0</v>
      </c>
      <c r="H32" s="115">
        <v>0</v>
      </c>
      <c r="I32" s="115">
        <v>0</v>
      </c>
      <c r="J32" s="113">
        <v>0</v>
      </c>
      <c r="K32" s="122"/>
      <c r="L32" s="116">
        <f t="shared" si="3"/>
        <v>0</v>
      </c>
      <c r="M32" s="117">
        <f t="shared" si="3"/>
        <v>0</v>
      </c>
      <c r="N32" s="116">
        <f t="shared" si="4"/>
        <v>0</v>
      </c>
      <c r="O32" s="118">
        <f t="shared" si="4"/>
        <v>0</v>
      </c>
      <c r="P32" s="118">
        <f t="shared" si="4"/>
        <v>0</v>
      </c>
      <c r="Q32" s="118">
        <f t="shared" si="4"/>
        <v>0</v>
      </c>
      <c r="R32" s="119">
        <f t="shared" si="4"/>
        <v>0</v>
      </c>
      <c r="S32"/>
      <c r="T32"/>
      <c r="U32"/>
      <c r="V32"/>
      <c r="W32"/>
      <c r="X32" s="100"/>
      <c r="Y32" s="123"/>
    </row>
    <row r="33" spans="1:31">
      <c r="A33" s="1" t="s">
        <v>38</v>
      </c>
      <c r="C33" s="111" t="s">
        <v>39</v>
      </c>
      <c r="D33" s="112">
        <v>0</v>
      </c>
      <c r="E33" s="113">
        <v>0</v>
      </c>
      <c r="F33" s="114">
        <v>0.2</v>
      </c>
      <c r="G33" s="115">
        <v>0.2</v>
      </c>
      <c r="H33" s="115">
        <v>0.2</v>
      </c>
      <c r="I33" s="115">
        <v>0.2</v>
      </c>
      <c r="J33" s="113">
        <v>0.2</v>
      </c>
      <c r="K33" s="124"/>
      <c r="L33" s="116">
        <f t="shared" si="3"/>
        <v>0</v>
      </c>
      <c r="M33" s="117">
        <f t="shared" si="3"/>
        <v>0</v>
      </c>
      <c r="N33" s="116">
        <f t="shared" si="4"/>
        <v>-0.22688508689977827</v>
      </c>
      <c r="O33" s="118">
        <f t="shared" si="4"/>
        <v>-0.22688508689977827</v>
      </c>
      <c r="P33" s="118">
        <f t="shared" si="4"/>
        <v>-0.22688508689977827</v>
      </c>
      <c r="Q33" s="118">
        <f t="shared" si="4"/>
        <v>-0.22688508689977827</v>
      </c>
      <c r="R33" s="119">
        <f t="shared" si="4"/>
        <v>-0.22688508689977827</v>
      </c>
      <c r="S33"/>
      <c r="T33"/>
      <c r="U33"/>
      <c r="V33"/>
      <c r="W33"/>
      <c r="X33" s="100"/>
      <c r="Y33" s="123"/>
    </row>
    <row r="34" spans="1:31">
      <c r="A34" s="1" t="s">
        <v>40</v>
      </c>
      <c r="C34" s="121" t="s">
        <v>41</v>
      </c>
      <c r="D34" s="112">
        <v>0</v>
      </c>
      <c r="E34" s="113">
        <v>0</v>
      </c>
      <c r="F34" s="114">
        <v>1.8417765497980767E-2</v>
      </c>
      <c r="G34" s="115">
        <v>1.7955435419151535E-2</v>
      </c>
      <c r="H34" s="115">
        <v>1.750471093394405E-2</v>
      </c>
      <c r="I34" s="115">
        <v>1.7065300714128807E-2</v>
      </c>
      <c r="J34" s="113">
        <v>1.663692074451345E-2</v>
      </c>
      <c r="K34" s="124"/>
      <c r="L34" s="116">
        <f t="shared" si="3"/>
        <v>0</v>
      </c>
      <c r="M34" s="117">
        <f t="shared" si="3"/>
        <v>0</v>
      </c>
      <c r="N34" s="116">
        <f t="shared" si="4"/>
        <v>-2.089358162754552E-2</v>
      </c>
      <c r="O34" s="118">
        <f t="shared" si="4"/>
        <v>-2.0369102626987764E-2</v>
      </c>
      <c r="P34" s="118">
        <f t="shared" si="4"/>
        <v>-1.9857789307016972E-2</v>
      </c>
      <c r="Q34" s="118">
        <f t="shared" si="4"/>
        <v>-1.9359311177479813E-2</v>
      </c>
      <c r="R34" s="119">
        <f t="shared" si="4"/>
        <v>-1.8873346044318288E-2</v>
      </c>
      <c r="S34"/>
      <c r="T34"/>
      <c r="U34"/>
      <c r="V34"/>
      <c r="W34"/>
      <c r="X34" s="100"/>
      <c r="Y34" s="123"/>
    </row>
    <row r="35" spans="1:31">
      <c r="A35" s="1" t="s">
        <v>42</v>
      </c>
      <c r="C35" s="125" t="s">
        <v>43</v>
      </c>
      <c r="D35" s="112">
        <v>-3.976039092055486</v>
      </c>
      <c r="E35" s="113">
        <v>-3.976039092055486</v>
      </c>
      <c r="F35" s="114">
        <v>0</v>
      </c>
      <c r="G35" s="115">
        <v>0</v>
      </c>
      <c r="H35" s="115">
        <v>0</v>
      </c>
      <c r="I35" s="115">
        <v>0</v>
      </c>
      <c r="J35" s="113">
        <v>0</v>
      </c>
      <c r="K35" s="126"/>
      <c r="L35" s="116">
        <f t="shared" si="3"/>
        <v>5.2302176812641683</v>
      </c>
      <c r="M35" s="117">
        <f t="shared" si="3"/>
        <v>5.2302176812641683</v>
      </c>
      <c r="N35" s="116">
        <f t="shared" si="4"/>
        <v>0</v>
      </c>
      <c r="O35" s="118">
        <f t="shared" si="4"/>
        <v>0</v>
      </c>
      <c r="P35" s="118">
        <f t="shared" si="4"/>
        <v>0</v>
      </c>
      <c r="Q35" s="118">
        <f t="shared" si="4"/>
        <v>0</v>
      </c>
      <c r="R35" s="119">
        <f t="shared" si="4"/>
        <v>0</v>
      </c>
      <c r="S35"/>
      <c r="T35"/>
      <c r="U35"/>
      <c r="V35"/>
      <c r="W35"/>
      <c r="X35" s="100"/>
      <c r="Y35" s="80"/>
    </row>
    <row r="36" spans="1:31">
      <c r="A36" s="1" t="s">
        <v>44</v>
      </c>
      <c r="C36" s="125" t="s">
        <v>45</v>
      </c>
      <c r="D36" s="112">
        <v>0.35516924378701226</v>
      </c>
      <c r="E36" s="113">
        <v>0.44437080646842769</v>
      </c>
      <c r="F36" s="114">
        <v>-1.1397987615098294E-2</v>
      </c>
      <c r="G36" s="115">
        <v>-1.1397987615098294E-2</v>
      </c>
      <c r="H36" s="115">
        <v>-1.1397987615098294E-2</v>
      </c>
      <c r="I36" s="115">
        <v>-1.1397987615098294E-2</v>
      </c>
      <c r="J36" s="113">
        <v>-1.1397987615098294E-2</v>
      </c>
      <c r="K36" s="126"/>
      <c r="L36" s="116">
        <f>D36/$E$17</f>
        <v>0.46720175926030161</v>
      </c>
      <c r="M36" s="117">
        <f>E36/$E$17</f>
        <v>0.58454054279111067</v>
      </c>
      <c r="N36" s="116">
        <f>F36/$J$17</f>
        <v>-1.2930167052670864E-2</v>
      </c>
      <c r="O36" s="118">
        <f>G36/$J$17</f>
        <v>-1.2930167052670864E-2</v>
      </c>
      <c r="P36" s="118">
        <f>H36/$J$17</f>
        <v>-1.2930167052670864E-2</v>
      </c>
      <c r="Q36" s="118">
        <f>I36/$J$17</f>
        <v>-1.2930167052670864E-2</v>
      </c>
      <c r="R36" s="119">
        <f>J36/$J$17</f>
        <v>-1.2930167052670864E-2</v>
      </c>
      <c r="S36"/>
      <c r="T36"/>
      <c r="U36"/>
      <c r="V36"/>
      <c r="W36"/>
      <c r="X36" s="100"/>
      <c r="Y36" s="80"/>
    </row>
    <row r="37" spans="1:31" ht="15.75" thickBot="1">
      <c r="A37" s="1" t="s">
        <v>46</v>
      </c>
      <c r="C37" s="127" t="s">
        <v>47</v>
      </c>
      <c r="D37" s="128">
        <v>0</v>
      </c>
      <c r="E37" s="129">
        <v>0</v>
      </c>
      <c r="F37" s="130">
        <v>0</v>
      </c>
      <c r="G37" s="131">
        <v>0</v>
      </c>
      <c r="H37" s="131">
        <v>0</v>
      </c>
      <c r="I37" s="131">
        <v>0</v>
      </c>
      <c r="J37" s="129">
        <v>0</v>
      </c>
      <c r="K37" s="126"/>
      <c r="L37" s="132">
        <f>-D37/$E$17</f>
        <v>0</v>
      </c>
      <c r="M37" s="133">
        <f>-E37/$E$17</f>
        <v>0</v>
      </c>
      <c r="N37" s="132">
        <f>-F37/$J$17</f>
        <v>0</v>
      </c>
      <c r="O37" s="134">
        <f>-G37/$J$17</f>
        <v>0</v>
      </c>
      <c r="P37" s="134">
        <f>-H37/$J$17</f>
        <v>0</v>
      </c>
      <c r="Q37" s="134">
        <f>-I37/$J$17</f>
        <v>0</v>
      </c>
      <c r="R37" s="135">
        <f>-J37/$J$17</f>
        <v>0</v>
      </c>
      <c r="S37"/>
      <c r="T37"/>
      <c r="U37"/>
      <c r="V37"/>
      <c r="W37"/>
      <c r="X37" s="100"/>
      <c r="Y37" s="80"/>
    </row>
    <row r="38" spans="1:31" ht="15.75" thickBot="1">
      <c r="C38" s="136" t="s">
        <v>48</v>
      </c>
      <c r="D38" s="137">
        <f t="shared" ref="D38:J38" si="5">D27-SUM(D29:D35)+D36-D37</f>
        <v>58.596342540283189</v>
      </c>
      <c r="E38" s="138">
        <f t="shared" si="5"/>
        <v>59.942860402094588</v>
      </c>
      <c r="F38" s="138">
        <f t="shared" si="5"/>
        <v>57.428737319283961</v>
      </c>
      <c r="G38" s="138">
        <f t="shared" si="5"/>
        <v>56.304832597782713</v>
      </c>
      <c r="H38" s="138">
        <f t="shared" si="5"/>
        <v>56.502245741794958</v>
      </c>
      <c r="I38" s="138">
        <f t="shared" si="5"/>
        <v>61.459600225416956</v>
      </c>
      <c r="J38" s="139">
        <f t="shared" si="5"/>
        <v>60.466196245323502</v>
      </c>
      <c r="K38" s="126"/>
      <c r="L38" s="137">
        <f t="shared" ref="L38:R38" si="6">+SUM(L27:L37)</f>
        <v>77.079631189733803</v>
      </c>
      <c r="M38" s="138">
        <f t="shared" si="6"/>
        <v>78.850886795106433</v>
      </c>
      <c r="N38" s="138">
        <f t="shared" si="6"/>
        <v>65.148620286151385</v>
      </c>
      <c r="O38" s="138">
        <f t="shared" si="6"/>
        <v>63.873634184126992</v>
      </c>
      <c r="P38" s="138">
        <f t="shared" si="6"/>
        <v>64.097584675798871</v>
      </c>
      <c r="Q38" s="138">
        <f t="shared" si="6"/>
        <v>69.721333689846787</v>
      </c>
      <c r="R38" s="139">
        <f t="shared" si="6"/>
        <v>68.594390948096347</v>
      </c>
      <c r="S38"/>
      <c r="T38"/>
      <c r="U38"/>
      <c r="V38"/>
      <c r="W38"/>
      <c r="X38" s="100"/>
      <c r="Y38" s="80"/>
    </row>
    <row r="39" spans="1:31" ht="15.75" thickBot="1">
      <c r="C39" s="140"/>
      <c r="D39" s="141"/>
      <c r="E39" s="142"/>
      <c r="F39" s="142"/>
      <c r="G39" s="142"/>
      <c r="H39" s="142"/>
      <c r="I39" s="142"/>
      <c r="J39" s="142"/>
      <c r="K39" s="143"/>
      <c r="L39" s="141"/>
      <c r="M39" s="141"/>
      <c r="N39" s="141"/>
      <c r="O39" s="141"/>
      <c r="P39" s="141"/>
      <c r="Q39" s="141"/>
      <c r="R39" s="141"/>
      <c r="S39"/>
      <c r="T39"/>
      <c r="U39"/>
      <c r="V39"/>
      <c r="W39"/>
      <c r="X39" s="144"/>
      <c r="Y39" s="80"/>
    </row>
    <row r="40" spans="1:31" s="74" customFormat="1" ht="16.5" thickBot="1">
      <c r="A40" s="73"/>
      <c r="C40" s="75" t="s">
        <v>49</v>
      </c>
      <c r="D40" s="76"/>
      <c r="E40" s="76"/>
      <c r="F40" s="145"/>
      <c r="G40" s="145"/>
      <c r="H40" s="145"/>
      <c r="I40" s="145"/>
      <c r="J40" s="145"/>
      <c r="K40" s="76"/>
      <c r="L40" s="76"/>
      <c r="M40" s="76"/>
      <c r="N40" s="145"/>
      <c r="O40" s="145"/>
      <c r="P40" s="145"/>
      <c r="Q40" s="145"/>
      <c r="R40" s="145"/>
      <c r="S40"/>
      <c r="T40"/>
      <c r="U40"/>
      <c r="V40"/>
      <c r="W40"/>
      <c r="Z40"/>
      <c r="AA40"/>
      <c r="AB40"/>
      <c r="AC40"/>
      <c r="AD40"/>
      <c r="AE40"/>
    </row>
    <row r="41" spans="1:31">
      <c r="A41" s="146"/>
      <c r="C41" s="147"/>
      <c r="D41" s="363" t="s">
        <v>23</v>
      </c>
      <c r="E41" s="364"/>
      <c r="F41" s="365" t="s">
        <v>24</v>
      </c>
      <c r="G41" s="366"/>
      <c r="H41" s="366"/>
      <c r="I41" s="366"/>
      <c r="J41" s="367"/>
      <c r="K41" s="148"/>
      <c r="L41" s="368" t="s">
        <v>23</v>
      </c>
      <c r="M41" s="369"/>
      <c r="N41" s="370" t="s">
        <v>24</v>
      </c>
      <c r="O41" s="371"/>
      <c r="P41" s="371"/>
      <c r="Q41" s="371"/>
      <c r="R41" s="372"/>
      <c r="S41"/>
      <c r="T41"/>
      <c r="U41"/>
      <c r="V41"/>
      <c r="W41"/>
      <c r="X41" s="80"/>
      <c r="Y41" s="80"/>
    </row>
    <row r="42" spans="1:31" ht="15.75" thickBot="1">
      <c r="A42" s="146"/>
      <c r="C42" s="149"/>
      <c r="D42" s="373" t="s">
        <v>50</v>
      </c>
      <c r="E42" s="374"/>
      <c r="F42" s="375" t="s">
        <v>51</v>
      </c>
      <c r="G42" s="376"/>
      <c r="H42" s="376"/>
      <c r="I42" s="376"/>
      <c r="J42" s="377"/>
      <c r="K42" s="148"/>
      <c r="L42" s="357" t="str">
        <f>CONCATENATE("$m, real ", (CRCP_y5))</f>
        <v>$m, real 2015</v>
      </c>
      <c r="M42" s="358"/>
      <c r="N42" s="359" t="str">
        <f>CONCATENATE("$m, real ", CRCP_y5)</f>
        <v>$m, real 2015</v>
      </c>
      <c r="O42" s="360"/>
      <c r="P42" s="360"/>
      <c r="Q42" s="360"/>
      <c r="R42" s="362"/>
      <c r="S42"/>
      <c r="T42"/>
      <c r="U42"/>
      <c r="V42"/>
      <c r="W42"/>
      <c r="X42" s="80"/>
      <c r="Y42" s="80"/>
    </row>
    <row r="43" spans="1:31" ht="15.75" thickBot="1">
      <c r="C43" s="150"/>
      <c r="D43" s="151" t="s">
        <v>11</v>
      </c>
      <c r="E43" s="152" t="s">
        <v>12</v>
      </c>
      <c r="F43" s="153">
        <v>2011</v>
      </c>
      <c r="G43" s="154" t="s">
        <v>13</v>
      </c>
      <c r="H43" s="154" t="s">
        <v>14</v>
      </c>
      <c r="I43" s="154" t="s">
        <v>15</v>
      </c>
      <c r="J43" s="155" t="s">
        <v>16</v>
      </c>
      <c r="K43" s="124"/>
      <c r="L43" s="83" t="s">
        <v>11</v>
      </c>
      <c r="M43" s="88" t="s">
        <v>12</v>
      </c>
      <c r="N43" s="89">
        <v>2011</v>
      </c>
      <c r="O43" s="86" t="s">
        <v>13</v>
      </c>
      <c r="P43" s="86" t="s">
        <v>14</v>
      </c>
      <c r="Q43" s="86" t="s">
        <v>15</v>
      </c>
      <c r="R43" s="90" t="s">
        <v>16</v>
      </c>
      <c r="S43"/>
      <c r="T43"/>
      <c r="U43"/>
      <c r="V43"/>
      <c r="W43"/>
    </row>
    <row r="44" spans="1:31">
      <c r="A44" s="1" t="s">
        <v>52</v>
      </c>
      <c r="C44" s="91" t="s">
        <v>53</v>
      </c>
      <c r="D44" s="112">
        <v>50.444518270263124</v>
      </c>
      <c r="E44" s="156">
        <v>61.241780953461905</v>
      </c>
      <c r="F44" s="112">
        <v>62.620863914288051</v>
      </c>
      <c r="G44" s="115">
        <v>73.642230288486701</v>
      </c>
      <c r="H44" s="115">
        <v>72.62021593668824</v>
      </c>
      <c r="I44" s="156">
        <v>72.383382723006122</v>
      </c>
      <c r="J44" s="157"/>
      <c r="K44" s="124"/>
      <c r="L44" s="158">
        <f t="shared" ref="L44:Q44" si="7">+D44/I$17*(1+I$16)^0.5</f>
        <v>59.372972720411788</v>
      </c>
      <c r="M44" s="159">
        <f t="shared" si="7"/>
        <v>69.91098693361225</v>
      </c>
      <c r="N44" s="158">
        <f t="shared" si="7"/>
        <v>70.068773199312304</v>
      </c>
      <c r="O44" s="160">
        <f t="shared" si="7"/>
        <v>79.882189043384955</v>
      </c>
      <c r="P44" s="160">
        <f t="shared" si="7"/>
        <v>76.658444794069879</v>
      </c>
      <c r="Q44" s="161">
        <f t="shared" si="7"/>
        <v>74.849679422655484</v>
      </c>
      <c r="R44" s="162"/>
      <c r="S44"/>
      <c r="T44"/>
      <c r="U44"/>
      <c r="V44"/>
      <c r="W44"/>
    </row>
    <row r="45" spans="1:31">
      <c r="C45" s="163" t="s">
        <v>54</v>
      </c>
      <c r="D45" s="164"/>
      <c r="E45" s="165"/>
      <c r="F45" s="164"/>
      <c r="G45" s="166"/>
      <c r="H45" s="166"/>
      <c r="I45" s="165"/>
      <c r="J45" s="157"/>
      <c r="K45" s="126"/>
      <c r="L45" s="107"/>
      <c r="M45" s="108"/>
      <c r="N45" s="107"/>
      <c r="O45" s="109"/>
      <c r="P45" s="109"/>
      <c r="Q45" s="167"/>
      <c r="R45" s="168"/>
      <c r="S45"/>
      <c r="T45"/>
      <c r="U45"/>
      <c r="V45"/>
      <c r="W45"/>
      <c r="X45" s="80"/>
      <c r="Y45" s="80"/>
    </row>
    <row r="46" spans="1:31">
      <c r="A46" s="1" t="s">
        <v>55</v>
      </c>
      <c r="C46" s="169" t="str">
        <f t="shared" ref="C46:C51" si="8">C29</f>
        <v>Debt raising costs</v>
      </c>
      <c r="D46" s="112">
        <v>0</v>
      </c>
      <c r="E46" s="156">
        <v>0</v>
      </c>
      <c r="F46" s="112">
        <v>0</v>
      </c>
      <c r="G46" s="115">
        <v>0</v>
      </c>
      <c r="H46" s="115">
        <v>0</v>
      </c>
      <c r="I46" s="156">
        <v>0</v>
      </c>
      <c r="J46" s="157"/>
      <c r="K46" s="124"/>
      <c r="L46" s="170">
        <f t="shared" ref="L46:L55" si="9">-D46/I$17*(1+I$16)^0.5</f>
        <v>0</v>
      </c>
      <c r="M46" s="171">
        <f t="shared" ref="M46:M55" si="10">-E46/J$17*(1+J$16)^0.5</f>
        <v>0</v>
      </c>
      <c r="N46" s="170">
        <f t="shared" ref="N46:N55" si="11">-F46/K$17*(1+K$16)^0.5</f>
        <v>0</v>
      </c>
      <c r="O46" s="172">
        <f t="shared" ref="O46:O55" si="12">-G46/L$17*(1+L$16)^0.5</f>
        <v>0</v>
      </c>
      <c r="P46" s="172">
        <f t="shared" ref="P46:P55" si="13">-H46/M$17*(1+M$16)^0.5</f>
        <v>0</v>
      </c>
      <c r="Q46" s="173">
        <f t="shared" ref="Q46:Q55" si="14">-I46/N$17*(1+N$16)^0.5</f>
        <v>0</v>
      </c>
      <c r="R46" s="168"/>
      <c r="S46"/>
      <c r="T46"/>
      <c r="U46"/>
      <c r="V46"/>
      <c r="W46"/>
      <c r="X46" s="80"/>
      <c r="Y46" s="80"/>
    </row>
    <row r="47" spans="1:31">
      <c r="A47" s="1" t="s">
        <v>56</v>
      </c>
      <c r="C47" s="169" t="str">
        <f t="shared" si="8"/>
        <v>Self insurance</v>
      </c>
      <c r="D47" s="112">
        <v>1.6068875300000001</v>
      </c>
      <c r="E47" s="156">
        <v>0.28184121000000006</v>
      </c>
      <c r="F47" s="112">
        <v>0.26254065999999998</v>
      </c>
      <c r="G47" s="115">
        <v>0.80554525999999993</v>
      </c>
      <c r="H47" s="115">
        <v>0.56675198000000016</v>
      </c>
      <c r="I47" s="156">
        <v>0.37890018999999997</v>
      </c>
      <c r="J47" s="157"/>
      <c r="K47" s="126"/>
      <c r="L47" s="170">
        <f t="shared" si="9"/>
        <v>-1.8912994464990505</v>
      </c>
      <c r="M47" s="171">
        <f t="shared" si="10"/>
        <v>-0.32173782086181552</v>
      </c>
      <c r="N47" s="170">
        <f t="shared" si="11"/>
        <v>-0.2937663393835806</v>
      </c>
      <c r="O47" s="172">
        <f t="shared" si="12"/>
        <v>-0.87380187278742727</v>
      </c>
      <c r="P47" s="172">
        <f t="shared" si="13"/>
        <v>-0.59826764228623597</v>
      </c>
      <c r="Q47" s="173">
        <f t="shared" si="14"/>
        <v>-0.39181033944230426</v>
      </c>
      <c r="R47" s="168"/>
      <c r="S47"/>
      <c r="T47"/>
      <c r="U47"/>
      <c r="V47"/>
      <c r="W47"/>
      <c r="X47" s="80"/>
      <c r="Y47" s="80"/>
    </row>
    <row r="48" spans="1:31">
      <c r="A48" s="1" t="s">
        <v>57</v>
      </c>
      <c r="C48" s="169" t="str">
        <f t="shared" si="8"/>
        <v>Defined benefit superannuation</v>
      </c>
      <c r="D48" s="112">
        <v>0</v>
      </c>
      <c r="E48" s="156">
        <v>0</v>
      </c>
      <c r="F48" s="112">
        <v>0</v>
      </c>
      <c r="G48" s="115">
        <v>0</v>
      </c>
      <c r="H48" s="115">
        <v>0</v>
      </c>
      <c r="I48" s="156">
        <v>0</v>
      </c>
      <c r="J48" s="157"/>
      <c r="K48" s="126"/>
      <c r="L48" s="170">
        <f t="shared" si="9"/>
        <v>0</v>
      </c>
      <c r="M48" s="171">
        <f t="shared" si="10"/>
        <v>0</v>
      </c>
      <c r="N48" s="170">
        <f t="shared" si="11"/>
        <v>0</v>
      </c>
      <c r="O48" s="172">
        <f t="shared" si="12"/>
        <v>0</v>
      </c>
      <c r="P48" s="172">
        <f t="shared" si="13"/>
        <v>0</v>
      </c>
      <c r="Q48" s="173">
        <f t="shared" si="14"/>
        <v>0</v>
      </c>
      <c r="R48" s="168"/>
      <c r="S48"/>
      <c r="T48"/>
      <c r="U48"/>
      <c r="V48"/>
      <c r="W48"/>
      <c r="X48" s="174"/>
      <c r="Y48" s="80"/>
    </row>
    <row r="49" spans="1:31">
      <c r="A49" s="1" t="s">
        <v>58</v>
      </c>
      <c r="C49" s="169" t="str">
        <f t="shared" si="8"/>
        <v>Non-network alternatives</v>
      </c>
      <c r="D49" s="112">
        <v>0</v>
      </c>
      <c r="E49" s="156">
        <v>0</v>
      </c>
      <c r="F49" s="112">
        <v>0</v>
      </c>
      <c r="G49" s="115">
        <v>0</v>
      </c>
      <c r="H49" s="115">
        <v>0</v>
      </c>
      <c r="I49" s="156">
        <v>0</v>
      </c>
      <c r="J49" s="157"/>
      <c r="K49" s="120"/>
      <c r="L49" s="170">
        <f t="shared" si="9"/>
        <v>0</v>
      </c>
      <c r="M49" s="171">
        <f t="shared" si="10"/>
        <v>0</v>
      </c>
      <c r="N49" s="170">
        <f t="shared" si="11"/>
        <v>0</v>
      </c>
      <c r="O49" s="172">
        <f t="shared" si="12"/>
        <v>0</v>
      </c>
      <c r="P49" s="172">
        <f t="shared" si="13"/>
        <v>0</v>
      </c>
      <c r="Q49" s="173">
        <f t="shared" si="14"/>
        <v>0</v>
      </c>
      <c r="R49" s="168"/>
      <c r="S49"/>
      <c r="T49"/>
      <c r="U49"/>
      <c r="V49"/>
      <c r="W49"/>
      <c r="X49" s="174"/>
      <c r="Y49" s="123"/>
    </row>
    <row r="50" spans="1:31">
      <c r="A50" s="1" t="s">
        <v>59</v>
      </c>
      <c r="C50" s="169" t="str">
        <f t="shared" si="8"/>
        <v>DMIA</v>
      </c>
      <c r="D50" s="112">
        <v>0</v>
      </c>
      <c r="E50" s="156">
        <v>0</v>
      </c>
      <c r="F50" s="112">
        <v>0</v>
      </c>
      <c r="G50" s="115">
        <v>0</v>
      </c>
      <c r="H50" s="115">
        <v>4.8356070000000001E-2</v>
      </c>
      <c r="I50" s="156">
        <v>6.3864000000000004E-2</v>
      </c>
      <c r="J50" s="157"/>
      <c r="K50" s="120"/>
      <c r="L50" s="170">
        <f t="shared" si="9"/>
        <v>0</v>
      </c>
      <c r="M50" s="171">
        <f t="shared" si="10"/>
        <v>0</v>
      </c>
      <c r="N50" s="170">
        <f t="shared" si="11"/>
        <v>0</v>
      </c>
      <c r="O50" s="172">
        <f t="shared" si="12"/>
        <v>0</v>
      </c>
      <c r="P50" s="172">
        <f t="shared" si="13"/>
        <v>-5.1045030295488659E-2</v>
      </c>
      <c r="Q50" s="173">
        <f t="shared" si="14"/>
        <v>-6.6040018396779698E-2</v>
      </c>
      <c r="R50" s="175"/>
      <c r="S50"/>
      <c r="T50"/>
      <c r="U50"/>
      <c r="V50"/>
      <c r="W50"/>
      <c r="X50" s="123"/>
      <c r="Y50" s="174"/>
    </row>
    <row r="51" spans="1:31">
      <c r="A51" s="1" t="s">
        <v>60</v>
      </c>
      <c r="C51" s="169" t="str">
        <f t="shared" si="8"/>
        <v>GSL payments</v>
      </c>
      <c r="D51" s="112">
        <v>-0.3111235</v>
      </c>
      <c r="E51" s="156">
        <v>7.0800000000000002E-2</v>
      </c>
      <c r="F51" s="112">
        <v>2.8199999999999999E-2</v>
      </c>
      <c r="G51" s="115">
        <v>8.8100000000000001E-3</v>
      </c>
      <c r="H51" s="115">
        <v>6.6930000000000003E-2</v>
      </c>
      <c r="I51" s="156">
        <v>6.7974609999999991E-2</v>
      </c>
      <c r="J51" s="157"/>
      <c r="K51" s="120"/>
      <c r="L51" s="170">
        <f t="shared" si="9"/>
        <v>0.36619097003188972</v>
      </c>
      <c r="M51" s="171">
        <f t="shared" si="10"/>
        <v>-8.082223929217637E-2</v>
      </c>
      <c r="N51" s="170">
        <f t="shared" si="11"/>
        <v>-3.155401060779299E-2</v>
      </c>
      <c r="O51" s="172">
        <f t="shared" si="12"/>
        <v>-9.5565015170683693E-3</v>
      </c>
      <c r="P51" s="172">
        <f t="shared" si="13"/>
        <v>-7.0651810159035988E-2</v>
      </c>
      <c r="Q51" s="173">
        <f t="shared" si="14"/>
        <v>-7.0290687944913013E-2</v>
      </c>
      <c r="R51" s="175"/>
      <c r="S51"/>
      <c r="T51"/>
      <c r="U51"/>
      <c r="V51"/>
      <c r="W51"/>
      <c r="X51" s="123"/>
      <c r="Y51" s="174"/>
    </row>
    <row r="52" spans="1:31">
      <c r="A52" s="1" t="s">
        <v>61</v>
      </c>
      <c r="C52" s="125" t="s">
        <v>62</v>
      </c>
      <c r="D52" s="112">
        <v>0</v>
      </c>
      <c r="E52" s="156">
        <v>0</v>
      </c>
      <c r="F52" s="112">
        <v>0</v>
      </c>
      <c r="G52" s="115">
        <v>0</v>
      </c>
      <c r="H52" s="115">
        <v>0</v>
      </c>
      <c r="I52" s="156">
        <v>0</v>
      </c>
      <c r="J52" s="157"/>
      <c r="K52" s="120"/>
      <c r="L52" s="170">
        <f t="shared" si="9"/>
        <v>0</v>
      </c>
      <c r="M52" s="171">
        <f t="shared" si="10"/>
        <v>0</v>
      </c>
      <c r="N52" s="170">
        <f t="shared" si="11"/>
        <v>0</v>
      </c>
      <c r="O52" s="172">
        <f t="shared" si="12"/>
        <v>0</v>
      </c>
      <c r="P52" s="172">
        <f t="shared" si="13"/>
        <v>0</v>
      </c>
      <c r="Q52" s="173">
        <f t="shared" si="14"/>
        <v>0</v>
      </c>
      <c r="R52" s="175"/>
      <c r="S52"/>
      <c r="T52"/>
      <c r="U52"/>
      <c r="V52"/>
      <c r="W52"/>
      <c r="X52" s="123"/>
      <c r="Y52" s="174"/>
    </row>
    <row r="53" spans="1:31">
      <c r="A53" s="1" t="s">
        <v>63</v>
      </c>
      <c r="C53" s="125" t="str">
        <f>C35</f>
        <v>Capitalisation policy changes</v>
      </c>
      <c r="D53" s="112">
        <v>0</v>
      </c>
      <c r="E53" s="156">
        <v>0</v>
      </c>
      <c r="F53" s="112">
        <v>0</v>
      </c>
      <c r="G53" s="115">
        <v>0</v>
      </c>
      <c r="H53" s="115">
        <v>0</v>
      </c>
      <c r="I53" s="156">
        <v>0</v>
      </c>
      <c r="J53" s="157"/>
      <c r="K53" s="120"/>
      <c r="L53" s="170">
        <f t="shared" si="9"/>
        <v>0</v>
      </c>
      <c r="M53" s="171">
        <f t="shared" si="10"/>
        <v>0</v>
      </c>
      <c r="N53" s="170">
        <f t="shared" si="11"/>
        <v>0</v>
      </c>
      <c r="O53" s="172">
        <f t="shared" si="12"/>
        <v>0</v>
      </c>
      <c r="P53" s="172">
        <f t="shared" si="13"/>
        <v>0</v>
      </c>
      <c r="Q53" s="173">
        <f t="shared" si="14"/>
        <v>0</v>
      </c>
      <c r="R53" s="175"/>
      <c r="S53"/>
      <c r="T53"/>
      <c r="U53"/>
      <c r="V53"/>
      <c r="W53"/>
      <c r="X53" s="123"/>
      <c r="Y53" s="174"/>
    </row>
    <row r="54" spans="1:31">
      <c r="A54" s="1" t="s">
        <v>64</v>
      </c>
      <c r="C54" s="125" t="s">
        <v>65</v>
      </c>
      <c r="D54" s="112">
        <v>0</v>
      </c>
      <c r="E54" s="156">
        <v>0</v>
      </c>
      <c r="F54" s="112">
        <v>0</v>
      </c>
      <c r="G54" s="115">
        <v>0</v>
      </c>
      <c r="H54" s="115">
        <v>0</v>
      </c>
      <c r="I54" s="156">
        <v>0</v>
      </c>
      <c r="J54" s="157"/>
      <c r="K54" s="120"/>
      <c r="L54" s="170">
        <f t="shared" si="9"/>
        <v>0</v>
      </c>
      <c r="M54" s="171">
        <f t="shared" si="10"/>
        <v>0</v>
      </c>
      <c r="N54" s="170">
        <f t="shared" si="11"/>
        <v>0</v>
      </c>
      <c r="O54" s="172">
        <f t="shared" si="12"/>
        <v>0</v>
      </c>
      <c r="P54" s="172">
        <f t="shared" si="13"/>
        <v>0</v>
      </c>
      <c r="Q54" s="173">
        <f t="shared" si="14"/>
        <v>0</v>
      </c>
      <c r="R54" s="175"/>
      <c r="S54"/>
      <c r="T54"/>
      <c r="U54"/>
      <c r="V54"/>
      <c r="W54"/>
      <c r="X54" s="123"/>
      <c r="Y54" s="174"/>
    </row>
    <row r="55" spans="1:31" ht="15.75" thickBot="1">
      <c r="A55" s="1" t="s">
        <v>66</v>
      </c>
      <c r="C55" s="127" t="s">
        <v>47</v>
      </c>
      <c r="D55" s="176">
        <v>0</v>
      </c>
      <c r="E55" s="177">
        <v>0</v>
      </c>
      <c r="F55" s="176">
        <v>0</v>
      </c>
      <c r="G55" s="178">
        <v>0</v>
      </c>
      <c r="H55" s="178">
        <v>0</v>
      </c>
      <c r="I55" s="177">
        <v>0</v>
      </c>
      <c r="J55" s="179"/>
      <c r="K55" s="126"/>
      <c r="L55" s="180">
        <f t="shared" si="9"/>
        <v>0</v>
      </c>
      <c r="M55" s="181">
        <f t="shared" si="10"/>
        <v>0</v>
      </c>
      <c r="N55" s="180">
        <f t="shared" si="11"/>
        <v>0</v>
      </c>
      <c r="O55" s="182">
        <f t="shared" si="12"/>
        <v>0</v>
      </c>
      <c r="P55" s="182">
        <f t="shared" si="13"/>
        <v>0</v>
      </c>
      <c r="Q55" s="183">
        <f t="shared" si="14"/>
        <v>0</v>
      </c>
      <c r="R55" s="184"/>
      <c r="S55"/>
      <c r="T55"/>
      <c r="U55"/>
      <c r="V55"/>
      <c r="W55"/>
      <c r="X55" s="100"/>
      <c r="Y55" s="80"/>
    </row>
    <row r="56" spans="1:31" s="185" customFormat="1" ht="15.75" thickBot="1">
      <c r="A56" s="1"/>
      <c r="C56" s="186" t="s">
        <v>67</v>
      </c>
      <c r="D56" s="138">
        <f t="shared" ref="D56:I56" si="15">+D44-SUM(D46:D55)</f>
        <v>49.148754240263123</v>
      </c>
      <c r="E56" s="138">
        <f t="shared" si="15"/>
        <v>60.889139743461904</v>
      </c>
      <c r="F56" s="138">
        <f t="shared" si="15"/>
        <v>62.330123254288054</v>
      </c>
      <c r="G56" s="138">
        <f t="shared" si="15"/>
        <v>72.827875028486702</v>
      </c>
      <c r="H56" s="138">
        <f t="shared" si="15"/>
        <v>71.938177886688237</v>
      </c>
      <c r="I56" s="138">
        <f t="shared" si="15"/>
        <v>71.872643923006123</v>
      </c>
      <c r="J56" s="187"/>
      <c r="K56" s="188"/>
      <c r="L56" s="137">
        <f t="shared" ref="L56:Q56" si="16">L44+SUM(L46:L55)</f>
        <v>57.847864243944628</v>
      </c>
      <c r="M56" s="138">
        <f t="shared" si="16"/>
        <v>69.508426873458262</v>
      </c>
      <c r="N56" s="138">
        <f t="shared" si="16"/>
        <v>69.743452849320931</v>
      </c>
      <c r="O56" s="138">
        <f t="shared" si="16"/>
        <v>78.998830669080462</v>
      </c>
      <c r="P56" s="138">
        <f t="shared" si="16"/>
        <v>75.938480311329116</v>
      </c>
      <c r="Q56" s="138">
        <f t="shared" si="16"/>
        <v>74.321538376871487</v>
      </c>
      <c r="R56" s="139">
        <f>+R38-(Q38-Q56)</f>
        <v>73.194595635121047</v>
      </c>
      <c r="S56"/>
      <c r="T56"/>
      <c r="U56"/>
      <c r="V56"/>
      <c r="W56"/>
      <c r="X56" s="189"/>
      <c r="Y56" s="189"/>
      <c r="Z56"/>
      <c r="AA56"/>
      <c r="AB56"/>
      <c r="AC56"/>
      <c r="AD56"/>
      <c r="AE56"/>
    </row>
    <row r="57" spans="1:31" customFormat="1" ht="40.5" customHeight="1" thickBot="1">
      <c r="A57" s="1"/>
      <c r="B57" s="1"/>
    </row>
    <row r="58" spans="1:31" s="191" customFormat="1" ht="18.75" thickBot="1">
      <c r="A58" s="190"/>
      <c r="L58" s="192" t="str">
        <f>CONCATENATE("Incremental gain ($m, ",CRCP_y5,")")</f>
        <v>Incremental gain ($m, 2015)</v>
      </c>
      <c r="M58" s="193"/>
      <c r="N58" s="193"/>
      <c r="O58" s="194"/>
      <c r="P58" s="194"/>
      <c r="Q58" s="194"/>
      <c r="R58" s="195"/>
      <c r="S58"/>
      <c r="T58"/>
      <c r="U58"/>
      <c r="V58"/>
      <c r="W58"/>
      <c r="X58"/>
      <c r="Z58"/>
      <c r="AA58"/>
      <c r="AB58"/>
      <c r="AC58"/>
      <c r="AD58"/>
      <c r="AE58"/>
    </row>
    <row r="59" spans="1:31" ht="15.75" thickBot="1">
      <c r="A59" s="1" t="s">
        <v>68</v>
      </c>
      <c r="C59" s="79"/>
      <c r="D59" s="79"/>
      <c r="E59" s="79"/>
      <c r="F59" s="79"/>
      <c r="G59" s="79"/>
      <c r="H59" s="79"/>
      <c r="I59" s="79"/>
      <c r="J59" s="79"/>
      <c r="K59" s="79"/>
      <c r="L59" s="196"/>
      <c r="M59" s="197"/>
      <c r="N59" s="198">
        <f>(N38-N56)-(M38-M56)+(L38-L56)</f>
        <v>5.2944744609714576</v>
      </c>
      <c r="O59" s="199">
        <f>(O38-O56)-(N38-N56)</f>
        <v>-10.530363921783923</v>
      </c>
      <c r="P59" s="199">
        <f>(P38-P56)-(O38-O56)</f>
        <v>3.2843008494232251</v>
      </c>
      <c r="Q59" s="199">
        <f>(Q38-Q56)-(P38-P56)</f>
        <v>7.2406909485055451</v>
      </c>
      <c r="R59" s="200">
        <f>(R38-R56)-(Q38-Q56)</f>
        <v>0</v>
      </c>
      <c r="S59"/>
      <c r="T59"/>
      <c r="U59"/>
      <c r="V59"/>
      <c r="W59"/>
      <c r="X59"/>
      <c r="Y59" s="80"/>
    </row>
    <row r="60" spans="1:31" ht="40.5" customHeight="1" thickBot="1">
      <c r="D60" s="201"/>
      <c r="E60" s="79"/>
      <c r="F60" s="79"/>
      <c r="G60" s="79"/>
      <c r="H60" s="79"/>
      <c r="I60" s="79"/>
      <c r="J60" s="79"/>
      <c r="K60" s="68"/>
      <c r="L60" s="202"/>
      <c r="M60" s="202"/>
      <c r="N60" s="202"/>
      <c r="O60" s="202"/>
      <c r="P60" s="202"/>
      <c r="Q60" s="202"/>
      <c r="R60" s="202"/>
      <c r="S60"/>
      <c r="T60"/>
      <c r="U60"/>
      <c r="V60"/>
      <c r="W60"/>
      <c r="X60"/>
      <c r="Y60" s="203"/>
    </row>
    <row r="61" spans="1:31" s="191" customFormat="1" ht="18.75" thickBot="1">
      <c r="A61" s="190"/>
      <c r="L61" s="204" t="s">
        <v>69</v>
      </c>
      <c r="M61" s="205"/>
      <c r="N61" s="205"/>
      <c r="O61" s="205"/>
      <c r="P61" s="205"/>
      <c r="Q61" s="205"/>
      <c r="R61" s="205"/>
      <c r="S61" s="205"/>
      <c r="T61" s="205"/>
      <c r="U61" s="205"/>
      <c r="V61" s="205"/>
      <c r="W61" s="206"/>
      <c r="X61"/>
      <c r="Y61"/>
      <c r="Z61"/>
      <c r="AA61"/>
      <c r="AB61"/>
      <c r="AC61"/>
    </row>
    <row r="62" spans="1:31" ht="15.75" thickBot="1">
      <c r="D62" s="201"/>
      <c r="E62" s="79"/>
      <c r="F62" s="79"/>
      <c r="G62" s="79"/>
      <c r="H62" s="79"/>
      <c r="I62" s="79"/>
      <c r="J62" s="79"/>
      <c r="K62" s="68"/>
      <c r="L62" s="207"/>
      <c r="M62" s="208"/>
      <c r="N62" s="370" t="s">
        <v>24</v>
      </c>
      <c r="O62" s="371"/>
      <c r="P62" s="371"/>
      <c r="Q62" s="371"/>
      <c r="R62" s="378"/>
      <c r="S62" s="354" t="s">
        <v>70</v>
      </c>
      <c r="T62" s="355"/>
      <c r="U62" s="355"/>
      <c r="V62" s="355"/>
      <c r="W62" s="356"/>
      <c r="X62"/>
      <c r="Y62" s="203"/>
    </row>
    <row r="63" spans="1:31" ht="15.75" thickBot="1">
      <c r="D63" s="201"/>
      <c r="E63" s="79"/>
      <c r="F63" s="79"/>
      <c r="G63" s="79"/>
      <c r="H63" s="79"/>
      <c r="I63" s="79"/>
      <c r="J63" s="79"/>
      <c r="K63" s="68"/>
      <c r="L63" s="209"/>
      <c r="M63" s="210"/>
      <c r="N63" s="211" t="str">
        <f>CONCATENATE("$m, real ", CRCP_y5)</f>
        <v>$m, real 2015</v>
      </c>
      <c r="O63" s="212"/>
      <c r="P63" s="212"/>
      <c r="Q63" s="212"/>
      <c r="R63" s="212"/>
      <c r="S63" s="213"/>
      <c r="T63" s="213"/>
      <c r="U63" s="213"/>
      <c r="V63" s="213"/>
      <c r="W63" s="214"/>
      <c r="X63"/>
      <c r="Y63" s="203"/>
    </row>
    <row r="64" spans="1:31" ht="15.75" thickBot="1">
      <c r="D64" s="201"/>
      <c r="E64" s="79"/>
      <c r="F64" s="79"/>
      <c r="G64" s="79"/>
      <c r="H64" s="79"/>
      <c r="I64" s="79"/>
      <c r="J64" s="79"/>
      <c r="K64" s="68"/>
      <c r="L64" s="209"/>
      <c r="M64" s="210"/>
      <c r="N64" s="215">
        <v>2011</v>
      </c>
      <c r="O64" s="216" t="s">
        <v>13</v>
      </c>
      <c r="P64" s="216" t="s">
        <v>14</v>
      </c>
      <c r="Q64" s="216" t="s">
        <v>15</v>
      </c>
      <c r="R64" s="217" t="s">
        <v>16</v>
      </c>
      <c r="S64" s="218" t="s">
        <v>71</v>
      </c>
      <c r="T64" s="219" t="s">
        <v>72</v>
      </c>
      <c r="U64" s="219" t="s">
        <v>73</v>
      </c>
      <c r="V64" s="219" t="s">
        <v>74</v>
      </c>
      <c r="W64" s="220" t="s">
        <v>75</v>
      </c>
      <c r="X64"/>
      <c r="Y64" s="203"/>
    </row>
    <row r="65" spans="1:31" ht="15.75">
      <c r="A65" s="1" t="s">
        <v>76</v>
      </c>
      <c r="C65" s="79"/>
      <c r="D65" s="68"/>
      <c r="E65" s="68"/>
      <c r="F65" s="79"/>
      <c r="G65" s="79"/>
      <c r="H65" s="79"/>
      <c r="I65" s="79"/>
      <c r="J65" s="79"/>
      <c r="K65" s="79"/>
      <c r="L65" s="345">
        <f>CRCP_y1</f>
        <v>2011</v>
      </c>
      <c r="M65" s="346"/>
      <c r="N65" s="221"/>
      <c r="O65" s="332">
        <f>$N$59</f>
        <v>5.2944744609714576</v>
      </c>
      <c r="P65" s="332">
        <f>$N$59</f>
        <v>5.2944744609714576</v>
      </c>
      <c r="Q65" s="332">
        <f>$N$59</f>
        <v>5.2944744609714576</v>
      </c>
      <c r="R65" s="332">
        <f>$N$59</f>
        <v>5.2944744609714576</v>
      </c>
      <c r="S65" s="332">
        <f>$N$59</f>
        <v>5.2944744609714576</v>
      </c>
      <c r="T65" s="326"/>
      <c r="U65" s="326"/>
      <c r="V65" s="326"/>
      <c r="W65" s="327"/>
      <c r="X65"/>
      <c r="Y65" s="222" t="s">
        <v>77</v>
      </c>
      <c r="Z65" t="s">
        <v>78</v>
      </c>
      <c r="AD65" s="5"/>
      <c r="AE65" s="5"/>
    </row>
    <row r="66" spans="1:31" ht="15.75">
      <c r="A66" s="1" t="s">
        <v>79</v>
      </c>
      <c r="C66" s="79"/>
      <c r="D66" s="79"/>
      <c r="E66" s="79"/>
      <c r="F66" s="79"/>
      <c r="G66" s="79"/>
      <c r="H66" s="79"/>
      <c r="I66" s="79"/>
      <c r="J66" s="79"/>
      <c r="K66" s="79"/>
      <c r="L66" s="347" t="s">
        <v>13</v>
      </c>
      <c r="M66" s="348"/>
      <c r="N66" s="221"/>
      <c r="O66" s="328"/>
      <c r="P66" s="332">
        <f>$O$59</f>
        <v>-10.530363921783923</v>
      </c>
      <c r="Q66" s="332">
        <f>$O$59</f>
        <v>-10.530363921783923</v>
      </c>
      <c r="R66" s="332">
        <f>$O$59</f>
        <v>-10.530363921783923</v>
      </c>
      <c r="S66" s="332">
        <f>$O$59</f>
        <v>-10.530363921783923</v>
      </c>
      <c r="T66" s="332">
        <f>$O$59</f>
        <v>-10.530363921783923</v>
      </c>
      <c r="U66" s="326"/>
      <c r="V66" s="326"/>
      <c r="W66" s="329"/>
      <c r="X66"/>
      <c r="Y66" s="222" t="s">
        <v>77</v>
      </c>
      <c r="Z66" t="s">
        <v>78</v>
      </c>
      <c r="AD66" s="5"/>
      <c r="AE66" s="5"/>
    </row>
    <row r="67" spans="1:31" ht="15.75">
      <c r="A67" s="1" t="s">
        <v>80</v>
      </c>
      <c r="C67" s="79"/>
      <c r="D67" s="79"/>
      <c r="E67" s="79"/>
      <c r="F67" s="79"/>
      <c r="G67" s="79"/>
      <c r="H67" s="79"/>
      <c r="I67" s="79"/>
      <c r="J67" s="79"/>
      <c r="K67" s="79"/>
      <c r="L67" s="347" t="s">
        <v>14</v>
      </c>
      <c r="M67" s="348"/>
      <c r="N67" s="221"/>
      <c r="O67" s="326"/>
      <c r="P67" s="328"/>
      <c r="Q67" s="332">
        <f>$P$59</f>
        <v>3.2843008494232251</v>
      </c>
      <c r="R67" s="332">
        <f>$P$59</f>
        <v>3.2843008494232251</v>
      </c>
      <c r="S67" s="332">
        <f>$P$59</f>
        <v>3.2843008494232251</v>
      </c>
      <c r="T67" s="332">
        <f>$P$59</f>
        <v>3.2843008494232251</v>
      </c>
      <c r="U67" s="332">
        <f>$P$59</f>
        <v>3.2843008494232251</v>
      </c>
      <c r="V67" s="326"/>
      <c r="W67" s="329"/>
      <c r="X67"/>
      <c r="Y67" s="222" t="s">
        <v>77</v>
      </c>
      <c r="Z67" t="s">
        <v>78</v>
      </c>
      <c r="AD67" s="5"/>
      <c r="AE67" s="5"/>
    </row>
    <row r="68" spans="1:31" ht="16.5" thickBot="1">
      <c r="A68" s="1" t="s">
        <v>81</v>
      </c>
      <c r="C68" s="79"/>
      <c r="D68" s="79"/>
      <c r="E68" s="79"/>
      <c r="F68" s="79"/>
      <c r="G68" s="79"/>
      <c r="H68" s="79"/>
      <c r="I68" s="79"/>
      <c r="J68" s="79"/>
      <c r="K68" s="79"/>
      <c r="L68" s="347" t="s">
        <v>15</v>
      </c>
      <c r="M68" s="348"/>
      <c r="N68" s="221"/>
      <c r="O68" s="326"/>
      <c r="P68" s="326"/>
      <c r="Q68" s="328"/>
      <c r="R68" s="332">
        <f>$Q$59</f>
        <v>7.2406909485055451</v>
      </c>
      <c r="S68" s="332">
        <f>$Q$59</f>
        <v>7.2406909485055451</v>
      </c>
      <c r="T68" s="332">
        <f>$Q$59</f>
        <v>7.2406909485055451</v>
      </c>
      <c r="U68" s="332">
        <f>$Q$59</f>
        <v>7.2406909485055451</v>
      </c>
      <c r="V68" s="332">
        <f>$Q$59</f>
        <v>7.2406909485055451</v>
      </c>
      <c r="W68" s="330"/>
      <c r="X68"/>
      <c r="Y68" s="222" t="s">
        <v>77</v>
      </c>
      <c r="Z68" t="s">
        <v>78</v>
      </c>
      <c r="AD68" s="5"/>
      <c r="AE68" s="5"/>
    </row>
    <row r="69" spans="1:31" ht="16.5" thickBot="1">
      <c r="A69" s="1" t="s">
        <v>82</v>
      </c>
      <c r="C69" s="223"/>
      <c r="D69" s="223"/>
      <c r="E69" s="223"/>
      <c r="F69" s="223"/>
      <c r="G69" s="223"/>
      <c r="H69" s="224"/>
      <c r="I69" s="224"/>
      <c r="J69" s="224"/>
      <c r="K69" s="224"/>
      <c r="L69" s="349" t="str">
        <f>CRCP_y5</f>
        <v>2015</v>
      </c>
      <c r="M69" s="350"/>
      <c r="N69" s="221"/>
      <c r="O69" s="331"/>
      <c r="P69" s="326"/>
      <c r="Q69" s="331"/>
      <c r="R69" s="328"/>
      <c r="S69" s="332">
        <f>+$R$59</f>
        <v>0</v>
      </c>
      <c r="T69" s="332">
        <f>+$R$59</f>
        <v>0</v>
      </c>
      <c r="U69" s="332">
        <f>+$R$59</f>
        <v>0</v>
      </c>
      <c r="V69" s="332">
        <f>+$R$59</f>
        <v>0</v>
      </c>
      <c r="W69" s="332">
        <f>+$R$59</f>
        <v>0</v>
      </c>
      <c r="X69"/>
      <c r="Y69" s="222" t="s">
        <v>77</v>
      </c>
      <c r="Z69" t="s">
        <v>78</v>
      </c>
      <c r="AD69" s="5"/>
      <c r="AE69" s="5"/>
    </row>
    <row r="70" spans="1:31" s="185" customFormat="1" ht="15.75" thickBot="1">
      <c r="A70" s="1"/>
      <c r="C70" s="223"/>
      <c r="D70" s="223"/>
      <c r="E70" s="223"/>
      <c r="F70" s="223"/>
      <c r="G70" s="223"/>
      <c r="H70" s="224"/>
      <c r="I70" s="224"/>
      <c r="J70" s="224"/>
      <c r="K70" s="224"/>
      <c r="L70" s="225" t="str">
        <f>CONCATENATE("Total Carryover Amount ($m, ",CRCP_y5,")")</f>
        <v>Total Carryover Amount ($m, 2015)</v>
      </c>
      <c r="M70" s="226"/>
      <c r="N70" s="227"/>
      <c r="O70" s="227"/>
      <c r="P70" s="227"/>
      <c r="Q70" s="228"/>
      <c r="R70" s="228"/>
      <c r="S70" s="229">
        <f>+SUM(S65:S69)</f>
        <v>5.2891023371163044</v>
      </c>
      <c r="T70" s="230">
        <f>+SUM(T65:T69)</f>
        <v>-5.3721238551531769E-3</v>
      </c>
      <c r="U70" s="231">
        <f>+SUM(U65:U69)</f>
        <v>10.52499179792877</v>
      </c>
      <c r="V70" s="232">
        <f>+SUM(V65:V69)</f>
        <v>7.2406909485055451</v>
      </c>
      <c r="W70" s="233">
        <f>+SUM(W65:W69)</f>
        <v>0</v>
      </c>
      <c r="X70"/>
      <c r="Y70" s="222" t="s">
        <v>77</v>
      </c>
      <c r="Z70" t="s">
        <v>78</v>
      </c>
      <c r="AA70"/>
      <c r="AB70"/>
      <c r="AC70"/>
    </row>
    <row r="71" spans="1:31" ht="15.75" thickBot="1">
      <c r="C71" s="223"/>
      <c r="D71" s="223"/>
      <c r="E71" s="223"/>
      <c r="F71" s="223"/>
      <c r="G71" s="223"/>
      <c r="H71" s="224"/>
      <c r="I71" s="224"/>
      <c r="J71" s="224"/>
      <c r="K71" s="224"/>
      <c r="L71" s="234"/>
      <c r="M71" s="234"/>
      <c r="N71" s="235"/>
      <c r="O71" s="235"/>
      <c r="P71" s="235"/>
      <c r="Q71" s="235"/>
      <c r="R71" s="235"/>
      <c r="S71" s="236"/>
      <c r="T71" s="236"/>
      <c r="U71" s="236"/>
      <c r="V71" s="236"/>
      <c r="W71" s="237"/>
      <c r="X71"/>
      <c r="Y71"/>
      <c r="AD71" s="5"/>
      <c r="AE71" s="5"/>
    </row>
    <row r="72" spans="1:31" ht="15.75" thickBot="1">
      <c r="C72" s="223"/>
      <c r="D72" s="223"/>
      <c r="E72" s="223"/>
      <c r="F72" s="223"/>
      <c r="G72" s="223"/>
      <c r="H72" s="223"/>
      <c r="I72" s="223"/>
      <c r="J72" s="223"/>
      <c r="K72" s="223"/>
      <c r="L72" s="238" t="str">
        <f>CONCATENATE("PTRM inputs ($m, ",CRCP_y5,")")</f>
        <v>PTRM inputs ($m, 2015)</v>
      </c>
      <c r="M72" s="239"/>
      <c r="N72" s="240"/>
      <c r="O72" s="240"/>
      <c r="P72" s="240"/>
      <c r="Q72" s="241"/>
      <c r="R72" s="241"/>
      <c r="S72" s="242">
        <f>S70</f>
        <v>5.2891023371163044</v>
      </c>
      <c r="T72" s="242">
        <f>T70</f>
        <v>-5.3721238551531769E-3</v>
      </c>
      <c r="U72" s="242">
        <f>U70</f>
        <v>10.52499179792877</v>
      </c>
      <c r="V72" s="243">
        <f>V70</f>
        <v>7.2406909485055451</v>
      </c>
      <c r="W72" s="244">
        <f>W70</f>
        <v>0</v>
      </c>
      <c r="X72"/>
      <c r="Y72"/>
      <c r="AD72" s="5"/>
      <c r="AE72" s="5"/>
    </row>
    <row r="73" spans="1:31">
      <c r="C73" s="245"/>
      <c r="D73" s="245"/>
      <c r="E73" s="245"/>
      <c r="F73" s="245"/>
      <c r="G73" s="245"/>
      <c r="H73" s="245"/>
      <c r="I73" s="245"/>
      <c r="J73" s="246"/>
      <c r="K73" s="246"/>
      <c r="L73" s="246"/>
      <c r="M73" s="246"/>
      <c r="N73" s="247"/>
      <c r="O73" s="246"/>
      <c r="P73" s="246"/>
      <c r="Q73" s="246"/>
      <c r="R73" s="247"/>
      <c r="S73" s="247"/>
      <c r="T73" s="247"/>
      <c r="U73" s="248"/>
      <c r="V73" s="248"/>
      <c r="W73" s="245"/>
      <c r="X73" s="245"/>
      <c r="Y73" s="245"/>
    </row>
    <row r="74" spans="1:31" s="250" customFormat="1" ht="18.75">
      <c r="A74" s="249"/>
      <c r="C74" s="71" t="s">
        <v>83</v>
      </c>
      <c r="D74" s="71"/>
      <c r="E74" s="71"/>
      <c r="F74" s="71"/>
      <c r="G74" s="71"/>
      <c r="H74" s="71"/>
      <c r="I74" s="71"/>
      <c r="J74" s="251"/>
      <c r="K74" s="251"/>
      <c r="L74" s="251"/>
      <c r="M74" s="251"/>
      <c r="N74" s="252"/>
      <c r="O74" s="252"/>
      <c r="P74" s="252"/>
      <c r="Q74" s="252"/>
      <c r="R74" s="252"/>
      <c r="S74" s="252"/>
      <c r="T74" s="252"/>
      <c r="U74" s="252"/>
      <c r="V74" s="252"/>
      <c r="W74" s="252"/>
      <c r="X74" s="252"/>
      <c r="Y74" s="252"/>
      <c r="Z74"/>
      <c r="AA74"/>
      <c r="AB74"/>
      <c r="AC74"/>
      <c r="AD74"/>
      <c r="AE74"/>
    </row>
    <row r="75" spans="1:31" ht="18.75" thickBot="1">
      <c r="C75" s="253"/>
      <c r="D75" s="253"/>
      <c r="E75" s="253"/>
      <c r="F75" s="253"/>
      <c r="G75" s="253"/>
      <c r="H75" s="253"/>
      <c r="I75" s="253"/>
      <c r="J75" s="251"/>
      <c r="K75" s="251"/>
      <c r="L75" s="251"/>
      <c r="M75" s="251"/>
      <c r="N75" s="253"/>
      <c r="O75" s="253"/>
      <c r="P75" s="253"/>
      <c r="Q75" s="253"/>
      <c r="R75" s="253"/>
      <c r="S75" s="253"/>
      <c r="T75" s="253"/>
      <c r="U75" s="253"/>
      <c r="V75" s="253"/>
      <c r="W75" s="253"/>
      <c r="X75" s="253"/>
      <c r="Y75" s="253"/>
    </row>
    <row r="76" spans="1:31">
      <c r="C76" s="245"/>
      <c r="D76" s="351" t="s">
        <v>70</v>
      </c>
      <c r="E76" s="352"/>
      <c r="F76" s="352"/>
      <c r="G76" s="352"/>
      <c r="H76" s="353"/>
      <c r="I76" s="254"/>
      <c r="J76" s="246"/>
      <c r="K76" s="246"/>
      <c r="L76" s="246"/>
      <c r="M76" s="246"/>
      <c r="N76" s="255"/>
      <c r="O76" s="256"/>
      <c r="P76" s="256"/>
      <c r="Q76" s="256"/>
      <c r="R76" s="255"/>
      <c r="S76" s="255"/>
      <c r="T76" s="255"/>
      <c r="U76" s="248"/>
      <c r="V76" s="248"/>
      <c r="W76" s="245"/>
      <c r="X76" s="245"/>
      <c r="Y76" s="245"/>
    </row>
    <row r="77" spans="1:31" s="20" customFormat="1" ht="15.75" thickBot="1">
      <c r="A77" s="14"/>
      <c r="D77" s="343" t="str">
        <f>CONCATENATE("$m, real ", CRCP_y5)</f>
        <v>$m, real 2015</v>
      </c>
      <c r="E77" s="344"/>
      <c r="F77" s="344"/>
      <c r="G77" s="344"/>
      <c r="H77" s="344"/>
      <c r="I77" s="257"/>
      <c r="Z77"/>
      <c r="AA77"/>
      <c r="AB77"/>
      <c r="AC77"/>
      <c r="AD77"/>
      <c r="AE77"/>
    </row>
    <row r="78" spans="1:31" ht="15.75" thickBot="1">
      <c r="C78" s="258"/>
      <c r="D78" s="259" t="s">
        <v>71</v>
      </c>
      <c r="E78" s="260" t="s">
        <v>72</v>
      </c>
      <c r="F78" s="260" t="s">
        <v>73</v>
      </c>
      <c r="G78" s="260" t="s">
        <v>74</v>
      </c>
      <c r="H78" s="261" t="s">
        <v>75</v>
      </c>
      <c r="I78" s="257"/>
      <c r="J78" s="262"/>
      <c r="K78" s="255"/>
      <c r="L78" s="255"/>
      <c r="M78" s="255"/>
      <c r="N78" s="262"/>
      <c r="O78" s="262"/>
      <c r="P78" s="262"/>
      <c r="Q78" s="248"/>
      <c r="R78" s="248"/>
      <c r="S78" s="245"/>
      <c r="T78" s="245"/>
      <c r="U78" s="245"/>
      <c r="V78" s="245"/>
      <c r="W78" s="245"/>
      <c r="X78" s="245"/>
      <c r="Y78" s="245"/>
    </row>
    <row r="79" spans="1:31">
      <c r="A79" s="1" t="s">
        <v>84</v>
      </c>
      <c r="C79" s="263" t="s">
        <v>85</v>
      </c>
      <c r="D79" s="264">
        <v>95.369181924450146</v>
      </c>
      <c r="E79" s="265">
        <v>95.357144751807127</v>
      </c>
      <c r="F79" s="265">
        <v>98.50551025017289</v>
      </c>
      <c r="G79" s="265">
        <v>103.17808782001511</v>
      </c>
      <c r="H79" s="266">
        <v>106.59969997511003</v>
      </c>
      <c r="I79" s="267">
        <f>+SUM(D79:H79)</f>
        <v>499.00962472155527</v>
      </c>
      <c r="J79" s="256"/>
      <c r="K79" s="246"/>
      <c r="L79" s="246"/>
      <c r="M79" s="246"/>
      <c r="N79" s="256"/>
      <c r="O79" s="256"/>
      <c r="P79" s="256"/>
      <c r="Q79" s="248"/>
      <c r="R79" s="248"/>
      <c r="S79" s="245"/>
      <c r="T79" s="245"/>
      <c r="U79" s="245"/>
      <c r="V79" s="245"/>
      <c r="W79" s="245"/>
      <c r="X79" s="245"/>
      <c r="Y79" s="245"/>
    </row>
    <row r="80" spans="1:31">
      <c r="C80" s="268" t="s">
        <v>86</v>
      </c>
      <c r="D80" s="269"/>
      <c r="E80" s="270"/>
      <c r="F80" s="270"/>
      <c r="G80" s="270"/>
      <c r="H80" s="271"/>
      <c r="I80" s="272"/>
      <c r="J80" s="255"/>
      <c r="K80" s="246"/>
      <c r="L80" s="246"/>
      <c r="M80" s="246"/>
      <c r="N80" s="255"/>
      <c r="O80" s="255"/>
      <c r="P80" s="255"/>
      <c r="Q80" s="273"/>
      <c r="R80" s="248"/>
      <c r="S80" s="245"/>
      <c r="T80" s="245"/>
      <c r="U80" s="245"/>
      <c r="V80" s="245"/>
      <c r="W80" s="245"/>
      <c r="X80" s="245"/>
      <c r="Y80" s="245"/>
    </row>
    <row r="81" spans="1:31">
      <c r="A81" s="1" t="s">
        <v>87</v>
      </c>
      <c r="C81" s="274" t="s">
        <v>31</v>
      </c>
      <c r="D81" s="114">
        <v>1.2718219159529283</v>
      </c>
      <c r="E81" s="115">
        <v>1.3417378485414118</v>
      </c>
      <c r="F81" s="115">
        <v>1.4281337257748263</v>
      </c>
      <c r="G81" s="115">
        <v>1.5046674301586953</v>
      </c>
      <c r="H81" s="275">
        <v>1.5803948372954519</v>
      </c>
      <c r="I81" s="267">
        <f t="shared" ref="I81:I90" si="17">+SUM(D81:H81)</f>
        <v>7.1267557577233136</v>
      </c>
      <c r="J81" s="246"/>
      <c r="K81" s="246"/>
      <c r="L81" s="246"/>
      <c r="M81" s="246"/>
      <c r="N81" s="246"/>
      <c r="O81" s="246"/>
      <c r="P81" s="246"/>
      <c r="Q81" s="248"/>
      <c r="R81" s="273"/>
      <c r="S81" s="245"/>
      <c r="T81" s="245"/>
      <c r="U81" s="245"/>
      <c r="V81" s="245"/>
      <c r="W81" s="245"/>
      <c r="X81" s="245"/>
      <c r="Y81" s="245"/>
    </row>
    <row r="82" spans="1:31">
      <c r="A82" s="1" t="s">
        <v>88</v>
      </c>
      <c r="C82" s="276" t="s">
        <v>33</v>
      </c>
      <c r="D82" s="114">
        <v>0</v>
      </c>
      <c r="E82" s="115">
        <v>0</v>
      </c>
      <c r="F82" s="115">
        <v>0</v>
      </c>
      <c r="G82" s="115">
        <v>0</v>
      </c>
      <c r="H82" s="275">
        <v>0</v>
      </c>
      <c r="I82" s="267">
        <f t="shared" si="17"/>
        <v>0</v>
      </c>
      <c r="J82" s="246"/>
      <c r="N82" s="246"/>
      <c r="O82" s="246"/>
      <c r="P82" s="246"/>
      <c r="Q82" s="248"/>
      <c r="R82" s="248"/>
      <c r="S82" s="245"/>
      <c r="T82" s="245"/>
      <c r="U82" s="245"/>
      <c r="V82" s="245"/>
      <c r="W82" s="245"/>
      <c r="X82" s="245"/>
      <c r="Y82" s="245"/>
    </row>
    <row r="83" spans="1:31">
      <c r="A83" s="1" t="s">
        <v>89</v>
      </c>
      <c r="C83" s="276" t="s">
        <v>35</v>
      </c>
      <c r="D83" s="114">
        <v>0</v>
      </c>
      <c r="E83" s="115">
        <v>0</v>
      </c>
      <c r="F83" s="115">
        <v>0</v>
      </c>
      <c r="G83" s="115">
        <v>0</v>
      </c>
      <c r="H83" s="275">
        <v>0</v>
      </c>
      <c r="I83" s="267">
        <f t="shared" si="17"/>
        <v>0</v>
      </c>
      <c r="J83" s="246"/>
      <c r="N83" s="246"/>
      <c r="O83" s="246"/>
      <c r="P83" s="246"/>
      <c r="Q83" s="248"/>
      <c r="R83" s="248"/>
      <c r="S83" s="245"/>
      <c r="T83" s="245"/>
      <c r="U83" s="245"/>
      <c r="V83" s="245"/>
      <c r="W83" s="245"/>
      <c r="X83" s="245"/>
      <c r="Y83" s="245"/>
    </row>
    <row r="84" spans="1:31">
      <c r="A84" s="1" t="s">
        <v>90</v>
      </c>
      <c r="C84" s="276" t="s">
        <v>37</v>
      </c>
      <c r="D84" s="114">
        <v>0</v>
      </c>
      <c r="E84" s="115">
        <v>0</v>
      </c>
      <c r="F84" s="115">
        <v>0</v>
      </c>
      <c r="G84" s="115">
        <v>0</v>
      </c>
      <c r="H84" s="275">
        <v>0</v>
      </c>
      <c r="I84" s="267">
        <f t="shared" si="17"/>
        <v>0</v>
      </c>
      <c r="R84" s="248"/>
      <c r="S84" s="245"/>
      <c r="T84" s="245"/>
      <c r="U84" s="245"/>
      <c r="V84" s="245"/>
      <c r="W84" s="245"/>
      <c r="X84" s="245"/>
      <c r="Y84" s="245"/>
    </row>
    <row r="85" spans="1:31">
      <c r="A85" s="1" t="s">
        <v>91</v>
      </c>
      <c r="C85" s="276" t="s">
        <v>39</v>
      </c>
      <c r="D85" s="114">
        <v>0.17461765104838103</v>
      </c>
      <c r="E85" s="115">
        <v>0.21753166776306157</v>
      </c>
      <c r="F85" s="115">
        <v>0.21753166776306151</v>
      </c>
      <c r="G85" s="115">
        <v>0.21753166776306157</v>
      </c>
      <c r="H85" s="275">
        <v>0.21753166776306157</v>
      </c>
      <c r="I85" s="267">
        <f t="shared" si="17"/>
        <v>1.0447443221006272</v>
      </c>
      <c r="X85" s="245"/>
      <c r="Y85" s="245"/>
    </row>
    <row r="86" spans="1:31">
      <c r="A86" s="1" t="s">
        <v>92</v>
      </c>
      <c r="C86" s="276" t="s">
        <v>41</v>
      </c>
      <c r="D86" s="114">
        <v>7.0290687944913013E-2</v>
      </c>
      <c r="E86" s="115">
        <v>7.0290687944913013E-2</v>
      </c>
      <c r="F86" s="115">
        <v>7.0290687944913E-2</v>
      </c>
      <c r="G86" s="115">
        <v>7.0290687944913013E-2</v>
      </c>
      <c r="H86" s="275">
        <v>7.0290687944913013E-2</v>
      </c>
      <c r="I86" s="267">
        <f t="shared" si="17"/>
        <v>0.35145343972456505</v>
      </c>
      <c r="X86" s="245"/>
      <c r="Y86" s="245"/>
    </row>
    <row r="87" spans="1:31">
      <c r="A87" s="1" t="s">
        <v>93</v>
      </c>
      <c r="C87" s="276" t="s">
        <v>94</v>
      </c>
      <c r="D87" s="114">
        <v>0</v>
      </c>
      <c r="E87" s="115">
        <v>0</v>
      </c>
      <c r="F87" s="115">
        <v>0</v>
      </c>
      <c r="G87" s="115">
        <v>0</v>
      </c>
      <c r="H87" s="275">
        <v>0</v>
      </c>
      <c r="I87" s="267">
        <f t="shared" si="17"/>
        <v>0</v>
      </c>
      <c r="X87" s="245"/>
      <c r="Y87" s="245"/>
    </row>
    <row r="88" spans="1:31">
      <c r="A88" s="1" t="s">
        <v>95</v>
      </c>
      <c r="C88" s="276" t="s">
        <v>94</v>
      </c>
      <c r="D88" s="114">
        <v>0</v>
      </c>
      <c r="E88" s="115">
        <v>0</v>
      </c>
      <c r="F88" s="115">
        <v>0</v>
      </c>
      <c r="G88" s="115">
        <v>0</v>
      </c>
      <c r="H88" s="275">
        <v>0</v>
      </c>
      <c r="I88" s="267">
        <f t="shared" si="17"/>
        <v>0</v>
      </c>
      <c r="X88" s="245"/>
      <c r="Y88" s="245"/>
    </row>
    <row r="89" spans="1:31">
      <c r="A89" s="1" t="s">
        <v>96</v>
      </c>
      <c r="C89" s="276" t="s">
        <v>94</v>
      </c>
      <c r="D89" s="114">
        <v>0</v>
      </c>
      <c r="E89" s="115">
        <v>0</v>
      </c>
      <c r="F89" s="115">
        <v>0</v>
      </c>
      <c r="G89" s="115">
        <v>0</v>
      </c>
      <c r="H89" s="275">
        <v>0</v>
      </c>
      <c r="I89" s="267">
        <f t="shared" si="17"/>
        <v>0</v>
      </c>
      <c r="X89" s="245"/>
      <c r="Y89" s="245"/>
    </row>
    <row r="90" spans="1:31" ht="15.75" thickBot="1">
      <c r="A90" s="1" t="s">
        <v>97</v>
      </c>
      <c r="C90" s="277" t="s">
        <v>94</v>
      </c>
      <c r="D90" s="130">
        <v>0</v>
      </c>
      <c r="E90" s="131">
        <v>0</v>
      </c>
      <c r="F90" s="131">
        <v>0</v>
      </c>
      <c r="G90" s="131">
        <v>0</v>
      </c>
      <c r="H90" s="278">
        <v>0</v>
      </c>
      <c r="I90" s="279">
        <f t="shared" si="17"/>
        <v>0</v>
      </c>
      <c r="X90" s="245"/>
      <c r="Y90" s="245"/>
    </row>
    <row r="91" spans="1:31" s="185" customFormat="1" ht="15.75" thickBot="1">
      <c r="A91" s="146"/>
      <c r="C91" s="280" t="str">
        <f>CONCATENATE("Adjusted forecast opex ($m, ",CRCP_y5,")")</f>
        <v>Adjusted forecast opex ($m, 2015)</v>
      </c>
      <c r="D91" s="281">
        <f t="shared" ref="D91:I91" si="18">+D79-SUM(D81:D90)</f>
        <v>93.852451669503921</v>
      </c>
      <c r="E91" s="281">
        <f t="shared" si="18"/>
        <v>93.72758454755774</v>
      </c>
      <c r="F91" s="281">
        <f t="shared" si="18"/>
        <v>96.789554168690088</v>
      </c>
      <c r="G91" s="281">
        <f t="shared" si="18"/>
        <v>101.38559803414844</v>
      </c>
      <c r="H91" s="281">
        <f t="shared" si="18"/>
        <v>104.7314827821066</v>
      </c>
      <c r="I91" s="282">
        <f t="shared" si="18"/>
        <v>490.48667120200679</v>
      </c>
      <c r="X91" s="283"/>
      <c r="Y91" s="283"/>
      <c r="Z91"/>
      <c r="AA91"/>
      <c r="AB91"/>
      <c r="AC91"/>
      <c r="AD91"/>
      <c r="AE91"/>
    </row>
  </sheetData>
  <mergeCells count="28">
    <mergeCell ref="C2:O2"/>
    <mergeCell ref="D12:M12"/>
    <mergeCell ref="N12:O12"/>
    <mergeCell ref="D24:E24"/>
    <mergeCell ref="F24:J24"/>
    <mergeCell ref="L24:M24"/>
    <mergeCell ref="N24:R24"/>
    <mergeCell ref="S62:W62"/>
    <mergeCell ref="D25:E25"/>
    <mergeCell ref="F25:J25"/>
    <mergeCell ref="L25:M25"/>
    <mergeCell ref="N25:R25"/>
    <mergeCell ref="D41:E41"/>
    <mergeCell ref="F41:J41"/>
    <mergeCell ref="L41:M41"/>
    <mergeCell ref="N41:R41"/>
    <mergeCell ref="D42:E42"/>
    <mergeCell ref="F42:J42"/>
    <mergeCell ref="L42:M42"/>
    <mergeCell ref="N42:R42"/>
    <mergeCell ref="N62:R62"/>
    <mergeCell ref="D77:H77"/>
    <mergeCell ref="L65:M65"/>
    <mergeCell ref="L66:M66"/>
    <mergeCell ref="L67:M67"/>
    <mergeCell ref="L68:M68"/>
    <mergeCell ref="L69:M69"/>
    <mergeCell ref="D76:H7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2.12 Input tables</vt:lpstr>
      <vt:lpstr>7.5 EBSS</vt:lpstr>
    </vt:vector>
  </TitlesOfParts>
  <Company>Jemena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 Lui</dc:creator>
  <cp:lastModifiedBy>Kit Lui</cp:lastModifiedBy>
  <dcterms:created xsi:type="dcterms:W3CDTF">2015-04-30T04:36:36Z</dcterms:created>
  <dcterms:modified xsi:type="dcterms:W3CDTF">2015-04-30T05:29:43Z</dcterms:modified>
</cp:coreProperties>
</file>