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E24" i="1"/>
  <c r="F24" i="1"/>
  <c r="G24" i="1"/>
  <c r="D24" i="1"/>
  <c r="D11" i="1" l="1"/>
  <c r="E5" i="1" l="1"/>
  <c r="F5" i="1"/>
  <c r="G5" i="1"/>
  <c r="D5" i="1" l="1"/>
  <c r="G31" i="1" l="1"/>
  <c r="F31" i="1"/>
  <c r="E31" i="1"/>
  <c r="D31" i="1"/>
  <c r="G30" i="1"/>
  <c r="F30" i="1"/>
  <c r="E30" i="1"/>
  <c r="D30" i="1"/>
  <c r="G29" i="1"/>
  <c r="F29" i="1"/>
  <c r="E29" i="1"/>
  <c r="D29" i="1"/>
  <c r="G28" i="1"/>
  <c r="F28" i="1"/>
  <c r="E28" i="1"/>
  <c r="D28" i="1"/>
  <c r="G27" i="1"/>
  <c r="F27" i="1"/>
  <c r="E27" i="1"/>
  <c r="D27" i="1"/>
  <c r="F32" i="1" l="1"/>
  <c r="F34" i="1" s="1"/>
  <c r="F10" i="1" s="1"/>
  <c r="F12" i="1" s="1"/>
  <c r="G32" i="1"/>
  <c r="G34" i="1" s="1"/>
  <c r="G10" i="1" s="1"/>
  <c r="G12" i="1" s="1"/>
  <c r="E32" i="1"/>
  <c r="E34" i="1" s="1"/>
  <c r="E10" i="1" s="1"/>
  <c r="E12" i="1" s="1"/>
  <c r="D32" i="1"/>
  <c r="D34" i="1" s="1"/>
  <c r="D10" i="1" s="1"/>
  <c r="D12" i="1" s="1"/>
  <c r="E4" i="1" l="1"/>
  <c r="G4" i="1"/>
  <c r="G6" i="1" s="1"/>
  <c r="F4" i="1"/>
  <c r="F6" i="1" s="1"/>
  <c r="E6" i="1"/>
  <c r="D4" i="1" l="1"/>
  <c r="D6" i="1" s="1"/>
</calcChain>
</file>

<file path=xl/sharedStrings.xml><?xml version="1.0" encoding="utf-8"?>
<sst xmlns="http://schemas.openxmlformats.org/spreadsheetml/2006/main" count="43" uniqueCount="37">
  <si>
    <t>Standard Control Services</t>
  </si>
  <si>
    <t>Return on Assets</t>
  </si>
  <si>
    <t>Incentive Schemes</t>
  </si>
  <si>
    <t>Source: Annual RIN</t>
  </si>
  <si>
    <t>Earnings before interest and tax ($ Nominal)</t>
  </si>
  <si>
    <t>Depreciation (Straightline)</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</si>
  <si>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</si>
  <si>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</si>
  <si>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</si>
  <si>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</si>
  <si>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</si>
  <si>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</si>
  <si>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</si>
  <si>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</si>
  <si>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</si>
  <si>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</si>
  <si>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</si>
  <si>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</si>
  <si>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</si>
  <si>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</si>
  <si>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</si>
  <si>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</si>
  <si>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</si>
  <si>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</si>
  <si>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</si>
  <si>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Jemena 2016-20 PTRM and updates</t>
  </si>
  <si>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</si>
  <si>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</si>
  <si>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</si>
  <si>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RoA using SL depreciation, exclusive of incentives</t>
  </si>
  <si>
    <t>EBSS ($ Nominal)</t>
  </si>
  <si>
    <t>STPIS ($ Nominal)</t>
  </si>
  <si>
    <t>S Factor True Up ($ Nominal)</t>
  </si>
  <si>
    <t>F Factor ($ Nominal)</t>
  </si>
  <si>
    <t>Other ($ Nominal)</t>
  </si>
  <si>
    <t>Source: Jemena 2016-20 RFM / Jemena EB RIN</t>
  </si>
  <si>
    <t>Source: Jemena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</si>
</sst>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
    <numFmt numFmtId="165" formatCode="_-* #,##0_-;\-* #,##0_-;_-* &quot;-&quot;??_-;_-@_-"/>
    <numFmt numFmtId="166" formatCode="&quot;$&quot;#,##0.0000"/>
  </numFmts>
  <fonts count="13"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9"/>
      <color theme="0" tint="-0.34998626667073579"/>
      <name val="Malgun Gothic"/>
      <family val="2"/>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5"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6" fillId="0" borderId="0" xfId="0" applyFont="1" applyFill="1"/>
    <xf numFmtId="0" fontId="3" fillId="0" borderId="0" xfId="0" applyFont="1" applyFill="1"/>
    <xf numFmtId="0" fontId="3" fillId="0" borderId="0" xfId="0" applyFont="1"/>
    <xf numFmtId="164" fontId="3" fillId="0" borderId="0" xfId="0" applyNumberFormat="1" applyFont="1"/>
    <xf numFmtId="0" fontId="7" fillId="0" borderId="0" xfId="0" applyFont="1"/>
    <xf numFmtId="165" fontId="3" fillId="0" borderId="0" xfId="2"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3" fillId="0" borderId="0" xfId="0" applyFont="1" applyBorder="1"/>
    <xf numFmtId="0" fontId="6" fillId="0" borderId="1" xfId="0" applyFont="1" applyBorder="1"/>
    <xf numFmtId="0" fontId="3" fillId="0" borderId="1" xfId="0" applyFont="1" applyBorder="1"/>
    <xf numFmtId="164" fontId="3" fillId="0" borderId="1" xfId="0" applyNumberFormat="1" applyFont="1" applyBorder="1"/>
    <xf numFmtId="0" fontId="6" fillId="0" borderId="1" xfId="0" applyFont="1" applyFill="1" applyBorder="1"/>
    <xf numFmtId="166" fontId="0" fillId="0" borderId="0" xfId="0" applyNumberFormat="1"/>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165" fontId="12" fillId="0" borderId="0" xfId="2" applyNumberFormat="1" applyFont="1"/>
    <xf numFmtId="0" fontId="12" fillId="0" borderId="0" xfId="0" applyFont="1"/>
    <xf numFmtId="0" fontId="12" fillId="0" borderId="0" xfId="0" applyFont="1" applyAlignment="1">
      <alignment horizontal="right"/>
    </xf>
    <xf numFmtId="0" fontId="3"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56">
          <cell r="L56">
            <v>11002838</v>
          </cell>
          <cell r="M56">
            <v>12007836</v>
          </cell>
          <cell r="N56">
            <v>4985611</v>
          </cell>
          <cell r="O56">
            <v>5061148</v>
          </cell>
        </row>
        <row r="57">
          <cell r="L57">
            <v>10445368</v>
          </cell>
          <cell r="M57">
            <v>4965342.4093197696</v>
          </cell>
          <cell r="N57">
            <v>9843312.89522033</v>
          </cell>
          <cell r="O57">
            <v>3731694.1536784</v>
          </cell>
        </row>
        <row r="58">
          <cell r="L58">
            <v>-338813</v>
          </cell>
          <cell r="M58">
            <v>-369759.92169862002</v>
          </cell>
          <cell r="N58">
            <v>837882.57127676997</v>
          </cell>
          <cell r="O58">
            <v>850577.24189257005</v>
          </cell>
        </row>
        <row r="59">
          <cell r="L59">
            <v>370000</v>
          </cell>
          <cell r="M59">
            <v>-855000</v>
          </cell>
          <cell r="N59">
            <v>-680000</v>
          </cell>
          <cell r="O59">
            <v>70000</v>
          </cell>
        </row>
        <row r="60">
          <cell r="L60">
            <v>0</v>
          </cell>
          <cell r="M60">
            <v>0</v>
          </cell>
          <cell r="N60">
            <v>0</v>
          </cell>
          <cell r="O60">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21" sqref="B21"/>
    </sheetView>
  </sheetViews>
  <sheetFormatPr defaultRowHeight="15" x14ac:dyDescent="0.25"/>
  <cols>
    <col min="2" max="2" width="174" customWidth="1"/>
  </cols>
  <sheetData>
    <row r="2" spans="2:2" ht="18.75" x14ac:dyDescent="0.3">
      <c r="B2" s="36" t="s">
        <v>15</v>
      </c>
    </row>
    <row r="4" spans="2:2" x14ac:dyDescent="0.25">
      <c r="B4" s="37" t="s">
        <v>16</v>
      </c>
    </row>
    <row r="5" spans="2:2" x14ac:dyDescent="0.25">
      <c r="B5" s="37" t="s">
        <v>17</v>
      </c>
    </row>
    <row r="6" spans="2:2" x14ac:dyDescent="0.25">
      <c r="B6" s="38" t="s">
        <v>18</v>
      </c>
    </row>
    <row r="7" spans="2:2" x14ac:dyDescent="0.25">
      <c r="B7" s="38" t="s">
        <v>19</v>
      </c>
    </row>
    <row r="8" spans="2:2" x14ac:dyDescent="0.25">
      <c r="B8" s="38" t="s">
        <v>26</v>
      </c>
    </row>
    <row r="9" spans="2:2" x14ac:dyDescent="0.25">
      <c r="B9" s="38" t="s">
        <v>20</v>
      </c>
    </row>
    <row r="10" spans="2:2" x14ac:dyDescent="0.25">
      <c r="B10" s="38" t="s">
        <v>21</v>
      </c>
    </row>
    <row r="11" spans="2:2" ht="43.5" x14ac:dyDescent="0.25">
      <c r="B11" s="38" t="s">
        <v>28</v>
      </c>
    </row>
    <row r="12" spans="2:2" ht="29.25" x14ac:dyDescent="0.25">
      <c r="B12" s="38" t="s">
        <v>22</v>
      </c>
    </row>
    <row r="13" spans="2:2" ht="29.25" x14ac:dyDescent="0.25">
      <c r="B13" s="38" t="s">
        <v>27</v>
      </c>
    </row>
    <row r="14" spans="2:2" x14ac:dyDescent="0.25">
      <c r="B14" s="3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0"/>
  <sheetViews>
    <sheetView tabSelected="1" workbookViewId="0"/>
  </sheetViews>
  <sheetFormatPr defaultRowHeight="15" x14ac:dyDescent="0.25"/>
  <cols>
    <col min="1" max="1" width="3.28515625" customWidth="1"/>
    <col min="2" max="2" width="61" bestFit="1" customWidth="1"/>
    <col min="3" max="3" width="13.5703125" bestFit="1" customWidth="1"/>
    <col min="4" max="7" width="23.140625" customWidth="1"/>
    <col min="8" max="8" width="12.85546875" customWidth="1"/>
  </cols>
  <sheetData>
    <row r="2" spans="2:8" x14ac:dyDescent="0.25">
      <c r="B2" s="1" t="s">
        <v>7</v>
      </c>
      <c r="C2" s="10"/>
      <c r="D2" s="2" t="s">
        <v>0</v>
      </c>
      <c r="E2" s="17"/>
      <c r="F2" s="18"/>
      <c r="G2" s="19"/>
    </row>
    <row r="3" spans="2:8" x14ac:dyDescent="0.25">
      <c r="B3" s="20"/>
      <c r="C3" s="10"/>
      <c r="D3" s="14">
        <v>2014</v>
      </c>
      <c r="E3" s="15">
        <v>2015</v>
      </c>
      <c r="F3" s="15">
        <v>2016</v>
      </c>
      <c r="G3" s="16">
        <v>2017</v>
      </c>
    </row>
    <row r="4" spans="2:8" x14ac:dyDescent="0.25">
      <c r="B4" s="3" t="s">
        <v>4</v>
      </c>
      <c r="C4" s="10"/>
      <c r="D4" s="21">
        <f>D24</f>
        <v>98525989.756829321</v>
      </c>
      <c r="E4" s="22">
        <f>E24</f>
        <v>115662127.460273</v>
      </c>
      <c r="F4" s="22">
        <f>F24</f>
        <v>91009652.647370696</v>
      </c>
      <c r="G4" s="23">
        <f>G24</f>
        <v>111705554.6202912</v>
      </c>
    </row>
    <row r="5" spans="2:8" x14ac:dyDescent="0.25">
      <c r="B5" s="4" t="s">
        <v>8</v>
      </c>
      <c r="C5" s="10"/>
      <c r="D5" s="24">
        <f>D17</f>
        <v>1115570000</v>
      </c>
      <c r="E5" s="25">
        <f t="shared" ref="E5:G5" si="0">E17</f>
        <v>1186797490.1786382</v>
      </c>
      <c r="F5" s="25">
        <f t="shared" si="0"/>
        <v>1238865946</v>
      </c>
      <c r="G5" s="26">
        <f t="shared" si="0"/>
        <v>1314117666.1781271</v>
      </c>
    </row>
    <row r="6" spans="2:8" x14ac:dyDescent="0.25">
      <c r="B6" s="5" t="s">
        <v>1</v>
      </c>
      <c r="C6" s="10"/>
      <c r="D6" s="27">
        <f>D4/D5</f>
        <v>8.8318966767508375E-2</v>
      </c>
      <c r="E6" s="28">
        <f t="shared" ref="E6:G6" si="1">E4/E5</f>
        <v>9.74573407994513E-2</v>
      </c>
      <c r="F6" s="28">
        <f t="shared" si="1"/>
        <v>7.3462066611176907E-2</v>
      </c>
      <c r="G6" s="29">
        <f t="shared" si="1"/>
        <v>8.5004225645308115E-2</v>
      </c>
    </row>
    <row r="8" spans="2:8" x14ac:dyDescent="0.25">
      <c r="B8" s="1" t="s">
        <v>29</v>
      </c>
      <c r="C8" s="10"/>
      <c r="D8" s="2" t="s">
        <v>0</v>
      </c>
      <c r="E8" s="17"/>
      <c r="F8" s="18"/>
      <c r="G8" s="19"/>
    </row>
    <row r="9" spans="2:8" x14ac:dyDescent="0.25">
      <c r="B9" s="20"/>
      <c r="C9" s="10"/>
      <c r="D9" s="14">
        <v>2014</v>
      </c>
      <c r="E9" s="15">
        <v>2015</v>
      </c>
      <c r="F9" s="15">
        <v>2016</v>
      </c>
      <c r="G9" s="16">
        <v>2017</v>
      </c>
    </row>
    <row r="10" spans="2:8" x14ac:dyDescent="0.25">
      <c r="B10" s="3" t="s">
        <v>4</v>
      </c>
      <c r="C10" s="10"/>
      <c r="D10" s="21">
        <f>D34</f>
        <v>77046596.756829321</v>
      </c>
      <c r="E10" s="22">
        <f>E34</f>
        <v>99913708.972651839</v>
      </c>
      <c r="F10" s="22">
        <f>F34</f>
        <v>76022846.180873603</v>
      </c>
      <c r="G10" s="23">
        <f>G34</f>
        <v>101992135.22472024</v>
      </c>
    </row>
    <row r="11" spans="2:8" x14ac:dyDescent="0.25">
      <c r="B11" s="4" t="s">
        <v>8</v>
      </c>
      <c r="C11" s="10"/>
      <c r="D11" s="24">
        <f>D17</f>
        <v>1115570000</v>
      </c>
      <c r="E11" s="25">
        <f t="shared" ref="E11:G11" si="2">E17</f>
        <v>1186797490.1786382</v>
      </c>
      <c r="F11" s="25">
        <f t="shared" si="2"/>
        <v>1238865946</v>
      </c>
      <c r="G11" s="26">
        <f t="shared" si="2"/>
        <v>1314117666.1781271</v>
      </c>
    </row>
    <row r="12" spans="2:8" x14ac:dyDescent="0.25">
      <c r="B12" s="5" t="s">
        <v>1</v>
      </c>
      <c r="C12" s="10"/>
      <c r="D12" s="27">
        <f>D10/D11</f>
        <v>6.9064780118530719E-2</v>
      </c>
      <c r="E12" s="28">
        <f t="shared" ref="E12:G12" si="3">E10/E11</f>
        <v>8.4187664533746778E-2</v>
      </c>
      <c r="F12" s="28">
        <f t="shared" si="3"/>
        <v>6.1364868754632478E-2</v>
      </c>
      <c r="G12" s="29">
        <f t="shared" si="3"/>
        <v>7.7612635344402506E-2</v>
      </c>
    </row>
    <row r="14" spans="2:8" s="10" customFormat="1" ht="12" x14ac:dyDescent="0.2">
      <c r="B14" s="20"/>
      <c r="D14" s="14">
        <v>2014</v>
      </c>
      <c r="E14" s="15">
        <v>2015</v>
      </c>
      <c r="F14" s="15">
        <v>2016</v>
      </c>
      <c r="G14" s="16">
        <v>2017</v>
      </c>
    </row>
    <row r="15" spans="2:8" s="10" customFormat="1" ht="12" x14ac:dyDescent="0.2">
      <c r="B15" s="2" t="s">
        <v>24</v>
      </c>
      <c r="D15" s="39">
        <v>8.6999999999999994E-2</v>
      </c>
      <c r="E15" s="40">
        <v>8.6999999999999994E-2</v>
      </c>
      <c r="F15" s="40">
        <v>4.7199999999999999E-2</v>
      </c>
      <c r="G15" s="41">
        <v>4.6600000000000003E-2</v>
      </c>
      <c r="H15" s="10" t="s">
        <v>25</v>
      </c>
    </row>
    <row r="17" spans="2:10" x14ac:dyDescent="0.25">
      <c r="B17" s="31" t="s">
        <v>9</v>
      </c>
      <c r="C17" s="32"/>
      <c r="D17" s="33">
        <v>1115570000</v>
      </c>
      <c r="E17" s="33">
        <v>1186797490.1786382</v>
      </c>
      <c r="F17" s="33">
        <v>1238865946</v>
      </c>
      <c r="G17" s="33">
        <v>1314117666.1781271</v>
      </c>
      <c r="H17" s="10" t="s">
        <v>35</v>
      </c>
      <c r="I17" s="10"/>
      <c r="J17" s="10"/>
    </row>
    <row r="18" spans="2:10" x14ac:dyDescent="0.25">
      <c r="B18" s="44"/>
      <c r="C18" s="10"/>
      <c r="D18" s="13"/>
      <c r="E18" s="13"/>
      <c r="F18" s="42"/>
      <c r="G18" s="42"/>
      <c r="H18" s="43"/>
      <c r="I18" s="10"/>
      <c r="J18" s="10"/>
    </row>
    <row r="19" spans="2:10" x14ac:dyDescent="0.25">
      <c r="B19" s="7" t="s">
        <v>6</v>
      </c>
      <c r="C19" s="10"/>
      <c r="D19" s="10"/>
      <c r="E19" s="10"/>
      <c r="F19" s="10"/>
      <c r="G19" s="10"/>
      <c r="H19" s="10"/>
      <c r="I19" s="10"/>
      <c r="J19" s="10"/>
    </row>
    <row r="20" spans="2:10" x14ac:dyDescent="0.25">
      <c r="B20" s="6" t="s">
        <v>10</v>
      </c>
      <c r="C20" s="10"/>
      <c r="D20" s="11">
        <v>313285929.95354998</v>
      </c>
      <c r="E20" s="11">
        <v>339793487.43617988</v>
      </c>
      <c r="F20" s="11">
        <v>255405798.55340001</v>
      </c>
      <c r="G20" s="11">
        <v>271460983.502105</v>
      </c>
      <c r="H20" s="10" t="s">
        <v>3</v>
      </c>
      <c r="I20" s="10"/>
      <c r="J20" s="10"/>
    </row>
    <row r="21" spans="2:10" x14ac:dyDescent="0.25">
      <c r="B21" s="6" t="s">
        <v>11</v>
      </c>
      <c r="C21" s="10"/>
      <c r="D21" s="11">
        <v>146086036.79788601</v>
      </c>
      <c r="E21" s="11">
        <v>152340507.29844666</v>
      </c>
      <c r="F21" s="11">
        <v>81972663.906029299</v>
      </c>
      <c r="G21" s="11">
        <v>86740047.970377594</v>
      </c>
      <c r="H21" s="10" t="s">
        <v>3</v>
      </c>
      <c r="I21" s="10"/>
      <c r="J21" s="10"/>
    </row>
    <row r="22" spans="2:10" s="10" customFormat="1" ht="12" x14ac:dyDescent="0.2">
      <c r="B22" s="10" t="s">
        <v>5</v>
      </c>
      <c r="C22" s="30"/>
      <c r="D22" s="13">
        <v>68673903.398834646</v>
      </c>
      <c r="E22" s="13">
        <v>71790852.677460223</v>
      </c>
      <c r="F22" s="13">
        <v>82423482</v>
      </c>
      <c r="G22" s="13">
        <v>73015380.9114362</v>
      </c>
      <c r="H22" s="10" t="s">
        <v>35</v>
      </c>
    </row>
    <row r="23" spans="2:10" s="10" customFormat="1" ht="12" x14ac:dyDescent="0.2">
      <c r="B23" s="44"/>
      <c r="C23" s="30"/>
      <c r="D23" s="13"/>
      <c r="E23" s="13"/>
      <c r="F23" s="42"/>
      <c r="G23" s="42"/>
      <c r="H23" s="43"/>
    </row>
    <row r="24" spans="2:10" s="10" customFormat="1" ht="12" x14ac:dyDescent="0.2">
      <c r="B24" s="31" t="s">
        <v>12</v>
      </c>
      <c r="C24" s="32"/>
      <c r="D24" s="33">
        <f>D20-D21-D22</f>
        <v>98525989.756829321</v>
      </c>
      <c r="E24" s="33">
        <f>E20-E21-E22</f>
        <v>115662127.460273</v>
      </c>
      <c r="F24" s="33">
        <f>F20-F21-F22</f>
        <v>91009652.647370696</v>
      </c>
      <c r="G24" s="33">
        <f>G20-G21-G22</f>
        <v>111705554.6202912</v>
      </c>
    </row>
    <row r="25" spans="2:10" x14ac:dyDescent="0.25">
      <c r="B25" s="9"/>
      <c r="C25" s="10"/>
      <c r="D25" s="13"/>
      <c r="E25" s="13"/>
      <c r="F25" s="13"/>
      <c r="G25" s="13"/>
      <c r="H25" s="10"/>
      <c r="I25" s="10"/>
      <c r="J25" s="10"/>
    </row>
    <row r="26" spans="2:10" x14ac:dyDescent="0.25">
      <c r="B26" s="8" t="s">
        <v>2</v>
      </c>
      <c r="C26" s="10"/>
      <c r="D26" s="10"/>
      <c r="E26" s="10"/>
      <c r="F26" s="10"/>
      <c r="G26" s="10"/>
      <c r="H26" s="10"/>
      <c r="I26" s="10"/>
      <c r="J26" s="10"/>
    </row>
    <row r="27" spans="2:10" ht="15" customHeight="1" x14ac:dyDescent="0.25">
      <c r="B27" s="9" t="s">
        <v>30</v>
      </c>
      <c r="C27" s="10"/>
      <c r="D27" s="11">
        <f>'[1]3.1 Revenue  Incentives DNSP'!L56</f>
        <v>11002838</v>
      </c>
      <c r="E27" s="11">
        <f>'[1]3.1 Revenue  Incentives DNSP'!M56</f>
        <v>12007836</v>
      </c>
      <c r="F27" s="11">
        <f>'[1]3.1 Revenue  Incentives DNSP'!N56</f>
        <v>4985611</v>
      </c>
      <c r="G27" s="11">
        <f>'[1]3.1 Revenue  Incentives DNSP'!O56</f>
        <v>5061148</v>
      </c>
      <c r="H27" s="45" t="s">
        <v>36</v>
      </c>
      <c r="I27" s="45"/>
      <c r="J27" s="10"/>
    </row>
    <row r="28" spans="2:10" x14ac:dyDescent="0.25">
      <c r="B28" s="9" t="s">
        <v>31</v>
      </c>
      <c r="C28" s="10"/>
      <c r="D28" s="11">
        <f>'[1]3.1 Revenue  Incentives DNSP'!L57</f>
        <v>10445368</v>
      </c>
      <c r="E28" s="11">
        <f>'[1]3.1 Revenue  Incentives DNSP'!M57</f>
        <v>4965342.4093197696</v>
      </c>
      <c r="F28" s="11">
        <f>'[1]3.1 Revenue  Incentives DNSP'!N57</f>
        <v>9843312.89522033</v>
      </c>
      <c r="G28" s="11">
        <f>'[1]3.1 Revenue  Incentives DNSP'!O57</f>
        <v>3731694.1536784</v>
      </c>
      <c r="H28" s="45"/>
      <c r="I28" s="45"/>
      <c r="J28" s="10"/>
    </row>
    <row r="29" spans="2:10" x14ac:dyDescent="0.25">
      <c r="B29" s="9" t="s">
        <v>32</v>
      </c>
      <c r="C29" s="10"/>
      <c r="D29" s="11">
        <f>'[1]3.1 Revenue  Incentives DNSP'!L58</f>
        <v>-338813</v>
      </c>
      <c r="E29" s="11">
        <f>'[1]3.1 Revenue  Incentives DNSP'!M58</f>
        <v>-369759.92169862002</v>
      </c>
      <c r="F29" s="11">
        <f>'[1]3.1 Revenue  Incentives DNSP'!N58</f>
        <v>837882.57127676997</v>
      </c>
      <c r="G29" s="11">
        <f>'[1]3.1 Revenue  Incentives DNSP'!O58</f>
        <v>850577.24189257005</v>
      </c>
      <c r="H29" s="45"/>
      <c r="I29" s="45"/>
      <c r="J29" s="10"/>
    </row>
    <row r="30" spans="2:10" x14ac:dyDescent="0.25">
      <c r="B30" s="9" t="s">
        <v>33</v>
      </c>
      <c r="C30" s="10"/>
      <c r="D30" s="11">
        <f>'[1]3.1 Revenue  Incentives DNSP'!L59</f>
        <v>370000</v>
      </c>
      <c r="E30" s="11">
        <f>'[1]3.1 Revenue  Incentives DNSP'!M59</f>
        <v>-855000</v>
      </c>
      <c r="F30" s="11">
        <f>'[1]3.1 Revenue  Incentives DNSP'!N59</f>
        <v>-680000</v>
      </c>
      <c r="G30" s="11">
        <f>'[1]3.1 Revenue  Incentives DNSP'!O59</f>
        <v>70000</v>
      </c>
      <c r="H30" s="45"/>
      <c r="I30" s="45"/>
      <c r="J30" s="10"/>
    </row>
    <row r="31" spans="2:10" x14ac:dyDescent="0.25">
      <c r="B31" s="9" t="s">
        <v>34</v>
      </c>
      <c r="C31" s="10"/>
      <c r="D31" s="11">
        <f>'[1]3.1 Revenue  Incentives DNSP'!L60</f>
        <v>0</v>
      </c>
      <c r="E31" s="11">
        <f>'[1]3.1 Revenue  Incentives DNSP'!M60</f>
        <v>0</v>
      </c>
      <c r="F31" s="11">
        <f>'[1]3.1 Revenue  Incentives DNSP'!N60</f>
        <v>0</v>
      </c>
      <c r="G31" s="11">
        <f>'[1]3.1 Revenue  Incentives DNSP'!O60</f>
        <v>0</v>
      </c>
      <c r="H31" s="45"/>
      <c r="I31" s="45"/>
      <c r="J31" s="10"/>
    </row>
    <row r="32" spans="2:10" x14ac:dyDescent="0.25">
      <c r="B32" s="34" t="s">
        <v>13</v>
      </c>
      <c r="C32" s="32"/>
      <c r="D32" s="33">
        <f>SUM(D27:D31)</f>
        <v>21479393</v>
      </c>
      <c r="E32" s="33">
        <f t="shared" ref="E32:G32" si="4">SUM(E27:E31)</f>
        <v>15748418.487621149</v>
      </c>
      <c r="F32" s="33">
        <f t="shared" si="4"/>
        <v>14986806.466497101</v>
      </c>
      <c r="G32" s="33">
        <f t="shared" si="4"/>
        <v>9713419.3955709711</v>
      </c>
      <c r="H32" s="45"/>
      <c r="I32" s="45"/>
      <c r="J32" s="10"/>
    </row>
    <row r="33" spans="2:10" x14ac:dyDescent="0.25">
      <c r="B33" s="9"/>
      <c r="C33" s="10"/>
      <c r="D33" s="10"/>
      <c r="E33" s="10"/>
      <c r="F33" s="10"/>
      <c r="G33" s="10"/>
      <c r="H33" s="10"/>
      <c r="I33" s="10"/>
      <c r="J33" s="10"/>
    </row>
    <row r="34" spans="2:10" s="10" customFormat="1" ht="12" x14ac:dyDescent="0.2">
      <c r="B34" s="31" t="s">
        <v>14</v>
      </c>
      <c r="C34" s="32"/>
      <c r="D34" s="33">
        <f>D20-D21-D32-D22</f>
        <v>77046596.756829321</v>
      </c>
      <c r="E34" s="33">
        <f>E20-E21-E32-E22</f>
        <v>99913708.972651839</v>
      </c>
      <c r="F34" s="33">
        <f>F20-F21-F32-F22</f>
        <v>76022846.180873603</v>
      </c>
      <c r="G34" s="33">
        <f>G20-G21-G32-G22</f>
        <v>101992135.22472024</v>
      </c>
    </row>
    <row r="35" spans="2:10" x14ac:dyDescent="0.25">
      <c r="D35" s="11"/>
      <c r="E35" s="11"/>
      <c r="F35" s="11"/>
      <c r="G35" s="11"/>
      <c r="H35" s="10"/>
      <c r="I35" s="10"/>
      <c r="J35" s="10"/>
    </row>
    <row r="36" spans="2:10" x14ac:dyDescent="0.25">
      <c r="B36" s="8"/>
      <c r="C36" s="10"/>
      <c r="D36" s="11"/>
      <c r="E36" s="11"/>
      <c r="F36" s="11"/>
      <c r="G36" s="11"/>
      <c r="H36" s="10"/>
      <c r="I36" s="10"/>
      <c r="J36" s="10"/>
    </row>
    <row r="38" spans="2:10" x14ac:dyDescent="0.25">
      <c r="B38" s="12"/>
      <c r="D38" s="35"/>
      <c r="E38" s="35"/>
      <c r="F38" s="35"/>
      <c r="G38" s="35"/>
    </row>
    <row r="40" spans="2:10" x14ac:dyDescent="0.25">
      <c r="C40" s="12"/>
      <c r="F40" s="12"/>
    </row>
  </sheetData>
  <mergeCells count="1">
    <mergeCell ref="H27:I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2018-03-08T05:10:19Z</dcterms:created>
  <dcterms:modified xsi:type="dcterms:W3CDTF">2018-09-06T00:34:47Z</dcterms:modified>
</cp:coreProperties>
</file>