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Regulation\RIN\AER Reset Vic RIN - FINAL\Multinet\Reset RIN Master Template\Workbook 6 - CESS\"/>
    </mc:Choice>
  </mc:AlternateContent>
  <xr:revisionPtr revIDLastSave="0" documentId="13_ncr:1_{6F4CC6A5-EB69-4707-9DBE-EE846A4CCC9D}" xr6:coauthVersionLast="47" xr6:coauthVersionMax="47" xr10:uidLastSave="{00000000-0000-0000-0000-000000000000}"/>
  <bookViews>
    <workbookView xWindow="-108" yWindow="-108" windowWidth="23256" windowHeight="12576" tabRatio="916" firstSheet="2" activeTab="3" xr2:uid="{00000000-000D-0000-FFFF-FFFF00000000}"/>
  </bookViews>
  <sheets>
    <sheet name="Index" sheetId="5" r:id="rId1"/>
    <sheet name="Change log" sheetId="14" r:id="rId2"/>
    <sheet name="Input | General" sheetId="2" r:id="rId3"/>
    <sheet name="Input | Reported Capex" sheetId="3" r:id="rId4"/>
    <sheet name="Input | Reported Performance" sheetId="16" r:id="rId5"/>
  </sheets>
  <externalReferences>
    <externalReference r:id="rId6"/>
    <externalReference r:id="rId7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FALSE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4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4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dollars">#REF!</definedName>
    <definedName name="factor">#REF!</definedName>
    <definedName name="millions">#REF!</definedName>
    <definedName name="Nominal_to_Real">'[1]Input|Rate of change'!$C$23:$C$26</definedName>
    <definedName name="NSP">'[2]Input | General'!$D$6</definedName>
    <definedName name="number">#REF!</definedName>
    <definedName name="percen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400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6" l="1"/>
  <c r="I12" i="16"/>
  <c r="J12" i="16"/>
  <c r="K12" i="16"/>
  <c r="H23" i="16"/>
  <c r="I23" i="16"/>
  <c r="J23" i="16"/>
  <c r="K23" i="16"/>
  <c r="L12" i="16"/>
  <c r="H15" i="16"/>
  <c r="C15" i="16" s="1"/>
  <c r="D37" i="16"/>
  <c r="D36" i="16"/>
  <c r="D35" i="16"/>
  <c r="D31" i="16"/>
  <c r="D30" i="16"/>
  <c r="D21" i="16"/>
  <c r="D20" i="16"/>
  <c r="D10" i="16"/>
  <c r="D9" i="16"/>
  <c r="B1" i="2"/>
  <c r="A1" i="14" s="1"/>
  <c r="E47" i="16"/>
  <c r="E46" i="16"/>
  <c r="E45" i="16"/>
  <c r="E44" i="16"/>
  <c r="E43" i="16"/>
  <c r="L6" i="16"/>
  <c r="L41" i="16" s="1"/>
  <c r="K6" i="16"/>
  <c r="K41" i="16" s="1"/>
  <c r="J6" i="16"/>
  <c r="J41" i="16" s="1"/>
  <c r="I6" i="16"/>
  <c r="I41" i="16"/>
  <c r="H6" i="16"/>
  <c r="H41" i="16"/>
  <c r="K27" i="16"/>
  <c r="J27" i="16"/>
  <c r="I27" i="16"/>
  <c r="H27" i="16"/>
  <c r="L23" i="16"/>
  <c r="A6" i="14"/>
  <c r="A7" i="14"/>
  <c r="A8" i="14" s="1"/>
  <c r="A9" i="14" s="1"/>
  <c r="A10" i="14" s="1"/>
  <c r="A11" i="14" s="1"/>
  <c r="A12" i="14" s="1"/>
  <c r="D18" i="2"/>
  <c r="H46" i="16" s="1"/>
  <c r="I6" i="3"/>
  <c r="J6" i="3"/>
  <c r="J16" i="3" s="1"/>
  <c r="J23" i="3" s="1"/>
  <c r="K6" i="3"/>
  <c r="K16" i="3" s="1"/>
  <c r="K23" i="3" s="1"/>
  <c r="L6" i="3"/>
  <c r="H6" i="3"/>
  <c r="H12" i="3" s="1"/>
  <c r="I16" i="3"/>
  <c r="I23" i="3"/>
  <c r="I12" i="3"/>
  <c r="L16" i="3"/>
  <c r="L23" i="3"/>
  <c r="L12" i="3"/>
  <c r="B1" i="3"/>
  <c r="B1" i="5" l="1"/>
  <c r="B1" i="16"/>
  <c r="E18" i="2"/>
  <c r="H45" i="16"/>
  <c r="H27" i="3"/>
  <c r="H16" i="3"/>
  <c r="H23" i="3" s="1"/>
  <c r="H44" i="16"/>
  <c r="J12" i="3"/>
  <c r="H47" i="16"/>
  <c r="L27" i="16"/>
  <c r="K12" i="3"/>
  <c r="H43" i="16"/>
  <c r="H30" i="3"/>
  <c r="F10" i="3" l="1"/>
  <c r="F9" i="3"/>
  <c r="F12" i="3"/>
  <c r="F8" i="3"/>
  <c r="I46" i="16"/>
  <c r="I43" i="16"/>
  <c r="I47" i="16"/>
  <c r="I44" i="16"/>
  <c r="I27" i="3"/>
  <c r="I45" i="16"/>
  <c r="F18" i="2"/>
  <c r="I30" i="3"/>
  <c r="J46" i="16" l="1"/>
  <c r="J47" i="16"/>
  <c r="J44" i="16"/>
  <c r="J27" i="3"/>
  <c r="G18" i="2"/>
  <c r="J43" i="16"/>
  <c r="J45" i="16"/>
  <c r="J30" i="3"/>
  <c r="K30" i="3" l="1"/>
  <c r="H18" i="2"/>
  <c r="K46" i="16"/>
  <c r="K27" i="3"/>
  <c r="K43" i="16"/>
  <c r="K47" i="16"/>
  <c r="K44" i="16"/>
  <c r="K45" i="16"/>
  <c r="L47" i="16" l="1"/>
  <c r="N47" i="16" s="1"/>
  <c r="L44" i="16"/>
  <c r="N44" i="16" s="1"/>
  <c r="L43" i="16"/>
  <c r="N43" i="16" s="1"/>
  <c r="L45" i="16"/>
  <c r="L46" i="16"/>
  <c r="N46" i="16" s="1"/>
  <c r="L27" i="3"/>
  <c r="N45" i="16"/>
  <c r="H31" i="3"/>
  <c r="L30" i="3"/>
  <c r="I31" i="3" l="1"/>
  <c r="J31" i="3" l="1"/>
  <c r="K31" i="3" l="1"/>
  <c r="L3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</authors>
  <commentList>
    <comment ref="C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$2017
, end of year terms (Dec)</t>
        </r>
      </text>
    </comment>
    <comment ref="C8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 (June)</t>
        </r>
      </text>
    </comment>
    <comment ref="C18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 (Dec)</t>
        </r>
      </text>
    </comment>
    <comment ref="C30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 June </t>
        </r>
      </text>
    </comment>
    <comment ref="C31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 (Dec)
</t>
        </r>
      </text>
    </comment>
  </commentList>
</comments>
</file>

<file path=xl/sharedStrings.xml><?xml version="1.0" encoding="utf-8"?>
<sst xmlns="http://schemas.openxmlformats.org/spreadsheetml/2006/main" count="248" uniqueCount="132">
  <si>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</si>
  <si>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</si>
  <si>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</si>
  <si>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</si>
  <si>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</si>
  <si>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</si>
  <si>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</si>
  <si>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</si>
  <si>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</si>
  <si>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</si>
  <si>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</si>
  <si>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</si>
  <si>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</si>
  <si>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</si>
  <si>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</si>
  <si>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</si>
  <si>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</si>
  <si>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</si>
  <si>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</si>
  <si>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</si>
  <si>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</si>
  <si>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</si>
  <si>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</si>
  <si>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Inputs NSP name, regulatory years for the prior and forecast regulatory control period etc.</t>
  </si>
  <si>
    <t>Key:</t>
  </si>
  <si>
    <t>Input</t>
  </si>
  <si>
    <t>AER</t>
  </si>
  <si>
    <t>$millions</t>
  </si>
  <si>
    <t>Unit</t>
  </si>
  <si>
    <t>nominal</t>
  </si>
  <si>
    <t>Outputs the CESS revenue increments needed as a post tax revenue model input</t>
  </si>
  <si>
    <t>Input | Reported Capex</t>
  </si>
  <si>
    <t>Calc | CESS Revenue Increments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</si>
  <si>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</si>
  <si>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</si>
  <si>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</si>
  <si>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</si>
  <si>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</si>
  <si>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</si>
  <si>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</si>
  <si>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</si>
  <si>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</si>
  <si>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</si>
  <si>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</si>
  <si>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</si>
  <si>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</si>
  <si>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Capex deferred and re-proposed</t>
  </si>
  <si>
    <t>TNSP</t>
  </si>
  <si>
    <t>Regulatory control period details</t>
  </si>
  <si>
    <t>Determination stage</t>
  </si>
  <si>
    <t>Determination years</t>
  </si>
  <si>
    <t>Asset Disposals</t>
  </si>
  <si>
    <t>Other excludable capex</t>
  </si>
  <si>
    <t>Customer Contributions</t>
  </si>
  <si>
    <t>Base regulatory year</t>
  </si>
  <si>
    <t>Formula changes</t>
  </si>
  <si>
    <t>Issue</t>
  </si>
  <si>
    <t>Sheet</t>
  </si>
  <si>
    <t>Cell reference</t>
  </si>
  <si>
    <t>Change Description</t>
  </si>
  <si>
    <t>D13: H13</t>
  </si>
  <si>
    <t>Formula removed so to allow hardcoding of the correct years</t>
  </si>
  <si>
    <t>Column L</t>
  </si>
  <si>
    <t>C20, C21, C28, C36</t>
  </si>
  <si>
    <t>D27: H27</t>
  </si>
  <si>
    <t>Formulas amended to adjust for the half-year CPI</t>
  </si>
  <si>
    <t>C37: D37</t>
  </si>
  <si>
    <t>D43</t>
  </si>
  <si>
    <t xml:space="preserve">Formula amended to calculate the correct CESS (annuity) payment per year for the 2021-26 (financial year) regulatory control period </t>
  </si>
  <si>
    <t>2023-28</t>
  </si>
  <si>
    <t>2023-24</t>
  </si>
  <si>
    <t>Gas AA Proposal</t>
  </si>
  <si>
    <t>Added the half-year regulatory year (1 Jan 2023 - 20 June 2023). CPI and WACC data set to Input</t>
  </si>
  <si>
    <t>F30</t>
  </si>
  <si>
    <t>Formula amended to reflect $terms consistent with forthcoming AA period</t>
  </si>
  <si>
    <t>Comments</t>
  </si>
  <si>
    <t>Text added to comments to specifiy month associated with $terms</t>
  </si>
  <si>
    <t>Labels amended to specify the timing of the NPV adjustment (not a formula adjustment)</t>
  </si>
  <si>
    <t>New section added to calculate NPV of CESS payments (post-adjustment) as at start of next AA period</t>
  </si>
  <si>
    <t>C8</t>
  </si>
  <si>
    <t>NER references removed</t>
  </si>
  <si>
    <t>Unplanned SAIDI</t>
  </si>
  <si>
    <t>Unplanned SAIFI</t>
  </si>
  <si>
    <t>Mains leaks</t>
  </si>
  <si>
    <t>Service leaks</t>
  </si>
  <si>
    <t>Meter leaks</t>
  </si>
  <si>
    <t>worksheet</t>
  </si>
  <si>
    <t>Row 44</t>
  </si>
  <si>
    <t>inclusion of CPF</t>
  </si>
  <si>
    <t>Input | Asset performance index</t>
  </si>
  <si>
    <t>Detailed log of changes made to CESS template to account for half-year adjustment (1 Jan 2023 to 30 June 2023); and contingent payment factor</t>
  </si>
  <si>
    <t>Calculates the contingent payment factor</t>
  </si>
  <si>
    <t xml:space="preserve">Input| Asset performance Index </t>
  </si>
  <si>
    <t>Addition of worksheet for derivation of contingent payment factor; index updated</t>
  </si>
  <si>
    <t>C28</t>
  </si>
  <si>
    <t>$terms changed to 2017</t>
  </si>
  <si>
    <t>Input | Reported Performance</t>
  </si>
  <si>
    <t>Input | Actual / Estimated Network Characteristics</t>
  </si>
  <si>
    <t>Customer numbers</t>
  </si>
  <si>
    <t>Start of year</t>
  </si>
  <si>
    <t>number of customers</t>
  </si>
  <si>
    <t>N/A</t>
  </si>
  <si>
    <t>End of year</t>
  </si>
  <si>
    <t>Average customer numbers</t>
  </si>
  <si>
    <t>Length of mains</t>
  </si>
  <si>
    <t xml:space="preserve">km of main </t>
  </si>
  <si>
    <t>km of main</t>
  </si>
  <si>
    <t>Average length of mains</t>
  </si>
  <si>
    <t>Input | Actual / Estimated Asset Performance</t>
  </si>
  <si>
    <t>Unplanned outages</t>
  </si>
  <si>
    <t>Total number of unplanned outages</t>
  </si>
  <si>
    <t>number of outages</t>
  </si>
  <si>
    <t>Total number of unplanned minutes off supply</t>
  </si>
  <si>
    <t>minutes</t>
  </si>
  <si>
    <t>Publicly reported gas leaks</t>
  </si>
  <si>
    <t>Mains</t>
  </si>
  <si>
    <t>number</t>
  </si>
  <si>
    <t>Services</t>
  </si>
  <si>
    <t>Meters</t>
  </si>
  <si>
    <t>Input | Actual / Estimate Performance Measures</t>
  </si>
  <si>
    <t>Average</t>
  </si>
  <si>
    <t>Conversion factor</t>
  </si>
  <si>
    <t>Target (D10-D14); Weighting (G10-G14) cells set to input - Inputs to reflect CESS determination</t>
  </si>
  <si>
    <t>cells D10-D14; G10-G14</t>
  </si>
  <si>
    <t>cells E10-E14</t>
  </si>
  <si>
    <t>Actual data linked to optional Input |Reported performance sheet; if Reported performance not used then default to Input cell</t>
  </si>
  <si>
    <t xml:space="preserve">Formula for CPF amended to address assymetrical application of the CPF. </t>
  </si>
  <si>
    <t>Labelling error December 2020 corrected to December 2022</t>
  </si>
  <si>
    <t>Input | Reported performance</t>
  </si>
  <si>
    <t>New worksheet added - dummy inputs applied</t>
  </si>
  <si>
    <t>Inputs the actual performance components</t>
  </si>
  <si>
    <t>Multinet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</si>
</sst>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90" formatCode="_(* #,##0.0_);_(* \(#,##0.0\);_(* &quot;-&quot;?_);_(@_)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8"/>
      <color rgb="FFFF00FF"/>
      <name val="Calibri"/>
      <family val="2"/>
      <scheme val="minor"/>
    </font>
    <font>
      <sz val="8"/>
      <color rgb="FFFF66FF"/>
      <name val="Arial"/>
      <family val="2"/>
    </font>
    <font>
      <sz val="8"/>
      <color rgb="FFFF00FF"/>
      <name val="Tahoma"/>
      <family val="2"/>
    </font>
    <font>
      <i/>
      <u/>
      <sz val="9"/>
      <color theme="1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2" fillId="0" borderId="0"/>
    <xf numFmtId="166" fontId="22" fillId="0" borderId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0" borderId="0"/>
    <xf numFmtId="167" fontId="22" fillId="0" borderId="7">
      <alignment horizontal="right" vertical="center"/>
      <protection locked="0"/>
    </xf>
    <xf numFmtId="42" fontId="26" fillId="0" borderId="0" applyFont="0" applyFill="0" applyBorder="0" applyAlignment="0" applyProtection="0"/>
    <xf numFmtId="0" fontId="27" fillId="26" borderId="0" applyNumberFormat="0" applyBorder="0" applyAlignment="0" applyProtection="0"/>
    <xf numFmtId="0" fontId="28" fillId="0" borderId="0" applyNumberFormat="0" applyFill="0" applyBorder="0" applyAlignment="0"/>
    <xf numFmtId="168" fontId="21" fillId="27" borderId="0" applyNumberFormat="0" applyFont="0" applyBorder="0" applyAlignment="0">
      <alignment horizontal="right"/>
    </xf>
    <xf numFmtId="168" fontId="21" fillId="27" borderId="0" applyNumberFormat="0" applyFont="0" applyBorder="0" applyAlignment="0">
      <alignment horizontal="right"/>
    </xf>
    <xf numFmtId="0" fontId="29" fillId="0" borderId="0" applyNumberFormat="0" applyFill="0" applyBorder="0" applyAlignment="0">
      <protection locked="0"/>
    </xf>
    <xf numFmtId="0" fontId="30" fillId="28" borderId="0"/>
    <xf numFmtId="0" fontId="31" fillId="10" borderId="8" applyNumberFormat="0" applyAlignment="0" applyProtection="0"/>
    <xf numFmtId="169" fontId="32" fillId="0" borderId="9">
      <alignment horizontal="center"/>
    </xf>
    <xf numFmtId="0" fontId="33" fillId="29" borderId="10" applyNumberFormat="0" applyAlignment="0" applyProtection="0"/>
    <xf numFmtId="0" fontId="34" fillId="30" borderId="6">
      <alignment horizontal="center" vertical="center"/>
    </xf>
    <xf numFmtId="41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3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1" fillId="34" borderId="8"/>
    <xf numFmtId="172" fontId="2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40" fillId="0" borderId="0"/>
    <xf numFmtId="0" fontId="41" fillId="0" borderId="0"/>
    <xf numFmtId="0" fontId="42" fillId="35" borderId="0" applyNumberFormat="0" applyBorder="0" applyAlignment="0" applyProtection="0"/>
    <xf numFmtId="0" fontId="43" fillId="0" borderId="0" applyFill="0" applyBorder="0"/>
    <xf numFmtId="0" fontId="44" fillId="0" borderId="0" applyNumberFormat="0" applyFill="0"/>
    <xf numFmtId="0" fontId="45" fillId="0" borderId="0" applyFill="0"/>
    <xf numFmtId="0" fontId="46" fillId="0" borderId="0" applyFill="0"/>
    <xf numFmtId="0" fontId="47" fillId="0" borderId="0" applyFill="0"/>
    <xf numFmtId="0" fontId="17" fillId="0" borderId="0" applyFill="0" applyBorder="0">
      <alignment vertical="center"/>
    </xf>
    <xf numFmtId="0" fontId="48" fillId="0" borderId="11" applyNumberFormat="0" applyFill="0" applyAlignment="0" applyProtection="0"/>
    <xf numFmtId="0" fontId="17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12" applyNumberFormat="0" applyFill="0" applyAlignment="0" applyProtection="0"/>
    <xf numFmtId="0" fontId="49" fillId="0" borderId="0" applyFill="0" applyBorder="0">
      <alignment vertical="center"/>
    </xf>
    <xf numFmtId="0" fontId="19" fillId="0" borderId="0" applyFill="0" applyBorder="0">
      <alignment vertical="center"/>
    </xf>
    <xf numFmtId="0" fontId="51" fillId="0" borderId="13" applyNumberFormat="0" applyFill="0" applyAlignment="0" applyProtection="0"/>
    <xf numFmtId="0" fontId="19" fillId="0" borderId="0" applyFill="0" applyBorder="0">
      <alignment vertical="center"/>
    </xf>
    <xf numFmtId="0" fontId="22" fillId="0" borderId="0" applyFill="0" applyBorder="0">
      <alignment vertical="center"/>
    </xf>
    <xf numFmtId="0" fontId="51" fillId="0" borderId="0" applyNumberFormat="0" applyFill="0" applyBorder="0" applyAlignment="0" applyProtection="0"/>
    <xf numFmtId="0" fontId="22" fillId="0" borderId="0" applyFill="0" applyBorder="0">
      <alignment vertical="center"/>
    </xf>
    <xf numFmtId="174" fontId="52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Fill="0" applyBorder="0">
      <alignment horizontal="center" vertical="center"/>
      <protection locked="0"/>
    </xf>
    <xf numFmtId="0" fontId="55" fillId="0" borderId="0" applyFill="0" applyBorder="0">
      <alignment horizontal="left" vertical="center"/>
      <protection locked="0"/>
    </xf>
    <xf numFmtId="0" fontId="56" fillId="8" borderId="8" applyNumberFormat="0" applyAlignment="0" applyProtection="0"/>
    <xf numFmtId="175" fontId="16" fillId="36" borderId="0" applyProtection="0"/>
    <xf numFmtId="168" fontId="21" fillId="37" borderId="0" applyFont="0" applyBorder="0" applyAlignment="0">
      <alignment horizontal="right"/>
      <protection locked="0"/>
    </xf>
    <xf numFmtId="168" fontId="21" fillId="37" borderId="0" applyFont="0" applyBorder="0" applyAlignment="0">
      <alignment horizontal="right"/>
      <protection locked="0"/>
    </xf>
    <xf numFmtId="176" fontId="21" fillId="5" borderId="0" applyFont="0" applyBorder="0">
      <alignment horizontal="right"/>
      <protection locked="0"/>
    </xf>
    <xf numFmtId="176" fontId="21" fillId="5" borderId="0" applyFont="0" applyBorder="0">
      <alignment horizontal="right"/>
      <protection locked="0"/>
    </xf>
    <xf numFmtId="168" fontId="21" fillId="38" borderId="0" applyFont="0" applyBorder="0">
      <alignment horizontal="right"/>
      <protection locked="0"/>
    </xf>
    <xf numFmtId="168" fontId="21" fillId="38" borderId="0" applyFont="0" applyBorder="0">
      <alignment horizontal="right"/>
      <protection locked="0"/>
    </xf>
    <xf numFmtId="0" fontId="30" fillId="39" borderId="0"/>
    <xf numFmtId="0" fontId="21" fillId="3" borderId="14" applyNumberFormat="0" applyFont="0" applyAlignment="0"/>
    <xf numFmtId="0" fontId="22" fillId="27" borderId="0"/>
    <xf numFmtId="0" fontId="57" fillId="0" borderId="15" applyNumberFormat="0" applyFill="0" applyAlignment="0" applyProtection="0"/>
    <xf numFmtId="177" fontId="58" fillId="0" borderId="0"/>
    <xf numFmtId="0" fontId="59" fillId="0" borderId="0" applyFill="0" applyBorder="0">
      <alignment horizontal="left" vertical="center"/>
    </xf>
    <xf numFmtId="0" fontId="60" fillId="11" borderId="0" applyNumberFormat="0" applyBorder="0" applyAlignment="0" applyProtection="0"/>
    <xf numFmtId="178" fontId="61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6" fillId="0" borderId="0"/>
    <xf numFmtId="0" fontId="21" fillId="6" borderId="0"/>
    <xf numFmtId="0" fontId="21" fillId="0" borderId="0"/>
    <xf numFmtId="0" fontId="10" fillId="0" borderId="0"/>
    <xf numFmtId="0" fontId="21" fillId="0" borderId="0"/>
    <xf numFmtId="0" fontId="21" fillId="0" borderId="0"/>
    <xf numFmtId="0" fontId="21" fillId="9" borderId="16" applyNumberFormat="0" applyFont="0" applyAlignment="0" applyProtection="0"/>
    <xf numFmtId="0" fontId="62" fillId="36" borderId="17" applyNumberFormat="0"/>
    <xf numFmtId="0" fontId="63" fillId="10" borderId="18" applyNumberFormat="0" applyAlignment="0" applyProtection="0"/>
    <xf numFmtId="179" fontId="21" fillId="0" borderId="0" applyFill="0" applyBorder="0"/>
    <xf numFmtId="179" fontId="21" fillId="0" borderId="0" applyFill="0" applyBorder="0"/>
    <xf numFmtId="179" fontId="21" fillId="0" borderId="0" applyFill="0" applyBorder="0"/>
    <xf numFmtId="9" fontId="6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174" fontId="65" fillId="0" borderId="0"/>
    <xf numFmtId="0" fontId="19" fillId="0" borderId="0" applyFill="0" applyBorder="0">
      <alignment vertical="center"/>
    </xf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180" fontId="66" fillId="0" borderId="4"/>
    <xf numFmtId="0" fontId="67" fillId="0" borderId="3">
      <alignment horizontal="center"/>
    </xf>
    <xf numFmtId="3" fontId="35" fillId="0" borderId="0" applyFont="0" applyFill="0" applyBorder="0" applyAlignment="0" applyProtection="0"/>
    <xf numFmtId="0" fontId="35" fillId="40" borderId="0" applyNumberFormat="0" applyFont="0" applyBorder="0" applyAlignment="0" applyProtection="0"/>
    <xf numFmtId="181" fontId="21" fillId="0" borderId="0"/>
    <xf numFmtId="181" fontId="21" fillId="0" borderId="0"/>
    <xf numFmtId="181" fontId="21" fillId="0" borderId="0"/>
    <xf numFmtId="182" fontId="22" fillId="0" borderId="0" applyFill="0" applyBorder="0">
      <alignment horizontal="right" vertical="center"/>
    </xf>
    <xf numFmtId="183" fontId="22" fillId="0" borderId="0" applyFill="0" applyBorder="0">
      <alignment horizontal="right" vertical="center"/>
    </xf>
    <xf numFmtId="184" fontId="22" fillId="0" borderId="0" applyFill="0" applyBorder="0">
      <alignment horizontal="right" vertical="center"/>
    </xf>
    <xf numFmtId="0" fontId="21" fillId="9" borderId="0" applyNumberFormat="0" applyFont="0" applyBorder="0" applyAlignment="0" applyProtection="0"/>
    <xf numFmtId="0" fontId="21" fillId="9" borderId="0" applyNumberFormat="0" applyFont="0" applyBorder="0" applyAlignment="0" applyProtection="0"/>
    <xf numFmtId="0" fontId="21" fillId="10" borderId="0" applyNumberFormat="0" applyFont="0" applyBorder="0" applyAlignment="0" applyProtection="0"/>
    <xf numFmtId="0" fontId="21" fillId="10" borderId="0" applyNumberFormat="0" applyFont="0" applyBorder="0" applyAlignment="0" applyProtection="0"/>
    <xf numFmtId="0" fontId="21" fillId="12" borderId="0" applyNumberFormat="0" applyFont="0" applyBorder="0" applyAlignment="0" applyProtection="0"/>
    <xf numFmtId="0" fontId="21" fillId="12" borderId="0" applyNumberFormat="0" applyFont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12" borderId="0" applyNumberFormat="0" applyFont="0" applyBorder="0" applyAlignment="0" applyProtection="0"/>
    <xf numFmtId="0" fontId="21" fillId="12" borderId="0" applyNumberFormat="0" applyFont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Border="0" applyAlignment="0" applyProtection="0"/>
    <xf numFmtId="0" fontId="21" fillId="0" borderId="0" applyNumberFormat="0" applyFont="0" applyBorder="0" applyAlignment="0" applyProtection="0"/>
    <xf numFmtId="0" fontId="68" fillId="0" borderId="0" applyNumberFormat="0" applyFill="0" applyBorder="0" applyAlignment="0" applyProtection="0"/>
    <xf numFmtId="0" fontId="69" fillId="41" borderId="0"/>
    <xf numFmtId="0" fontId="70" fillId="41" borderId="0" applyNumberFormat="0"/>
    <xf numFmtId="0" fontId="71" fillId="41" borderId="0"/>
    <xf numFmtId="0" fontId="21" fillId="0" borderId="0"/>
    <xf numFmtId="0" fontId="21" fillId="0" borderId="0"/>
    <xf numFmtId="0" fontId="21" fillId="0" borderId="0"/>
    <xf numFmtId="0" fontId="59" fillId="0" borderId="0"/>
    <xf numFmtId="0" fontId="72" fillId="0" borderId="0"/>
    <xf numFmtId="15" fontId="21" fillId="0" borderId="0"/>
    <xf numFmtId="15" fontId="21" fillId="0" borderId="0"/>
    <xf numFmtId="15" fontId="21" fillId="0" borderId="0"/>
    <xf numFmtId="10" fontId="21" fillId="0" borderId="0"/>
    <xf numFmtId="10" fontId="21" fillId="0" borderId="0"/>
    <xf numFmtId="10" fontId="21" fillId="0" borderId="0"/>
    <xf numFmtId="0" fontId="73" fillId="42" borderId="19" applyBorder="0" applyProtection="0">
      <alignment horizontal="centerContinuous" vertical="center"/>
    </xf>
    <xf numFmtId="0" fontId="74" fillId="0" borderId="0" applyBorder="0" applyProtection="0">
      <alignment vertical="center"/>
    </xf>
    <xf numFmtId="0" fontId="75" fillId="0" borderId="0">
      <alignment horizontal="left"/>
    </xf>
    <xf numFmtId="0" fontId="75" fillId="0" borderId="5" applyFill="0" applyBorder="0" applyProtection="0">
      <alignment horizontal="left" vertical="top"/>
    </xf>
    <xf numFmtId="0" fontId="76" fillId="43" borderId="6" applyNumberFormat="0">
      <alignment horizontal="center" vertical="center"/>
    </xf>
    <xf numFmtId="0" fontId="77" fillId="44" borderId="8" applyNumberFormat="0" applyAlignment="0">
      <alignment horizontal="right"/>
    </xf>
    <xf numFmtId="49" fontId="21" fillId="0" borderId="0" applyFont="0" applyFill="0" applyBorder="0" applyAlignment="0" applyProtection="0"/>
    <xf numFmtId="0" fontId="78" fillId="0" borderId="0"/>
    <xf numFmtId="49" fontId="21" fillId="0" borderId="0" applyFont="0" applyFill="0" applyBorder="0" applyAlignment="0" applyProtection="0"/>
    <xf numFmtId="0" fontId="79" fillId="0" borderId="0"/>
    <xf numFmtId="0" fontId="79" fillId="0" borderId="0"/>
    <xf numFmtId="0" fontId="78" fillId="0" borderId="0"/>
    <xf numFmtId="177" fontId="80" fillId="0" borderId="0"/>
    <xf numFmtId="0" fontId="68" fillId="0" borderId="0" applyNumberFormat="0" applyFill="0" applyBorder="0" applyAlignment="0" applyProtection="0"/>
    <xf numFmtId="0" fontId="81" fillId="0" borderId="0" applyFill="0" applyBorder="0">
      <alignment horizontal="left" vertical="center"/>
      <protection locked="0"/>
    </xf>
    <xf numFmtId="0" fontId="78" fillId="0" borderId="0"/>
    <xf numFmtId="0" fontId="82" fillId="0" borderId="0" applyFill="0" applyBorder="0">
      <alignment horizontal="left" vertical="center"/>
      <protection locked="0"/>
    </xf>
    <xf numFmtId="0" fontId="38" fillId="0" borderId="20" applyNumberFormat="0" applyFill="0" applyAlignment="0" applyProtection="0"/>
    <xf numFmtId="0" fontId="17" fillId="3" borderId="14" applyNumberFormat="0" applyAlignment="0"/>
    <xf numFmtId="0" fontId="32" fillId="0" borderId="0" applyNumberFormat="0" applyFill="0" applyBorder="0"/>
    <xf numFmtId="0" fontId="83" fillId="45" borderId="14" applyNumberFormat="0">
      <protection locked="0"/>
    </xf>
    <xf numFmtId="0" fontId="84" fillId="0" borderId="0" applyNumberFormat="0" applyFill="0" applyBorder="0" applyAlignment="0" applyProtection="0"/>
    <xf numFmtId="185" fontId="21" fillId="0" borderId="19" applyBorder="0" applyProtection="0">
      <alignment horizontal="right"/>
    </xf>
    <xf numFmtId="185" fontId="21" fillId="0" borderId="19" applyBorder="0" applyProtection="0">
      <alignment horizontal="right"/>
    </xf>
    <xf numFmtId="185" fontId="21" fillId="0" borderId="19" applyBorder="0" applyProtection="0">
      <alignment horizontal="right"/>
    </xf>
    <xf numFmtId="0" fontId="85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14" fillId="0" borderId="0"/>
    <xf numFmtId="9" fontId="14" fillId="0" borderId="0" applyFont="0" applyFill="0" applyBorder="0" applyAlignment="0" applyProtection="0"/>
    <xf numFmtId="167" fontId="22" fillId="0" borderId="24">
      <alignment horizontal="right" vertical="center"/>
      <protection locked="0"/>
    </xf>
    <xf numFmtId="43" fontId="14" fillId="0" borderId="0" applyFont="0" applyFill="0" applyBorder="0" applyAlignment="0" applyProtection="0"/>
    <xf numFmtId="0" fontId="31" fillId="10" borderId="25" applyNumberFormat="0" applyAlignment="0" applyProtection="0"/>
    <xf numFmtId="0" fontId="56" fillId="8" borderId="25" applyNumberFormat="0" applyAlignment="0" applyProtection="0"/>
    <xf numFmtId="0" fontId="21" fillId="9" borderId="26" applyNumberFormat="0" applyFont="0" applyAlignment="0" applyProtection="0"/>
    <xf numFmtId="0" fontId="63" fillId="10" borderId="27" applyNumberFormat="0" applyAlignment="0" applyProtection="0"/>
    <xf numFmtId="0" fontId="38" fillId="0" borderId="28" applyNumberFormat="0" applyFill="0" applyAlignment="0" applyProtection="0"/>
    <xf numFmtId="169" fontId="32" fillId="0" borderId="29">
      <alignment horizontal="center"/>
    </xf>
    <xf numFmtId="0" fontId="10" fillId="0" borderId="0"/>
    <xf numFmtId="0" fontId="2" fillId="0" borderId="0" applyNumberFormat="0" applyFill="0" applyBorder="0" applyAlignment="0" applyProtection="0"/>
    <xf numFmtId="0" fontId="14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/>
    <xf numFmtId="9" fontId="77" fillId="0" borderId="0" applyFont="0" applyFill="0" applyBorder="0" applyAlignment="0" applyProtection="0"/>
    <xf numFmtId="0" fontId="10" fillId="46" borderId="0" applyNumberFormat="0" applyBorder="0" applyAlignment="0" applyProtection="0"/>
    <xf numFmtId="190" fontId="21" fillId="38" borderId="0" applyFont="0" applyBorder="0">
      <alignment horizontal="right"/>
    </xf>
    <xf numFmtId="174" fontId="21" fillId="38" borderId="0" applyFont="0" applyBorder="0" applyAlignment="0"/>
    <xf numFmtId="190" fontId="21" fillId="38" borderId="0" applyFont="0" applyBorder="0">
      <alignment horizontal="right"/>
    </xf>
    <xf numFmtId="168" fontId="21" fillId="47" borderId="0" applyFont="0" applyBorder="0" applyAlignment="0">
      <alignment horizontal="right"/>
      <protection locked="0"/>
    </xf>
    <xf numFmtId="10" fontId="21" fillId="47" borderId="0" applyFont="0" applyBorder="0">
      <alignment horizontal="right"/>
      <protection locked="0"/>
    </xf>
    <xf numFmtId="168" fontId="21" fillId="47" borderId="0" applyFont="0" applyBorder="0" applyAlignment="0">
      <alignment horizontal="right"/>
      <protection locked="0"/>
    </xf>
    <xf numFmtId="3" fontId="21" fillId="48" borderId="0" applyFont="0" applyBorder="0">
      <protection locked="0"/>
    </xf>
    <xf numFmtId="174" fontId="49" fillId="48" borderId="0" applyBorder="0" applyAlignment="0">
      <protection locked="0"/>
    </xf>
    <xf numFmtId="174" fontId="90" fillId="49" borderId="0" applyBorder="0" applyAlignment="0"/>
    <xf numFmtId="190" fontId="91" fillId="27" borderId="30" applyFont="0" applyBorder="0" applyAlignment="0"/>
    <xf numFmtId="174" fontId="49" fillId="27" borderId="0" applyFont="0" applyBorder="0" applyAlignment="0"/>
    <xf numFmtId="43" fontId="10" fillId="0" borderId="0" applyFont="0" applyFill="0" applyBorder="0" applyAlignment="0" applyProtection="0"/>
    <xf numFmtId="41" fontId="21" fillId="27" borderId="0" applyNumberFormat="0" applyFont="0" applyBorder="0" applyAlignment="0">
      <alignment horizontal="right"/>
    </xf>
    <xf numFmtId="41" fontId="21" fillId="27" borderId="0" applyNumberFormat="0" applyFont="0" applyBorder="0" applyAlignment="0">
      <alignment horizontal="right"/>
    </xf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0" fillId="0" borderId="0" applyFont="0" applyFill="0" applyBorder="0" applyAlignment="0" applyProtection="0"/>
    <xf numFmtId="41" fontId="21" fillId="37" borderId="0" applyFont="0" applyBorder="0" applyAlignment="0">
      <alignment horizontal="right"/>
      <protection locked="0"/>
    </xf>
    <xf numFmtId="41" fontId="21" fillId="37" borderId="0" applyFont="0" applyBorder="0" applyAlignment="0">
      <alignment horizontal="right"/>
      <protection locked="0"/>
    </xf>
    <xf numFmtId="41" fontId="21" fillId="38" borderId="0" applyFont="0" applyBorder="0">
      <alignment horizontal="right"/>
      <protection locked="0"/>
    </xf>
    <xf numFmtId="41" fontId="21" fillId="38" borderId="0" applyFont="0" applyBorder="0">
      <alignment horizontal="right"/>
      <protection locked="0"/>
    </xf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1" fontId="21" fillId="47" borderId="0" applyFont="0" applyBorder="0" applyAlignment="0">
      <alignment horizontal="right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22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7" fillId="4" borderId="2" xfId="0" applyFont="1" applyFill="1" applyBorder="1" applyAlignment="1">
      <alignment horizontal="center" vertical="center"/>
    </xf>
    <xf numFmtId="0" fontId="87" fillId="3" borderId="0" xfId="0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2" fontId="22" fillId="3" borderId="2" xfId="1" applyNumberFormat="1" applyFont="1" applyFill="1" applyBorder="1" applyAlignment="1">
      <alignment horizontal="center" vertical="center"/>
    </xf>
    <xf numFmtId="0" fontId="88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2" fillId="3" borderId="0" xfId="0" applyFont="1" applyFill="1" applyBorder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86" fillId="3" borderId="0" xfId="0" applyFont="1" applyFill="1" applyBorder="1" applyAlignment="1">
      <alignment horizontal="center" vertical="center"/>
    </xf>
    <xf numFmtId="165" fontId="18" fillId="3" borderId="2" xfId="0" applyNumberFormat="1" applyFont="1" applyFill="1" applyBorder="1" applyAlignment="1" applyProtection="1">
      <alignment horizontal="center" vertical="center"/>
    </xf>
    <xf numFmtId="165" fontId="20" fillId="3" borderId="2" xfId="0" applyNumberFormat="1" applyFont="1" applyFill="1" applyBorder="1" applyAlignment="1" applyProtection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0" fillId="3" borderId="0" xfId="0" applyFill="1"/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49" fontId="1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92" fillId="3" borderId="0" xfId="2" applyFont="1" applyFill="1" applyBorder="1" applyAlignment="1" applyProtection="1">
      <alignment vertical="center"/>
    </xf>
    <xf numFmtId="0" fontId="93" fillId="3" borderId="0" xfId="265" applyFont="1" applyFill="1" applyBorder="1" applyAlignment="1" applyProtection="1">
      <alignment horizontal="right" vertical="center"/>
    </xf>
    <xf numFmtId="0" fontId="93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2" quotePrefix="1" applyFont="1" applyFill="1" applyBorder="1" applyAlignment="1">
      <alignment horizontal="left"/>
    </xf>
    <xf numFmtId="0" fontId="19" fillId="3" borderId="0" xfId="0" applyFont="1" applyFill="1" applyBorder="1" applyAlignment="1">
      <alignment horizontal="left" vertical="center"/>
    </xf>
    <xf numFmtId="49" fontId="95" fillId="50" borderId="0" xfId="0" applyNumberFormat="1" applyFont="1" applyFill="1" applyBorder="1" applyAlignment="1" applyProtection="1">
      <alignment horizontal="left" vertical="center"/>
      <protection locked="0"/>
    </xf>
    <xf numFmtId="0" fontId="96" fillId="50" borderId="0" xfId="0" applyFont="1" applyFill="1" applyBorder="1" applyAlignment="1">
      <alignment vertical="center"/>
    </xf>
    <xf numFmtId="49" fontId="95" fillId="51" borderId="0" xfId="0" applyNumberFormat="1" applyFont="1" applyFill="1" applyBorder="1" applyAlignment="1" applyProtection="1">
      <alignment horizontal="left" vertical="center"/>
      <protection locked="0"/>
    </xf>
    <xf numFmtId="0" fontId="94" fillId="52" borderId="0" xfId="265" applyFont="1" applyFill="1" applyBorder="1" applyAlignment="1" applyProtection="1">
      <alignment horizontal="center" vertical="center"/>
    </xf>
    <xf numFmtId="0" fontId="22" fillId="52" borderId="21" xfId="1" applyFont="1" applyFill="1" applyBorder="1" applyAlignment="1">
      <alignment horizontal="center" vertical="center"/>
    </xf>
    <xf numFmtId="2" fontId="22" fillId="52" borderId="21" xfId="1" applyNumberFormat="1" applyFont="1" applyFill="1" applyBorder="1" applyAlignment="1">
      <alignment horizontal="center" vertical="center"/>
    </xf>
    <xf numFmtId="2" fontId="22" fillId="53" borderId="21" xfId="1" applyNumberFormat="1" applyFont="1" applyFill="1" applyBorder="1" applyAlignment="1">
      <alignment horizontal="center" vertical="center"/>
    </xf>
    <xf numFmtId="0" fontId="94" fillId="54" borderId="0" xfId="265" applyFont="1" applyFill="1" applyBorder="1" applyAlignment="1" applyProtection="1">
      <alignment horizontal="center" vertical="center"/>
    </xf>
    <xf numFmtId="0" fontId="20" fillId="3" borderId="0" xfId="0" applyNumberFormat="1" applyFont="1" applyFill="1" applyBorder="1" applyAlignment="1" applyProtection="1">
      <alignment horizontal="center" vertical="center"/>
    </xf>
    <xf numFmtId="0" fontId="18" fillId="0" borderId="22" xfId="0" applyNumberFormat="1" applyFont="1" applyFill="1" applyBorder="1" applyAlignment="1" applyProtection="1">
      <alignment horizontal="center" vertical="center"/>
      <protection locked="0"/>
    </xf>
    <xf numFmtId="0" fontId="18" fillId="0" borderId="22" xfId="0" applyNumberFormat="1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/>
    </xf>
    <xf numFmtId="49" fontId="18" fillId="0" borderId="22" xfId="0" applyNumberFormat="1" applyFont="1" applyFill="1" applyBorder="1" applyAlignment="1" applyProtection="1">
      <alignment horizontal="center" vertical="center"/>
      <protection locked="0"/>
    </xf>
    <xf numFmtId="0" fontId="22" fillId="0" borderId="21" xfId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55" borderId="21" xfId="1" applyFont="1" applyFill="1" applyBorder="1" applyAlignment="1">
      <alignment horizontal="center" vertical="center"/>
    </xf>
    <xf numFmtId="2" fontId="22" fillId="55" borderId="21" xfId="1" applyNumberFormat="1" applyFont="1" applyFill="1" applyBorder="1" applyAlignment="1">
      <alignment horizontal="center" vertical="center"/>
    </xf>
    <xf numFmtId="0" fontId="21" fillId="0" borderId="33" xfId="0" applyFont="1" applyFill="1" applyBorder="1"/>
    <xf numFmtId="0" fontId="21" fillId="0" borderId="0" xfId="0" applyFont="1" applyFill="1" applyBorder="1"/>
    <xf numFmtId="0" fontId="17" fillId="0" borderId="35" xfId="0" applyFont="1" applyFill="1" applyBorder="1"/>
    <xf numFmtId="0" fontId="17" fillId="0" borderId="31" xfId="0" applyFont="1" applyFill="1" applyBorder="1"/>
    <xf numFmtId="0" fontId="17" fillId="0" borderId="32" xfId="0" applyFont="1" applyFill="1" applyBorder="1"/>
    <xf numFmtId="0" fontId="21" fillId="0" borderId="0" xfId="0" applyFont="1" applyFill="1" applyBorder="1" applyAlignment="1">
      <alignment wrapText="1"/>
    </xf>
    <xf numFmtId="0" fontId="21" fillId="0" borderId="34" xfId="0" applyFont="1" applyFill="1" applyBorder="1" applyAlignment="1">
      <alignment wrapText="1"/>
    </xf>
    <xf numFmtId="0" fontId="21" fillId="0" borderId="3" xfId="0" applyFont="1" applyFill="1" applyBorder="1"/>
    <xf numFmtId="0" fontId="94" fillId="55" borderId="0" xfId="265" applyFont="1" applyFill="1" applyBorder="1" applyAlignment="1" applyProtection="1">
      <alignment horizontal="center" vertical="center"/>
    </xf>
    <xf numFmtId="0" fontId="0" fillId="0" borderId="0" xfId="0" applyBorder="1"/>
    <xf numFmtId="0" fontId="13" fillId="56" borderId="0" xfId="0" applyFont="1" applyFill="1" applyAlignment="1">
      <alignment horizontal="center" vertical="center"/>
    </xf>
    <xf numFmtId="0" fontId="21" fillId="0" borderId="34" xfId="0" applyFont="1" applyFill="1" applyBorder="1"/>
    <xf numFmtId="0" fontId="21" fillId="0" borderId="37" xfId="0" applyFont="1" applyFill="1" applyBorder="1" applyAlignment="1">
      <alignment wrapText="1"/>
    </xf>
    <xf numFmtId="0" fontId="100" fillId="0" borderId="0" xfId="0" applyFont="1"/>
    <xf numFmtId="0" fontId="101" fillId="57" borderId="0" xfId="0" applyFont="1" applyFill="1" applyBorder="1"/>
    <xf numFmtId="0" fontId="21" fillId="57" borderId="0" xfId="0" applyFont="1" applyFill="1" applyBorder="1"/>
    <xf numFmtId="0" fontId="93" fillId="3" borderId="0" xfId="265" applyFont="1" applyFill="1" applyAlignment="1">
      <alignment horizontal="right" vertical="center"/>
    </xf>
    <xf numFmtId="0" fontId="94" fillId="52" borderId="0" xfId="265" applyFont="1" applyFill="1" applyAlignment="1">
      <alignment horizontal="center" vertical="center"/>
    </xf>
    <xf numFmtId="0" fontId="94" fillId="54" borderId="0" xfId="265" applyFont="1" applyFill="1" applyAlignment="1">
      <alignment horizontal="center" vertical="center"/>
    </xf>
    <xf numFmtId="49" fontId="89" fillId="3" borderId="0" xfId="0" applyNumberFormat="1" applyFont="1" applyFill="1" applyAlignment="1" applyProtection="1">
      <alignment horizontal="left" vertical="center"/>
      <protection locked="0"/>
    </xf>
    <xf numFmtId="0" fontId="86" fillId="3" borderId="0" xfId="0" applyFont="1" applyFill="1" applyAlignment="1">
      <alignment horizontal="center" vertical="center"/>
    </xf>
    <xf numFmtId="0" fontId="87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49" fontId="20" fillId="3" borderId="0" xfId="0" applyNumberFormat="1" applyFont="1" applyFill="1" applyAlignment="1" applyProtection="1">
      <alignment horizontal="left" vertical="center"/>
      <protection locked="0"/>
    </xf>
    <xf numFmtId="0" fontId="103" fillId="3" borderId="0" xfId="0" applyFont="1" applyFill="1" applyAlignment="1">
      <alignment vertical="center"/>
    </xf>
    <xf numFmtId="49" fontId="16" fillId="3" borderId="0" xfId="0" applyNumberFormat="1" applyFont="1" applyFill="1" applyAlignment="1" applyProtection="1">
      <alignment horizontal="left" vertical="center" indent="1"/>
      <protection locked="0"/>
    </xf>
    <xf numFmtId="1" fontId="22" fillId="52" borderId="21" xfId="1" applyNumberFormat="1" applyFont="1" applyFill="1" applyBorder="1" applyAlignment="1">
      <alignment horizontal="center" vertical="center"/>
    </xf>
    <xf numFmtId="1" fontId="22" fillId="58" borderId="21" xfId="1" applyNumberFormat="1" applyFont="1" applyFill="1" applyBorder="1" applyAlignment="1">
      <alignment horizontal="center" vertical="center"/>
    </xf>
    <xf numFmtId="1" fontId="103" fillId="3" borderId="0" xfId="0" applyNumberFormat="1" applyFont="1" applyFill="1" applyAlignment="1">
      <alignment horizontal="center" vertical="center"/>
    </xf>
    <xf numFmtId="165" fontId="20" fillId="3" borderId="2" xfId="0" applyNumberFormat="1" applyFont="1" applyFill="1" applyBorder="1" applyAlignment="1">
      <alignment horizontal="left" vertical="center"/>
    </xf>
    <xf numFmtId="165" fontId="18" fillId="3" borderId="2" xfId="0" applyNumberFormat="1" applyFont="1" applyFill="1" applyBorder="1" applyAlignment="1">
      <alignment horizontal="center" vertical="center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>
      <alignment horizontal="center" vertical="center"/>
    </xf>
    <xf numFmtId="1" fontId="22" fillId="3" borderId="2" xfId="1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1" fontId="0" fillId="3" borderId="0" xfId="0" applyNumberFormat="1" applyFill="1" applyAlignment="1">
      <alignment vertical="center"/>
    </xf>
    <xf numFmtId="1" fontId="104" fillId="52" borderId="21" xfId="1" applyNumberFormat="1" applyFont="1" applyFill="1" applyBorder="1" applyAlignment="1">
      <alignment horizontal="left" vertical="center"/>
    </xf>
    <xf numFmtId="1" fontId="103" fillId="3" borderId="0" xfId="0" applyNumberFormat="1" applyFont="1" applyFill="1" applyAlignment="1">
      <alignment vertical="center"/>
    </xf>
    <xf numFmtId="1" fontId="22" fillId="4" borderId="21" xfId="1" applyNumberFormat="1" applyFont="1" applyFill="1" applyBorder="1" applyAlignment="1">
      <alignment horizontal="center" vertical="center"/>
    </xf>
    <xf numFmtId="0" fontId="102" fillId="3" borderId="0" xfId="0" applyFont="1" applyFill="1" applyAlignment="1">
      <alignment vertical="center"/>
    </xf>
    <xf numFmtId="0" fontId="105" fillId="3" borderId="0" xfId="0" applyFont="1" applyFill="1" applyAlignment="1">
      <alignment horizontal="left" vertical="center"/>
    </xf>
    <xf numFmtId="49" fontId="16" fillId="3" borderId="0" xfId="0" applyNumberFormat="1" applyFont="1" applyFill="1" applyAlignment="1" applyProtection="1">
      <alignment horizontal="left" vertical="center"/>
      <protection locked="0"/>
    </xf>
    <xf numFmtId="0" fontId="105" fillId="3" borderId="0" xfId="0" applyFont="1" applyFill="1" applyAlignment="1">
      <alignment horizontal="center" vertical="center"/>
    </xf>
    <xf numFmtId="0" fontId="96" fillId="50" borderId="0" xfId="0" applyFont="1" applyFill="1" applyAlignment="1">
      <alignment vertical="center"/>
    </xf>
    <xf numFmtId="0" fontId="13" fillId="59" borderId="0" xfId="0" applyFont="1" applyFill="1" applyAlignment="1">
      <alignment horizontal="center" vertical="center"/>
    </xf>
    <xf numFmtId="2" fontId="14" fillId="54" borderId="23" xfId="268" applyNumberFormat="1" applyFont="1" applyFill="1" applyBorder="1" applyAlignment="1">
      <alignment horizontal="center" vertical="center"/>
    </xf>
    <xf numFmtId="0" fontId="0" fillId="0" borderId="0" xfId="0" applyFill="1" applyBorder="1"/>
    <xf numFmtId="15" fontId="0" fillId="0" borderId="0" xfId="0" applyNumberFormat="1" applyFill="1" applyBorder="1"/>
    <xf numFmtId="0" fontId="21" fillId="0" borderId="35" xfId="0" applyFont="1" applyFill="1" applyBorder="1"/>
    <xf numFmtId="0" fontId="21" fillId="0" borderId="31" xfId="0" applyFont="1" applyFill="1" applyBorder="1"/>
    <xf numFmtId="0" fontId="21" fillId="0" borderId="32" xfId="0" applyFont="1" applyFill="1" applyBorder="1" applyAlignment="1">
      <alignment wrapText="1"/>
    </xf>
    <xf numFmtId="0" fontId="21" fillId="0" borderId="36" xfId="0" applyFont="1" applyFill="1" applyBorder="1"/>
    <xf numFmtId="0" fontId="106" fillId="3" borderId="0" xfId="2" quotePrefix="1" applyFont="1" applyFill="1" applyBorder="1" applyAlignment="1">
      <alignment horizontal="left"/>
    </xf>
    <xf numFmtId="165" fontId="22" fillId="52" borderId="21" xfId="304" applyNumberFormat="1" applyFont="1" applyFill="1" applyBorder="1" applyAlignment="1">
      <alignment vertic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39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00FF"/>
      <color rgb="FFFFFF99"/>
      <color rgb="FFDAEEF3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ckip\AppData\Local\Microsoft\Windows\INetCache\Content.Outlook\NW4DJWES\Vic-Alb%20Capital%20Expenditure%20Sharing%20Scheme%20Track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| General"/>
      <sheetName val="Input | Inflation and Disc Rate"/>
      <sheetName val="Input | Reported Capex"/>
      <sheetName val="Input | Reported Performance"/>
      <sheetName val="Input | Contingent Payment"/>
      <sheetName val="Input | Performance Targets"/>
      <sheetName val="Calc | CESS Revenue Increments"/>
      <sheetName val="Calc | Contingent Payment"/>
      <sheetName val="Output | Models"/>
    </sheetNames>
    <sheetDataSet>
      <sheetData sheetId="0"/>
      <sheetData sheetId="1">
        <row r="1">
          <cell r="B1" t="str">
            <v>AGN Vic-Alb 2023-2027 Indicative - Capital expenditure sharing scheme model</v>
          </cell>
        </row>
        <row r="6">
          <cell r="D6" t="str">
            <v>AGN Vic-Alb</v>
          </cell>
        </row>
        <row r="15">
          <cell r="D15">
            <v>2018</v>
          </cell>
          <cell r="E15">
            <v>2019</v>
          </cell>
          <cell r="F15">
            <v>2020</v>
          </cell>
          <cell r="G15">
            <v>2021</v>
          </cell>
          <cell r="H15">
            <v>2022</v>
          </cell>
        </row>
        <row r="18">
          <cell r="D18" t="str">
            <v>Yes</v>
          </cell>
          <cell r="E18" t="str">
            <v>Yes</v>
          </cell>
          <cell r="F18" t="str">
            <v>Yes</v>
          </cell>
          <cell r="G18" t="str">
            <v>Yes</v>
          </cell>
          <cell r="H18" t="str">
            <v>No</v>
          </cell>
        </row>
      </sheetData>
      <sheetData sheetId="2"/>
      <sheetData sheetId="3"/>
      <sheetData sheetId="4"/>
      <sheetData sheetId="5"/>
      <sheetData sheetId="6">
        <row r="15">
          <cell r="H15">
            <v>1000</v>
          </cell>
        </row>
        <row r="44">
          <cell r="E44" t="str">
            <v>outages per 1000 customers</v>
          </cell>
        </row>
        <row r="45">
          <cell r="E45" t="str">
            <v>minutes per 1000 customers</v>
          </cell>
        </row>
        <row r="46">
          <cell r="E46" t="str">
            <v>leaks per km of main</v>
          </cell>
        </row>
        <row r="47">
          <cell r="E47" t="str">
            <v>events per 1000 customers</v>
          </cell>
        </row>
        <row r="48">
          <cell r="E48" t="str">
            <v>leaks per 1000 customers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5"/>
  <sheetViews>
    <sheetView zoomScale="160" zoomScaleNormal="160" workbookViewId="0">
      <selection activeCell="D11" sqref="D11"/>
    </sheetView>
  </sheetViews>
  <sheetFormatPr defaultColWidth="0" defaultRowHeight="18" customHeight="1" zeroHeight="1"/>
  <cols>
    <col min="1" max="2" width="1.33203125" style="2" customWidth="1"/>
    <col min="3" max="3" width="26.44140625" style="1" customWidth="1"/>
    <col min="4" max="4" width="79.33203125" style="1" customWidth="1"/>
    <col min="5" max="5" width="2.88671875" style="1" customWidth="1"/>
    <col min="6" max="6" width="2.88671875" style="2" customWidth="1"/>
    <col min="7" max="28" width="12.6640625" style="2" hidden="1" customWidth="1"/>
    <col min="29" max="16384" width="9.109375" style="2" hidden="1"/>
  </cols>
  <sheetData>
    <row r="1" spans="2:13" s="5" customFormat="1" ht="18" customHeight="1">
      <c r="B1" s="3" t="str">
        <f>'Input | General'!$B$1</f>
        <v>Multinet Gas 2023-28 Gas AA Proposal - Capital expenditure sharing scheme model</v>
      </c>
      <c r="D1" s="4"/>
      <c r="E1" s="4"/>
    </row>
    <row r="2" spans="2:13" ht="18" customHeight="1">
      <c r="B2" s="24" t="s">
        <v>10</v>
      </c>
    </row>
    <row r="3" spans="2:13" ht="18" customHeight="1">
      <c r="C3" s="2"/>
    </row>
    <row r="4" spans="2:13" s="8" customFormat="1" ht="18" customHeight="1">
      <c r="C4" s="20" t="s">
        <v>11</v>
      </c>
      <c r="D4" s="7"/>
      <c r="E4" s="7"/>
    </row>
    <row r="5" spans="2:13" ht="11.25" customHeight="1"/>
    <row r="6" spans="2:13" ht="11.25" customHeight="1">
      <c r="C6" s="22" t="s">
        <v>12</v>
      </c>
      <c r="D6" s="22" t="s">
        <v>13</v>
      </c>
      <c r="E6" s="22"/>
    </row>
    <row r="7" spans="2:13" ht="11.25" customHeight="1">
      <c r="C7" s="49" t="s">
        <v>15</v>
      </c>
      <c r="D7" s="23" t="s">
        <v>23</v>
      </c>
      <c r="E7" s="23"/>
      <c r="F7" s="21"/>
      <c r="G7" s="21"/>
      <c r="H7" s="21"/>
      <c r="I7" s="21"/>
      <c r="J7" s="21"/>
      <c r="K7" s="21"/>
      <c r="L7" s="21"/>
      <c r="M7" s="21"/>
    </row>
    <row r="8" spans="2:13" ht="11.25" customHeight="1">
      <c r="C8" s="49" t="s">
        <v>44</v>
      </c>
      <c r="D8" s="23" t="s">
        <v>43</v>
      </c>
      <c r="E8" s="23"/>
      <c r="F8" s="21"/>
      <c r="G8" s="21"/>
      <c r="H8" s="21"/>
      <c r="I8" s="21"/>
      <c r="J8" s="21"/>
      <c r="K8" s="21"/>
      <c r="L8" s="21"/>
      <c r="M8" s="21"/>
    </row>
    <row r="9" spans="2:13" ht="11.25" customHeight="1">
      <c r="C9" s="49" t="s">
        <v>31</v>
      </c>
      <c r="D9" s="23" t="s">
        <v>18</v>
      </c>
      <c r="E9" s="23"/>
      <c r="F9" s="21"/>
      <c r="G9" s="21"/>
      <c r="H9" s="21"/>
      <c r="I9" s="21"/>
      <c r="J9" s="21"/>
      <c r="K9" s="21"/>
      <c r="L9" s="21"/>
      <c r="M9" s="21"/>
    </row>
    <row r="10" spans="2:13" ht="11.25" customHeight="1">
      <c r="C10" s="120" t="s">
        <v>96</v>
      </c>
      <c r="D10" s="23" t="s">
        <v>130</v>
      </c>
      <c r="E10" s="23"/>
      <c r="F10" s="21"/>
      <c r="G10" s="21"/>
      <c r="H10" s="21"/>
      <c r="I10" s="21"/>
      <c r="J10" s="21"/>
      <c r="K10" s="21"/>
      <c r="L10" s="21"/>
      <c r="M10" s="21"/>
    </row>
    <row r="11" spans="2:13" ht="11.25" customHeight="1">
      <c r="C11" s="49" t="s">
        <v>89</v>
      </c>
      <c r="D11" s="23" t="s">
        <v>91</v>
      </c>
      <c r="E11" s="23"/>
      <c r="F11" s="21"/>
      <c r="G11" s="21"/>
      <c r="H11" s="21"/>
      <c r="I11" s="21"/>
      <c r="J11" s="21"/>
      <c r="K11" s="21"/>
      <c r="L11" s="21"/>
      <c r="M11" s="21"/>
    </row>
    <row r="12" spans="2:13" ht="11.25" customHeight="1">
      <c r="C12" s="49" t="s">
        <v>32</v>
      </c>
      <c r="D12" s="23" t="s">
        <v>19</v>
      </c>
      <c r="E12" s="23"/>
      <c r="F12" s="21"/>
      <c r="G12" s="21"/>
      <c r="H12" s="21"/>
      <c r="I12" s="21"/>
      <c r="J12" s="21"/>
      <c r="K12" s="21"/>
      <c r="L12" s="21"/>
      <c r="M12" s="21"/>
    </row>
    <row r="13" spans="2:13" ht="11.25" customHeight="1">
      <c r="C13" s="49" t="s">
        <v>45</v>
      </c>
      <c r="D13" s="23" t="s">
        <v>30</v>
      </c>
      <c r="E13" s="23"/>
      <c r="F13" s="21"/>
      <c r="G13" s="21"/>
      <c r="H13" s="21"/>
      <c r="I13" s="21"/>
      <c r="J13" s="21"/>
      <c r="K13" s="21"/>
      <c r="L13" s="21"/>
      <c r="M13" s="21"/>
    </row>
    <row r="14" spans="2:13" ht="12.75" customHeight="1"/>
    <row r="15" spans="2:13" s="8" customFormat="1" ht="12.75" customHeight="1">
      <c r="C15" s="20" t="s">
        <v>14</v>
      </c>
      <c r="D15" s="7"/>
      <c r="E15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2" location="'Calc | CESS Revenue Increments'!A1" display="Calc | CESS Revenue Increments" xr:uid="{00000000-0004-0000-0000-000003000000}"/>
    <hyperlink ref="C13" location="'Output | Models'!A1" display="Output | Models" xr:uid="{00000000-0004-0000-0000-000004000000}"/>
    <hyperlink ref="C11" location="'Input | Asset Performance Index'!A1" display="Input | Asset performance index" xr:uid="{00000000-0004-0000-0000-000005000000}"/>
    <hyperlink ref="C10" location="'Input | Reported Performance'!A1" display="Input | Reported Performance'!" xr:uid="{00000000-0004-0000-0000-000006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E21"/>
  <sheetViews>
    <sheetView topLeftCell="A21" zoomScale="90" zoomScaleNormal="90" workbookViewId="0">
      <selection activeCell="C19" sqref="C19"/>
    </sheetView>
  </sheetViews>
  <sheetFormatPr defaultRowHeight="14.4"/>
  <cols>
    <col min="2" max="2" width="37.88671875" customWidth="1"/>
    <col min="3" max="3" width="23.5546875" customWidth="1"/>
    <col min="4" max="4" width="81.109375" customWidth="1"/>
    <col min="5" max="5" width="75.44140625" customWidth="1"/>
  </cols>
  <sheetData>
    <row r="1" spans="1:5" ht="21">
      <c r="A1" s="81" t="str">
        <f>'Input | General'!B1</f>
        <v>Multinet Gas 2023-28 Gas AA Proposal - Capital expenditure sharing scheme model</v>
      </c>
    </row>
    <row r="2" spans="1:5" ht="15.6">
      <c r="A2" s="82" t="s">
        <v>90</v>
      </c>
      <c r="B2" s="83"/>
      <c r="C2" s="83"/>
      <c r="D2" s="83"/>
      <c r="E2" s="69"/>
    </row>
    <row r="3" spans="1:5" ht="15" thickBot="1">
      <c r="A3" s="69"/>
      <c r="B3" s="69"/>
      <c r="C3" s="69"/>
      <c r="D3" s="69"/>
      <c r="E3" s="69"/>
    </row>
    <row r="4" spans="1:5">
      <c r="A4" s="70" t="s">
        <v>56</v>
      </c>
      <c r="B4" s="71" t="s">
        <v>57</v>
      </c>
      <c r="C4" s="71" t="s">
        <v>58</v>
      </c>
      <c r="D4" s="72" t="s">
        <v>59</v>
      </c>
      <c r="E4" s="77"/>
    </row>
    <row r="5" spans="1:5" ht="30.75" customHeight="1">
      <c r="A5" s="68">
        <v>1</v>
      </c>
      <c r="B5" s="69" t="s">
        <v>15</v>
      </c>
      <c r="C5" s="69" t="s">
        <v>60</v>
      </c>
      <c r="D5" s="74" t="s">
        <v>61</v>
      </c>
      <c r="E5" s="77"/>
    </row>
    <row r="6" spans="1:5" ht="30.75" customHeight="1">
      <c r="A6" s="68">
        <f>A5+1</f>
        <v>2</v>
      </c>
      <c r="B6" s="69" t="s">
        <v>44</v>
      </c>
      <c r="C6" s="69" t="s">
        <v>62</v>
      </c>
      <c r="D6" s="74" t="s">
        <v>72</v>
      </c>
      <c r="E6" s="77"/>
    </row>
    <row r="7" spans="1:5" ht="30.75" customHeight="1">
      <c r="A7" s="68">
        <f>A6+1</f>
        <v>3</v>
      </c>
      <c r="B7" s="69" t="s">
        <v>31</v>
      </c>
      <c r="C7" s="73" t="s">
        <v>73</v>
      </c>
      <c r="D7" s="74" t="s">
        <v>74</v>
      </c>
      <c r="E7" s="77"/>
    </row>
    <row r="8" spans="1:5" ht="30.75" customHeight="1">
      <c r="A8" s="68">
        <f>A7+1</f>
        <v>4</v>
      </c>
      <c r="B8" s="69" t="s">
        <v>31</v>
      </c>
      <c r="C8" s="73" t="s">
        <v>75</v>
      </c>
      <c r="D8" s="74" t="s">
        <v>76</v>
      </c>
      <c r="E8" s="77"/>
    </row>
    <row r="9" spans="1:5" ht="30.75" customHeight="1">
      <c r="A9" s="68">
        <f>A8+1</f>
        <v>5</v>
      </c>
      <c r="B9" s="69" t="s">
        <v>32</v>
      </c>
      <c r="C9" s="69" t="s">
        <v>63</v>
      </c>
      <c r="D9" s="74" t="s">
        <v>77</v>
      </c>
      <c r="E9" s="77"/>
    </row>
    <row r="10" spans="1:5" ht="30.75" customHeight="1">
      <c r="A10" s="68">
        <f t="shared" ref="A10:A12" si="0">A9+1</f>
        <v>6</v>
      </c>
      <c r="B10" s="69" t="s">
        <v>32</v>
      </c>
      <c r="C10" s="69" t="s">
        <v>64</v>
      </c>
      <c r="D10" s="74" t="s">
        <v>65</v>
      </c>
      <c r="E10" s="77"/>
    </row>
    <row r="11" spans="1:5" ht="30.75" customHeight="1">
      <c r="A11" s="68">
        <f t="shared" si="0"/>
        <v>7</v>
      </c>
      <c r="B11" s="69" t="s">
        <v>32</v>
      </c>
      <c r="C11" s="69" t="s">
        <v>66</v>
      </c>
      <c r="D11" s="74" t="s">
        <v>78</v>
      </c>
      <c r="E11" s="77"/>
    </row>
    <row r="12" spans="1:5" ht="30.75" customHeight="1">
      <c r="A12" s="68">
        <f t="shared" si="0"/>
        <v>8</v>
      </c>
      <c r="B12" s="69" t="s">
        <v>32</v>
      </c>
      <c r="C12" s="69" t="s">
        <v>67</v>
      </c>
      <c r="D12" s="74" t="s">
        <v>68</v>
      </c>
      <c r="E12" s="69"/>
    </row>
    <row r="13" spans="1:5" ht="30.75" customHeight="1">
      <c r="A13" s="68">
        <v>9</v>
      </c>
      <c r="B13" s="69" t="s">
        <v>45</v>
      </c>
      <c r="C13" s="69" t="s">
        <v>79</v>
      </c>
      <c r="D13" s="79" t="s">
        <v>80</v>
      </c>
      <c r="E13" s="69"/>
    </row>
    <row r="14" spans="1:5" ht="30.75" customHeight="1">
      <c r="A14" s="68">
        <v>10</v>
      </c>
      <c r="B14" s="69" t="s">
        <v>92</v>
      </c>
      <c r="C14" s="69" t="s">
        <v>86</v>
      </c>
      <c r="D14" s="79" t="s">
        <v>93</v>
      </c>
      <c r="E14" s="69"/>
    </row>
    <row r="15" spans="1:5" ht="30.75" customHeight="1" thickBot="1">
      <c r="A15" s="68">
        <v>11</v>
      </c>
      <c r="B15" s="75" t="s">
        <v>32</v>
      </c>
      <c r="C15" s="75" t="s">
        <v>87</v>
      </c>
      <c r="D15" s="80" t="s">
        <v>88</v>
      </c>
      <c r="E15" s="77"/>
    </row>
    <row r="16" spans="1:5" ht="30.75" customHeight="1">
      <c r="A16" s="116">
        <v>12</v>
      </c>
      <c r="B16" s="117" t="s">
        <v>92</v>
      </c>
      <c r="C16" s="117" t="s">
        <v>123</v>
      </c>
      <c r="D16" s="118" t="s">
        <v>122</v>
      </c>
      <c r="E16" s="115"/>
    </row>
    <row r="17" spans="1:5" ht="30.75" customHeight="1">
      <c r="A17" s="68">
        <v>13</v>
      </c>
      <c r="B17" s="69" t="s">
        <v>92</v>
      </c>
      <c r="C17" s="69" t="s">
        <v>124</v>
      </c>
      <c r="D17" s="74" t="s">
        <v>125</v>
      </c>
      <c r="E17" s="115"/>
    </row>
    <row r="18" spans="1:5" ht="30.75" customHeight="1">
      <c r="A18" s="68">
        <v>14</v>
      </c>
      <c r="B18" s="69" t="s">
        <v>32</v>
      </c>
      <c r="C18" s="69" t="s">
        <v>94</v>
      </c>
      <c r="D18" s="74" t="s">
        <v>127</v>
      </c>
      <c r="E18" s="114"/>
    </row>
    <row r="19" spans="1:5" ht="30.75" customHeight="1">
      <c r="A19" s="68">
        <v>15</v>
      </c>
      <c r="B19" s="69" t="s">
        <v>31</v>
      </c>
      <c r="C19" s="69" t="s">
        <v>73</v>
      </c>
      <c r="D19" s="74" t="s">
        <v>95</v>
      </c>
    </row>
    <row r="20" spans="1:5" ht="30.75" customHeight="1">
      <c r="A20" s="68">
        <v>16</v>
      </c>
      <c r="B20" s="69" t="s">
        <v>32</v>
      </c>
      <c r="C20" s="69" t="s">
        <v>87</v>
      </c>
      <c r="D20" s="74" t="s">
        <v>126</v>
      </c>
    </row>
    <row r="21" spans="1:5" ht="30.75" customHeight="1" thickBot="1">
      <c r="A21" s="119">
        <v>17</v>
      </c>
      <c r="B21" s="75" t="s">
        <v>128</v>
      </c>
      <c r="C21" s="75" t="s">
        <v>86</v>
      </c>
      <c r="D21" s="80" t="s">
        <v>129</v>
      </c>
    </row>
  </sheetData>
  <phoneticPr fontId="9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99"/>
  </sheetPr>
  <dimension ref="A1:V22"/>
  <sheetViews>
    <sheetView zoomScale="80" zoomScaleNormal="80" workbookViewId="0">
      <selection activeCell="D7" sqref="D7"/>
    </sheetView>
  </sheetViews>
  <sheetFormatPr defaultColWidth="0" defaultRowHeight="0" customHeight="1" zeroHeight="1"/>
  <cols>
    <col min="1" max="2" width="1.33203125" style="13" customWidth="1"/>
    <col min="3" max="3" width="56.6640625" style="14" customWidth="1"/>
    <col min="4" max="4" width="14.33203125" style="13" customWidth="1"/>
    <col min="5" max="8" width="12.6640625" style="13" customWidth="1"/>
    <col min="9" max="9" width="9.44140625" style="13" customWidth="1"/>
    <col min="10" max="10" width="11.44140625" style="13" customWidth="1"/>
    <col min="11" max="12" width="2.88671875" style="13" customWidth="1"/>
    <col min="13" max="22" width="9.109375" style="13" hidden="1" customWidth="1"/>
    <col min="23" max="16384" width="12.6640625" style="13" hidden="1"/>
  </cols>
  <sheetData>
    <row r="1" spans="1:13" s="10" customFormat="1" ht="18" customHeight="1">
      <c r="B1" s="11" t="str">
        <f>$D$6&amp;" "&amp;$D$8&amp;" "&amp;D7&amp;" - "&amp;"Capital expenditure sharing scheme model"</f>
        <v>Multinet Gas 2023-28 Gas AA Proposal - Capital expenditure sharing scheme model</v>
      </c>
      <c r="F1" s="45"/>
      <c r="G1" s="46" t="s">
        <v>24</v>
      </c>
      <c r="H1" s="54" t="s">
        <v>25</v>
      </c>
      <c r="I1" s="58" t="s">
        <v>16</v>
      </c>
      <c r="J1" s="76" t="s">
        <v>55</v>
      </c>
      <c r="M1" s="47"/>
    </row>
    <row r="2" spans="1:13" s="10" customFormat="1" ht="18" customHeight="1">
      <c r="B2" s="12" t="s">
        <v>15</v>
      </c>
    </row>
    <row r="3" spans="1:13" s="10" customFormat="1" ht="3" customHeight="1">
      <c r="B3" s="9"/>
    </row>
    <row r="4" spans="1:13" s="25" customFormat="1" ht="12.75" customHeight="1">
      <c r="A4" s="8"/>
      <c r="B4" s="20" t="s">
        <v>15</v>
      </c>
    </row>
    <row r="5" spans="1:13" s="21" customFormat="1" ht="11.25" customHeight="1">
      <c r="C5" s="22"/>
    </row>
    <row r="6" spans="1:13" s="33" customFormat="1" ht="11.25" customHeight="1">
      <c r="C6" s="32" t="s">
        <v>0</v>
      </c>
      <c r="D6" s="55" t="s">
        <v>131</v>
      </c>
      <c r="J6" s="42"/>
      <c r="K6" s="42"/>
      <c r="L6" s="42"/>
      <c r="M6" s="42"/>
    </row>
    <row r="7" spans="1:13" s="33" customFormat="1" ht="11.25" customHeight="1">
      <c r="C7" s="32" t="s">
        <v>49</v>
      </c>
      <c r="D7" s="55" t="s">
        <v>71</v>
      </c>
      <c r="I7" s="42"/>
      <c r="J7" s="42"/>
      <c r="K7" s="42"/>
      <c r="L7" s="42"/>
    </row>
    <row r="8" spans="1:13" s="33" customFormat="1" ht="11.25" customHeight="1">
      <c r="C8" s="32" t="s">
        <v>50</v>
      </c>
      <c r="D8" s="55" t="s">
        <v>69</v>
      </c>
      <c r="J8" s="42"/>
      <c r="K8" s="42"/>
      <c r="L8" s="42"/>
      <c r="M8" s="42"/>
    </row>
    <row r="9" spans="1:13" s="33" customFormat="1" ht="11.25" customHeight="1">
      <c r="C9" s="65" t="s">
        <v>54</v>
      </c>
      <c r="D9" s="55" t="s">
        <v>70</v>
      </c>
      <c r="J9" s="42"/>
      <c r="K9" s="42"/>
      <c r="L9" s="42"/>
      <c r="M9" s="42"/>
    </row>
    <row r="10" spans="1:13" s="33" customFormat="1" ht="11.25" customHeight="1">
      <c r="C10" s="32"/>
      <c r="J10" s="42"/>
      <c r="K10" s="42"/>
      <c r="L10" s="42"/>
      <c r="M10" s="42"/>
    </row>
    <row r="11" spans="1:13" s="33" customFormat="1" ht="11.25" customHeight="1">
      <c r="C11" s="50" t="s">
        <v>48</v>
      </c>
      <c r="J11" s="42"/>
      <c r="K11" s="42"/>
      <c r="L11" s="42"/>
      <c r="M11" s="42"/>
    </row>
    <row r="12" spans="1:13" s="33" customFormat="1" ht="11.25" customHeight="1">
      <c r="C12" s="32"/>
      <c r="D12" s="34" t="s">
        <v>36</v>
      </c>
      <c r="E12" s="34" t="s">
        <v>37</v>
      </c>
      <c r="F12" s="34" t="s">
        <v>38</v>
      </c>
      <c r="G12" s="34" t="s">
        <v>39</v>
      </c>
      <c r="H12" s="34" t="s">
        <v>40</v>
      </c>
      <c r="J12" s="42"/>
      <c r="K12" s="42"/>
      <c r="L12" s="42"/>
      <c r="M12" s="42"/>
    </row>
    <row r="13" spans="1:13" s="33" customFormat="1" ht="11.25" customHeight="1">
      <c r="C13" s="32" t="s">
        <v>34</v>
      </c>
      <c r="D13" s="66">
        <v>2018</v>
      </c>
      <c r="E13" s="66">
        <v>2019</v>
      </c>
      <c r="F13" s="66">
        <v>2020</v>
      </c>
      <c r="G13" s="66">
        <v>2021</v>
      </c>
      <c r="H13" s="66">
        <v>2022</v>
      </c>
      <c r="J13" s="42"/>
      <c r="K13" s="42"/>
      <c r="L13" s="42"/>
      <c r="M13" s="42"/>
    </row>
    <row r="14" spans="1:13" s="33" customFormat="1" ht="11.25" customHeight="1">
      <c r="C14" s="32" t="s">
        <v>1</v>
      </c>
      <c r="D14" s="55" t="s">
        <v>8</v>
      </c>
      <c r="E14" s="55" t="s">
        <v>8</v>
      </c>
      <c r="F14" s="55" t="s">
        <v>8</v>
      </c>
      <c r="G14" s="55" t="s">
        <v>8</v>
      </c>
      <c r="H14" s="55" t="s">
        <v>8</v>
      </c>
      <c r="J14" s="42"/>
      <c r="K14" s="42"/>
      <c r="L14" s="42"/>
      <c r="M14" s="42"/>
    </row>
    <row r="15" spans="1:13" s="33" customFormat="1" ht="11.25" customHeight="1">
      <c r="C15" s="32" t="s">
        <v>2</v>
      </c>
      <c r="D15" s="55" t="s">
        <v>7</v>
      </c>
      <c r="E15" s="55" t="s">
        <v>7</v>
      </c>
      <c r="F15" s="55" t="s">
        <v>7</v>
      </c>
      <c r="G15" s="55" t="s">
        <v>7</v>
      </c>
      <c r="H15" s="55" t="s">
        <v>9</v>
      </c>
      <c r="J15" s="42"/>
      <c r="K15" s="42"/>
      <c r="L15" s="42"/>
      <c r="M15" s="42"/>
    </row>
    <row r="16" spans="1:13" s="33" customFormat="1" ht="11.25" customHeight="1">
      <c r="C16" s="32"/>
      <c r="D16" s="42"/>
      <c r="E16" s="42"/>
      <c r="F16" s="42"/>
      <c r="G16" s="42"/>
      <c r="H16" s="42"/>
      <c r="J16" s="42"/>
      <c r="K16" s="42"/>
      <c r="L16" s="42"/>
      <c r="M16" s="42"/>
    </row>
    <row r="17" spans="1:13" s="33" customFormat="1" ht="11.25" customHeight="1">
      <c r="C17" s="32"/>
      <c r="D17" s="34" t="s">
        <v>36</v>
      </c>
      <c r="E17" s="34" t="s">
        <v>37</v>
      </c>
      <c r="F17" s="34" t="s">
        <v>38</v>
      </c>
      <c r="G17" s="34" t="s">
        <v>39</v>
      </c>
      <c r="H17" s="34" t="s">
        <v>40</v>
      </c>
      <c r="J17" s="42"/>
      <c r="K17" s="42"/>
      <c r="L17" s="42"/>
      <c r="M17" s="42"/>
    </row>
    <row r="18" spans="1:13" s="33" customFormat="1" ht="11.25" customHeight="1">
      <c r="C18" s="32" t="s">
        <v>35</v>
      </c>
      <c r="D18" s="64" t="str">
        <f>D9</f>
        <v>2023-24</v>
      </c>
      <c r="E18" s="64" t="str">
        <f>IF(LEN(D18)&gt;4,CONCATENATE(LEFT(D18,4)+1&amp;"–"&amp;IF(RIGHT(D18,2)+1&gt;9,"","0")&amp;RIGHT(D18,2)+1),D18+1)</f>
        <v>2024–25</v>
      </c>
      <c r="F18" s="64" t="str">
        <f t="shared" ref="F18:H18" si="0">IF(LEN(E18)&gt;4,CONCATENATE(LEFT(E18,4)+1&amp;"–"&amp;IF(RIGHT(E18,2)+1&gt;9,"","0")&amp;RIGHT(E18,2)+1),E18+1)</f>
        <v>2025–26</v>
      </c>
      <c r="G18" s="64" t="str">
        <f t="shared" si="0"/>
        <v>2026–27</v>
      </c>
      <c r="H18" s="64" t="str">
        <f t="shared" si="0"/>
        <v>2027–28</v>
      </c>
      <c r="J18" s="42"/>
      <c r="K18" s="42"/>
      <c r="L18" s="42"/>
      <c r="M18" s="42"/>
    </row>
    <row r="19" spans="1:13" s="33" customFormat="1" ht="11.25" customHeight="1">
      <c r="C19" s="42"/>
      <c r="D19" s="42"/>
      <c r="E19" s="42"/>
      <c r="F19" s="42"/>
      <c r="G19" s="42"/>
      <c r="H19" s="42"/>
      <c r="J19" s="42"/>
      <c r="K19" s="42"/>
      <c r="L19" s="42"/>
      <c r="M19" s="42"/>
    </row>
    <row r="20" spans="1:13" s="33" customFormat="1" ht="11.25" customHeight="1">
      <c r="J20" s="42"/>
      <c r="K20" s="42"/>
      <c r="L20" s="42"/>
      <c r="M20" s="42"/>
    </row>
    <row r="21" spans="1:13" s="25" customFormat="1" ht="12.75" customHeight="1">
      <c r="A21" s="8"/>
      <c r="B21" s="20" t="s">
        <v>14</v>
      </c>
    </row>
    <row r="22" spans="1:13" ht="18" hidden="1" customHeight="1"/>
  </sheetData>
  <dataValidations count="2">
    <dataValidation type="list" allowBlank="1" showInputMessage="1" showErrorMessage="1" sqref="D14:H14" xr:uid="{00000000-0002-0000-0200-000000000000}">
      <formula1>"Yes, No, N/A"</formula1>
    </dataValidation>
    <dataValidation type="list" allowBlank="1" showInputMessage="1" showErrorMessage="1" sqref="D15:H15" xr:uid="{00000000-0002-0000-02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99"/>
  </sheetPr>
  <dimension ref="A1:W68"/>
  <sheetViews>
    <sheetView tabSelected="1" zoomScale="80" zoomScaleNormal="80" workbookViewId="0">
      <selection activeCell="H30" sqref="H30"/>
    </sheetView>
  </sheetViews>
  <sheetFormatPr defaultColWidth="0" defaultRowHeight="18" customHeight="1" zeroHeight="1"/>
  <cols>
    <col min="1" max="2" width="1.33203125" style="10" customWidth="1"/>
    <col min="3" max="3" width="49.88671875" style="15" customWidth="1"/>
    <col min="4" max="4" width="23.6640625" style="15" customWidth="1"/>
    <col min="5" max="5" width="13.44140625" style="15" customWidth="1"/>
    <col min="6" max="6" width="9.109375" style="15" customWidth="1"/>
    <col min="7" max="7" width="2.88671875" style="15" customWidth="1"/>
    <col min="8" max="12" width="13.6640625" style="10" bestFit="1" customWidth="1"/>
    <col min="13" max="14" width="2.88671875" style="10" customWidth="1"/>
    <col min="15" max="23" width="0" style="10" hidden="1" customWidth="1"/>
    <col min="24" max="16384" width="12.6640625" style="10" hidden="1"/>
  </cols>
  <sheetData>
    <row r="1" spans="2:14" ht="18" customHeight="1">
      <c r="B1" s="3" t="str">
        <f>'Input | General'!$B$1</f>
        <v>Multinet Gas 2023-28 Gas AA Proposal - Capital expenditure sharing scheme model</v>
      </c>
      <c r="D1" s="11"/>
      <c r="E1" s="11"/>
      <c r="F1" s="11"/>
      <c r="G1" s="11"/>
      <c r="H1" s="45"/>
      <c r="I1" s="46" t="s">
        <v>24</v>
      </c>
      <c r="J1" s="54" t="s">
        <v>25</v>
      </c>
      <c r="K1" s="58" t="s">
        <v>16</v>
      </c>
      <c r="L1" s="76" t="s">
        <v>55</v>
      </c>
    </row>
    <row r="2" spans="2:14" ht="18" customHeight="1">
      <c r="B2" s="12" t="s">
        <v>17</v>
      </c>
      <c r="D2" s="12"/>
      <c r="E2" s="12"/>
      <c r="F2" s="12"/>
      <c r="G2" s="12"/>
    </row>
    <row r="3" spans="2:14" ht="3" customHeight="1">
      <c r="C3" s="9"/>
      <c r="D3" s="9"/>
      <c r="E3" s="9"/>
      <c r="F3" s="9"/>
      <c r="G3" s="9"/>
    </row>
    <row r="4" spans="2:14" s="8" customFormat="1" ht="12.75" customHeight="1">
      <c r="B4" s="20" t="s">
        <v>20</v>
      </c>
      <c r="D4" s="6"/>
      <c r="E4" s="6"/>
      <c r="F4" s="6"/>
      <c r="G4" s="6"/>
    </row>
    <row r="5" spans="2:14" ht="10.5" customHeight="1">
      <c r="D5" s="31"/>
      <c r="E5" s="31"/>
      <c r="F5" s="31"/>
      <c r="G5" s="31"/>
    </row>
    <row r="6" spans="2:14" s="31" customFormat="1" ht="10.5" customHeight="1">
      <c r="D6" s="38" t="s">
        <v>6</v>
      </c>
      <c r="E6" s="38" t="s">
        <v>28</v>
      </c>
      <c r="F6" s="38" t="s">
        <v>4</v>
      </c>
      <c r="G6" s="27"/>
      <c r="H6" s="59">
        <f>IF('Input | General'!D14="Yes",'Input | General'!D13,"n/a")</f>
        <v>2018</v>
      </c>
      <c r="I6" s="59">
        <f>IF('Input | General'!E14="Yes",'Input | General'!E13,"n/a")</f>
        <v>2019</v>
      </c>
      <c r="J6" s="59">
        <f>IF('Input | General'!F14="Yes",'Input | General'!F13,"n/a")</f>
        <v>2020</v>
      </c>
      <c r="K6" s="59">
        <f>IF('Input | General'!G14="Yes",'Input | General'!G13,"n/a")</f>
        <v>2021</v>
      </c>
      <c r="L6" s="59">
        <f>IF('Input | General'!H14="Yes",'Input | General'!H13,"n/a")</f>
        <v>2022</v>
      </c>
      <c r="M6" s="48"/>
      <c r="N6" s="48"/>
    </row>
    <row r="7" spans="2:14" s="31" customFormat="1" ht="10.5" customHeight="1">
      <c r="M7" s="48"/>
      <c r="N7" s="48"/>
    </row>
    <row r="8" spans="2:14" ht="10.5" customHeight="1">
      <c r="C8" s="43" t="s">
        <v>3</v>
      </c>
      <c r="D8" s="41" t="s">
        <v>26</v>
      </c>
      <c r="E8" s="41" t="s">
        <v>27</v>
      </c>
      <c r="F8" s="62" t="e">
        <f>#REF!</f>
        <v>#REF!</v>
      </c>
      <c r="G8" s="31"/>
      <c r="H8" s="56">
        <v>99.635361585198382</v>
      </c>
      <c r="I8" s="56">
        <v>87.104757120117114</v>
      </c>
      <c r="J8" s="56">
        <v>90.467271334465764</v>
      </c>
      <c r="K8" s="56">
        <v>80.13233829803174</v>
      </c>
      <c r="L8" s="56"/>
      <c r="M8" s="2"/>
      <c r="N8" s="2"/>
    </row>
    <row r="9" spans="2:14" ht="10.5" customHeight="1">
      <c r="C9" s="43" t="s">
        <v>53</v>
      </c>
      <c r="D9" s="41" t="s">
        <v>26</v>
      </c>
      <c r="E9" s="41" t="s">
        <v>27</v>
      </c>
      <c r="F9" s="62" t="e">
        <f>#REF!</f>
        <v>#REF!</v>
      </c>
      <c r="G9" s="31"/>
      <c r="H9" s="56">
        <v>8.2630292767053941</v>
      </c>
      <c r="I9" s="56">
        <v>8.2591689359608242</v>
      </c>
      <c r="J9" s="56">
        <v>8.2726801285668241</v>
      </c>
      <c r="K9" s="56">
        <v>8.2939120026619708</v>
      </c>
      <c r="L9" s="56"/>
      <c r="M9" s="2"/>
      <c r="N9" s="2"/>
    </row>
    <row r="10" spans="2:14" ht="10.5" customHeight="1">
      <c r="C10" s="43" t="s">
        <v>51</v>
      </c>
      <c r="D10" s="41" t="s">
        <v>26</v>
      </c>
      <c r="E10" s="41" t="s">
        <v>27</v>
      </c>
      <c r="F10" s="62" t="e">
        <f>#REF!</f>
        <v>#REF!</v>
      </c>
      <c r="G10" s="31"/>
      <c r="H10" s="56"/>
      <c r="I10" s="56"/>
      <c r="J10" s="56"/>
      <c r="K10" s="56"/>
      <c r="L10" s="56"/>
      <c r="M10" s="2"/>
      <c r="N10" s="2"/>
    </row>
    <row r="11" spans="2:14" s="31" customFormat="1" ht="10.5" customHeight="1">
      <c r="H11" s="30"/>
      <c r="I11" s="30"/>
      <c r="J11" s="30"/>
      <c r="K11" s="30"/>
      <c r="L11" s="30"/>
      <c r="M11" s="48"/>
      <c r="N11" s="48"/>
    </row>
    <row r="12" spans="2:14" ht="10.5" customHeight="1">
      <c r="C12" s="40" t="s">
        <v>5</v>
      </c>
      <c r="D12" s="39" t="s">
        <v>33</v>
      </c>
      <c r="E12" s="60" t="s">
        <v>27</v>
      </c>
      <c r="F12" s="61" t="e">
        <f>#REF!</f>
        <v>#REF!</v>
      </c>
      <c r="G12" s="31"/>
      <c r="H12" s="29">
        <f>IF(H6="", "", H8-H9-H10)</f>
        <v>91.372332308492986</v>
      </c>
      <c r="I12" s="29">
        <f t="shared" ref="I12:L12" si="0">IF(I6="", "", I8-I9-I10)</f>
        <v>78.845588184156284</v>
      </c>
      <c r="J12" s="29">
        <f t="shared" si="0"/>
        <v>82.194591205898945</v>
      </c>
      <c r="K12" s="29">
        <f t="shared" si="0"/>
        <v>71.838426295369771</v>
      </c>
      <c r="L12" s="29">
        <f t="shared" si="0"/>
        <v>0</v>
      </c>
      <c r="M12" s="2"/>
      <c r="N12" s="2"/>
    </row>
    <row r="13" spans="2:14" ht="10.5" customHeight="1">
      <c r="D13" s="31"/>
      <c r="E13" s="31"/>
      <c r="F13" s="31"/>
      <c r="G13" s="31"/>
      <c r="M13" s="35"/>
      <c r="N13" s="35"/>
    </row>
    <row r="14" spans="2:14" s="8" customFormat="1" ht="12.75" customHeight="1">
      <c r="B14" s="37" t="s">
        <v>21</v>
      </c>
      <c r="D14" s="17"/>
      <c r="E14" s="17"/>
      <c r="F14" s="17"/>
      <c r="G14" s="17"/>
    </row>
    <row r="15" spans="2:14" s="2" customFormat="1" ht="10.5" customHeight="1">
      <c r="B15" s="36"/>
      <c r="D15" s="19"/>
      <c r="E15" s="19"/>
      <c r="F15" s="19"/>
      <c r="G15" s="19"/>
    </row>
    <row r="16" spans="2:14" s="2" customFormat="1" ht="10.5" customHeight="1">
      <c r="B16" s="36"/>
      <c r="C16" s="31"/>
      <c r="D16" s="38" t="s">
        <v>6</v>
      </c>
      <c r="E16" s="38" t="s">
        <v>28</v>
      </c>
      <c r="F16" s="38" t="s">
        <v>4</v>
      </c>
      <c r="G16" s="27"/>
      <c r="H16" s="59">
        <f>H6</f>
        <v>2018</v>
      </c>
      <c r="I16" s="59">
        <f t="shared" ref="I16:L16" si="1">I6</f>
        <v>2019</v>
      </c>
      <c r="J16" s="59">
        <f t="shared" si="1"/>
        <v>2020</v>
      </c>
      <c r="K16" s="59">
        <f t="shared" si="1"/>
        <v>2021</v>
      </c>
      <c r="L16" s="59">
        <f t="shared" si="1"/>
        <v>2022</v>
      </c>
      <c r="M16" s="48"/>
      <c r="N16" s="48"/>
    </row>
    <row r="17" spans="2:14" s="2" customFormat="1" ht="10.5" customHeight="1">
      <c r="B17" s="36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48"/>
      <c r="N17" s="48"/>
    </row>
    <row r="18" spans="2:14" s="2" customFormat="1" ht="10.5" customHeight="1">
      <c r="B18" s="36"/>
      <c r="C18" s="43" t="s">
        <v>42</v>
      </c>
      <c r="D18" s="41" t="s">
        <v>26</v>
      </c>
      <c r="E18" s="41" t="s">
        <v>27</v>
      </c>
      <c r="F18" s="41" t="s">
        <v>29</v>
      </c>
      <c r="G18" s="31"/>
      <c r="H18" s="56">
        <v>96.819059010000004</v>
      </c>
      <c r="I18" s="56">
        <v>88.580352129999994</v>
      </c>
      <c r="J18" s="56">
        <v>86.33654172</v>
      </c>
      <c r="K18" s="56">
        <v>87.490601999999996</v>
      </c>
      <c r="L18" s="56"/>
    </row>
    <row r="19" spans="2:14" s="2" customFormat="1" ht="10.5" customHeight="1">
      <c r="B19" s="36"/>
      <c r="C19" s="43" t="s">
        <v>53</v>
      </c>
      <c r="D19" s="41" t="s">
        <v>26</v>
      </c>
      <c r="E19" s="41" t="s">
        <v>27</v>
      </c>
      <c r="F19" s="41" t="s">
        <v>29</v>
      </c>
      <c r="G19" s="52"/>
      <c r="H19" s="57">
        <v>1.24996993</v>
      </c>
      <c r="I19" s="56">
        <v>2.0281096299999999</v>
      </c>
      <c r="J19" s="56">
        <v>5.0220740800000003</v>
      </c>
      <c r="K19" s="56">
        <v>3.5316190000000001</v>
      </c>
      <c r="L19" s="56"/>
    </row>
    <row r="20" spans="2:14" s="2" customFormat="1" ht="10.5" customHeight="1">
      <c r="B20" s="36"/>
      <c r="C20" s="51" t="s">
        <v>51</v>
      </c>
      <c r="D20" s="41" t="s">
        <v>26</v>
      </c>
      <c r="E20" s="41" t="s">
        <v>27</v>
      </c>
      <c r="F20" s="41" t="s">
        <v>29</v>
      </c>
      <c r="G20" s="52"/>
      <c r="H20" s="57">
        <v>2.1326619999999998E-2</v>
      </c>
      <c r="I20" s="56">
        <v>0</v>
      </c>
      <c r="J20" s="56">
        <v>0</v>
      </c>
      <c r="K20" s="56">
        <v>0</v>
      </c>
      <c r="L20" s="56"/>
    </row>
    <row r="21" spans="2:14" s="2" customFormat="1" ht="10.5" customHeight="1">
      <c r="B21" s="36"/>
      <c r="C21" s="53" t="s">
        <v>52</v>
      </c>
      <c r="D21" s="41" t="s">
        <v>26</v>
      </c>
      <c r="E21" s="41" t="s">
        <v>27</v>
      </c>
      <c r="F21" s="41" t="s">
        <v>29</v>
      </c>
      <c r="G21" s="31"/>
      <c r="H21" s="57">
        <v>0.82534799999999997</v>
      </c>
      <c r="I21" s="56">
        <v>1.0699339999999999</v>
      </c>
      <c r="J21" s="56">
        <v>1.0972900000000001</v>
      </c>
      <c r="K21" s="56">
        <v>0.19106400000000001</v>
      </c>
      <c r="L21" s="56"/>
    </row>
    <row r="22" spans="2:14" s="2" customFormat="1" ht="10.5" customHeight="1">
      <c r="B22" s="36"/>
      <c r="C22" s="31"/>
      <c r="D22" s="31"/>
      <c r="E22" s="31"/>
      <c r="F22" s="31"/>
      <c r="G22" s="31"/>
      <c r="H22" s="30"/>
      <c r="I22" s="30"/>
      <c r="J22" s="30"/>
      <c r="K22" s="30"/>
      <c r="L22" s="30"/>
      <c r="M22" s="48"/>
      <c r="N22" s="48"/>
    </row>
    <row r="23" spans="2:14" s="2" customFormat="1" ht="10.5" customHeight="1">
      <c r="B23" s="36"/>
      <c r="C23" s="40" t="s">
        <v>41</v>
      </c>
      <c r="D23" s="39" t="s">
        <v>33</v>
      </c>
      <c r="E23" s="63" t="s">
        <v>27</v>
      </c>
      <c r="F23" s="63" t="s">
        <v>29</v>
      </c>
      <c r="G23" s="31"/>
      <c r="H23" s="29">
        <f>IF(H16="", "", H18-H19-H20-H21)</f>
        <v>94.722414459999996</v>
      </c>
      <c r="I23" s="29">
        <f t="shared" ref="I23:L23" si="2">IF(I16="", "", I18-I19-I20-I21)</f>
        <v>85.482308499999988</v>
      </c>
      <c r="J23" s="29">
        <f t="shared" si="2"/>
        <v>80.217177640000003</v>
      </c>
      <c r="K23" s="29">
        <f t="shared" si="2"/>
        <v>83.767918999999992</v>
      </c>
      <c r="L23" s="29">
        <f t="shared" si="2"/>
        <v>0</v>
      </c>
    </row>
    <row r="24" spans="2:14" s="2" customFormat="1" ht="10.5" customHeight="1">
      <c r="B24" s="36"/>
      <c r="D24" s="19"/>
      <c r="E24" s="19"/>
      <c r="F24" s="19"/>
      <c r="G24" s="19"/>
      <c r="M24" s="35"/>
      <c r="N24" s="35"/>
    </row>
    <row r="25" spans="2:14" s="8" customFormat="1" ht="12.75" customHeight="1">
      <c r="B25" s="37" t="s">
        <v>22</v>
      </c>
      <c r="D25" s="17"/>
      <c r="E25" s="17"/>
      <c r="F25" s="17"/>
      <c r="G25" s="17"/>
    </row>
    <row r="26" spans="2:14" ht="10.5" customHeight="1">
      <c r="D26" s="31"/>
      <c r="E26" s="31"/>
      <c r="F26" s="31"/>
      <c r="G26" s="31"/>
      <c r="M26" s="2"/>
      <c r="N26" s="2"/>
    </row>
    <row r="27" spans="2:14" ht="10.5" customHeight="1">
      <c r="D27" s="31"/>
      <c r="E27" s="31"/>
      <c r="F27" s="31"/>
      <c r="G27" s="31"/>
      <c r="H27" s="59" t="str">
        <f>'Input | General'!D18</f>
        <v>2023-24</v>
      </c>
      <c r="I27" s="59" t="str">
        <f>'Input | General'!E18</f>
        <v>2024–25</v>
      </c>
      <c r="J27" s="59" t="str">
        <f>'Input | General'!F18</f>
        <v>2025–26</v>
      </c>
      <c r="K27" s="59" t="str">
        <f>'Input | General'!G18</f>
        <v>2026–27</v>
      </c>
      <c r="L27" s="59" t="str">
        <f>'Input | General'!H18</f>
        <v>2027–28</v>
      </c>
      <c r="M27" s="2"/>
      <c r="N27" s="2"/>
    </row>
    <row r="28" spans="2:14" s="16" customFormat="1" ht="10.5" customHeight="1">
      <c r="C28" s="15"/>
      <c r="D28" s="31"/>
      <c r="E28" s="31"/>
      <c r="F28" s="31"/>
      <c r="G28" s="31"/>
      <c r="M28" s="18"/>
      <c r="N28" s="18"/>
    </row>
    <row r="29" spans="2:14" ht="11.25" customHeight="1">
      <c r="C29" s="44" t="s">
        <v>46</v>
      </c>
      <c r="D29" s="28" t="s">
        <v>47</v>
      </c>
      <c r="E29" s="41" t="s">
        <v>27</v>
      </c>
      <c r="F29" s="41" t="s">
        <v>29</v>
      </c>
      <c r="G29" s="31"/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2"/>
      <c r="N29" s="2"/>
    </row>
    <row r="30" spans="2:14" ht="11.25" customHeight="1">
      <c r="C30" s="44" t="s">
        <v>46</v>
      </c>
      <c r="D30" s="28" t="s">
        <v>33</v>
      </c>
      <c r="E30" s="41" t="s">
        <v>27</v>
      </c>
      <c r="F30" s="78">
        <v>2017</v>
      </c>
      <c r="G30" s="31"/>
      <c r="H30" s="67" t="e">
        <f>IF(H29&lt;&gt;"",H29/(#REF!*(1+#REF!)^0.5),"")</f>
        <v>#REF!</v>
      </c>
      <c r="I30" s="67" t="e">
        <f>IF(I29&lt;&gt;"",I29/(#REF!*(1+#REF!)^0.5),"")</f>
        <v>#REF!</v>
      </c>
      <c r="J30" s="67" t="e">
        <f>IF(J29&lt;&gt;"",J29/(#REF!*(1+#REF!)^0.5),"")</f>
        <v>#REF!</v>
      </c>
      <c r="K30" s="67" t="e">
        <f>IF(K29&lt;&gt;"",K29/(#REF!*(1+#REF!)^0.5),"")</f>
        <v>#REF!</v>
      </c>
      <c r="L30" s="67" t="e">
        <f>IF(L29&lt;&gt;"",L29/(#REF!*(1+#REF!)^0.5),"")</f>
        <v>#REF!</v>
      </c>
      <c r="M30" s="2"/>
      <c r="N30" s="2"/>
    </row>
    <row r="31" spans="2:14" ht="11.25" customHeight="1">
      <c r="C31" s="44" t="s">
        <v>46</v>
      </c>
      <c r="D31" s="28" t="s">
        <v>26</v>
      </c>
      <c r="E31" s="41" t="s">
        <v>27</v>
      </c>
      <c r="F31" s="41" t="s">
        <v>29</v>
      </c>
      <c r="G31" s="31"/>
      <c r="H31" s="67" t="e">
        <f>IF(H29&lt;&gt;"",H30*#REF!*(1+#REF!)^0.5,"")</f>
        <v>#REF!</v>
      </c>
      <c r="I31" s="67" t="e">
        <f>IF(I29&lt;&gt;"",I30*#REF!*(1+#REF!)^0.5,"")</f>
        <v>#REF!</v>
      </c>
      <c r="J31" s="67" t="e">
        <f>IF(J29&lt;&gt;"",J30*#REF!*(1+#REF!)^0.5,"")</f>
        <v>#REF!</v>
      </c>
      <c r="K31" s="67" t="e">
        <f>IF(K29&lt;&gt;"",K30*#REF!*(1+#REF!)^0.5,"")</f>
        <v>#REF!</v>
      </c>
      <c r="L31" s="67" t="e">
        <f>IF(L29&lt;&gt;"",L30*#REF!*(1+#REF!)^0.5,"")</f>
        <v>#REF!</v>
      </c>
      <c r="M31" s="2"/>
      <c r="N31" s="2"/>
    </row>
    <row r="32" spans="2:14" ht="10.5" customHeight="1">
      <c r="D32" s="31"/>
      <c r="E32" s="31"/>
      <c r="F32" s="31"/>
      <c r="G32" s="31"/>
      <c r="M32" s="35"/>
      <c r="N32" s="35"/>
    </row>
    <row r="33" spans="1:6" s="25" customFormat="1" ht="12.75" customHeight="1">
      <c r="A33" s="8"/>
      <c r="B33" s="20" t="s">
        <v>14</v>
      </c>
      <c r="D33" s="26"/>
      <c r="E33" s="26"/>
      <c r="F33" s="26"/>
    </row>
    <row r="34" spans="1:6" ht="10.5" hidden="1" customHeight="1"/>
    <row r="36" spans="1:6" s="2" customFormat="1" ht="18" hidden="1" customHeight="1"/>
    <row r="39" spans="1:6" s="16" customFormat="1" ht="18" hidden="1" customHeight="1"/>
    <row r="44" spans="1:6" s="16" customFormat="1" ht="18" hidden="1" customHeight="1"/>
    <row r="51" spans="3:14" s="2" customFormat="1" ht="18" hidden="1" customHeight="1"/>
    <row r="55" spans="3:14" s="16" customFormat="1" ht="18" hidden="1" customHeight="1"/>
    <row r="63" spans="3:14" ht="18" hidden="1" customHeight="1">
      <c r="C63" s="19"/>
      <c r="D63" s="19"/>
      <c r="E63" s="19"/>
      <c r="F63" s="19"/>
      <c r="G63" s="19"/>
      <c r="H63" s="2"/>
      <c r="I63" s="2"/>
      <c r="J63" s="2"/>
      <c r="K63" s="2"/>
      <c r="L63" s="2"/>
      <c r="M63" s="2"/>
      <c r="N63" s="2"/>
    </row>
    <row r="64" spans="3:14" ht="18" hidden="1" customHeight="1">
      <c r="C64" s="19"/>
      <c r="D64" s="19"/>
      <c r="E64" s="19"/>
      <c r="F64" s="19"/>
      <c r="G64" s="19"/>
      <c r="H64" s="18"/>
      <c r="I64" s="18"/>
      <c r="J64" s="18"/>
      <c r="K64" s="18"/>
      <c r="L64" s="18"/>
      <c r="M64" s="18"/>
      <c r="N64" s="18"/>
    </row>
    <row r="65" spans="3:14" ht="18" hidden="1" customHeight="1">
      <c r="C65" s="19"/>
      <c r="D65" s="19"/>
      <c r="E65" s="19"/>
      <c r="F65" s="19"/>
      <c r="G65" s="19"/>
      <c r="H65" s="2"/>
      <c r="I65" s="2"/>
      <c r="J65" s="2"/>
      <c r="K65" s="2"/>
      <c r="L65" s="2"/>
      <c r="M65" s="2"/>
      <c r="N65" s="2"/>
    </row>
    <row r="66" spans="3:14" ht="18" hidden="1" customHeight="1">
      <c r="C66" s="19"/>
      <c r="D66" s="19"/>
      <c r="E66" s="19"/>
      <c r="F66" s="19"/>
      <c r="G66" s="19"/>
      <c r="H66" s="2"/>
      <c r="I66" s="2"/>
      <c r="J66" s="2"/>
      <c r="K66" s="2"/>
      <c r="L66" s="2"/>
      <c r="M66" s="2"/>
      <c r="N66" s="2"/>
    </row>
    <row r="67" spans="3:14" ht="18" hidden="1" customHeight="1">
      <c r="C67" s="19"/>
      <c r="D67" s="19"/>
      <c r="E67" s="19"/>
      <c r="F67" s="19"/>
      <c r="G67" s="19"/>
      <c r="H67" s="2"/>
      <c r="I67" s="2"/>
      <c r="J67" s="2"/>
      <c r="K67" s="2"/>
      <c r="L67" s="2"/>
      <c r="M67" s="2"/>
      <c r="N67" s="2"/>
    </row>
    <row r="68" spans="3:14" ht="18" hidden="1" customHeight="1">
      <c r="C68" s="19"/>
      <c r="D68" s="19"/>
      <c r="E68" s="19"/>
      <c r="F68" s="19"/>
      <c r="G68" s="19"/>
      <c r="H68" s="2"/>
      <c r="I68" s="2"/>
      <c r="J68" s="2"/>
      <c r="K68" s="2"/>
      <c r="L68" s="2"/>
      <c r="M68" s="2"/>
      <c r="N68" s="2"/>
    </row>
  </sheetData>
  <conditionalFormatting sqref="H8:H10 I8:L9">
    <cfRule type="expression" dxfId="38" priority="21">
      <formula>IF($H$6&lt;&gt;"","FALSE","TRUE")</formula>
    </cfRule>
  </conditionalFormatting>
  <conditionalFormatting sqref="H18:L18">
    <cfRule type="expression" dxfId="37" priority="16">
      <formula>IF($H$6&lt;&gt;"","FALSE","TRUE")</formula>
    </cfRule>
  </conditionalFormatting>
  <conditionalFormatting sqref="H19:H20">
    <cfRule type="expression" dxfId="36" priority="11">
      <formula>IF($H$6&lt;&gt;"","FALSE","TRUE")</formula>
    </cfRule>
  </conditionalFormatting>
  <conditionalFormatting sqref="I10:L10">
    <cfRule type="expression" dxfId="35" priority="7">
      <formula>IF($H$6&lt;&gt;"","FALSE","TRUE")</formula>
    </cfRule>
  </conditionalFormatting>
  <conditionalFormatting sqref="I19:K20">
    <cfRule type="expression" dxfId="34" priority="6">
      <formula>IF($H$6&lt;&gt;"","FALSE","TRUE")</formula>
    </cfRule>
  </conditionalFormatting>
  <conditionalFormatting sqref="H29:L29">
    <cfRule type="expression" dxfId="33" priority="5">
      <formula>IF($H$6&lt;&gt;"","FALSE","TRUE")</formula>
    </cfRule>
  </conditionalFormatting>
  <conditionalFormatting sqref="H21">
    <cfRule type="expression" dxfId="32" priority="4">
      <formula>IF($H$6&lt;&gt;"","FALSE","TRUE")</formula>
    </cfRule>
  </conditionalFormatting>
  <conditionalFormatting sqref="I21:K21">
    <cfRule type="expression" dxfId="31" priority="3">
      <formula>IF($H$6&lt;&gt;"","FALSE","TRUE")</formula>
    </cfRule>
  </conditionalFormatting>
  <conditionalFormatting sqref="L19:L20">
    <cfRule type="expression" dxfId="30" priority="2">
      <formula>IF($H$6&lt;&gt;"","FALSE","TRUE")</formula>
    </cfRule>
  </conditionalFormatting>
  <conditionalFormatting sqref="L21">
    <cfRule type="expression" dxfId="29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99"/>
  </sheetPr>
  <dimension ref="A1:X169"/>
  <sheetViews>
    <sheetView zoomScale="90" zoomScaleNormal="90" workbookViewId="0">
      <selection activeCell="D129" sqref="D129"/>
    </sheetView>
  </sheetViews>
  <sheetFormatPr defaultColWidth="0" defaultRowHeight="18" customHeight="1" zeroHeight="1"/>
  <cols>
    <col min="1" max="2" width="1.33203125" style="10" customWidth="1"/>
    <col min="3" max="3" width="49.88671875" style="15" customWidth="1"/>
    <col min="4" max="4" width="23.6640625" style="15" customWidth="1"/>
    <col min="5" max="5" width="25.33203125" style="15" customWidth="1"/>
    <col min="6" max="6" width="9.109375" style="15" customWidth="1"/>
    <col min="7" max="7" width="2.88671875" style="15" customWidth="1"/>
    <col min="8" max="9" width="13.6640625" style="10" bestFit="1" customWidth="1"/>
    <col min="10" max="10" width="16.33203125" style="10" customWidth="1"/>
    <col min="11" max="12" width="13.6640625" style="10" bestFit="1" customWidth="1"/>
    <col min="13" max="13" width="2.88671875" style="10" customWidth="1"/>
    <col min="14" max="14" width="14.5546875" style="10" customWidth="1"/>
    <col min="15" max="15" width="2.88671875" style="10" customWidth="1"/>
    <col min="16" max="24" width="0" style="10" hidden="1" customWidth="1"/>
    <col min="25" max="16384" width="12.6640625" style="10" hidden="1"/>
  </cols>
  <sheetData>
    <row r="1" spans="2:14" ht="18" customHeight="1">
      <c r="B1" s="3" t="str">
        <f>'Input | General'!$B$1</f>
        <v>Multinet Gas 2023-28 Gas AA Proposal - Capital expenditure sharing scheme model</v>
      </c>
      <c r="D1" s="11"/>
      <c r="E1" s="11"/>
      <c r="F1" s="11"/>
      <c r="G1" s="11"/>
      <c r="H1" s="45"/>
      <c r="I1" s="84" t="s">
        <v>24</v>
      </c>
      <c r="J1" s="85" t="s">
        <v>25</v>
      </c>
      <c r="K1" s="86" t="s">
        <v>16</v>
      </c>
    </row>
    <row r="2" spans="2:14" ht="18" customHeight="1">
      <c r="B2" s="12" t="s">
        <v>96</v>
      </c>
      <c r="D2" s="12"/>
      <c r="E2" s="87"/>
      <c r="F2" s="12"/>
      <c r="G2" s="12"/>
    </row>
    <row r="3" spans="2:14" ht="13.5" customHeight="1">
      <c r="C3" s="9"/>
      <c r="D3" s="9"/>
      <c r="E3" s="9"/>
      <c r="F3" s="9"/>
      <c r="G3" s="9"/>
    </row>
    <row r="4" spans="2:14" s="8" customFormat="1" ht="12.75" customHeight="1">
      <c r="B4" s="20" t="s">
        <v>97</v>
      </c>
      <c r="D4" s="6"/>
      <c r="E4" s="6"/>
      <c r="F4" s="6"/>
      <c r="G4" s="6"/>
    </row>
    <row r="5" spans="2:14" ht="10.5" customHeight="1">
      <c r="D5" s="31"/>
      <c r="E5" s="31"/>
      <c r="F5" s="31"/>
      <c r="G5" s="31"/>
    </row>
    <row r="6" spans="2:14" s="31" customFormat="1" ht="10.5" customHeight="1">
      <c r="D6" s="88" t="s">
        <v>6</v>
      </c>
      <c r="E6" s="88" t="s">
        <v>28</v>
      </c>
      <c r="F6" s="88" t="s">
        <v>4</v>
      </c>
      <c r="G6" s="89"/>
      <c r="H6" s="90">
        <f>IF('[2]Input | General'!D18="Yes",'[2]Input | General'!D15,"n/a")</f>
        <v>2018</v>
      </c>
      <c r="I6" s="90">
        <f>IF('[2]Input | General'!E18="Yes",'[2]Input | General'!E15,"n/a")</f>
        <v>2019</v>
      </c>
      <c r="J6" s="90">
        <f>IF('[2]Input | General'!F18="Yes",'[2]Input | General'!F15,"n/a")</f>
        <v>2020</v>
      </c>
      <c r="K6" s="90">
        <f>IF('[2]Input | General'!G18="Yes",'[2]Input | General'!G15,"n/a")</f>
        <v>2021</v>
      </c>
      <c r="L6" s="90" t="str">
        <f>IF('[2]Input | General'!H18="Yes",'[2]Input | General'!H15,"n/a")</f>
        <v>n/a</v>
      </c>
      <c r="N6" s="10"/>
    </row>
    <row r="7" spans="2:14" s="31" customFormat="1" ht="10.5" customHeight="1">
      <c r="C7" s="91" t="s">
        <v>98</v>
      </c>
      <c r="N7" s="10"/>
    </row>
    <row r="8" spans="2:14" s="31" customFormat="1" ht="10.5" customHeight="1">
      <c r="H8" s="92"/>
      <c r="N8" s="10"/>
    </row>
    <row r="9" spans="2:14" ht="10.5" customHeight="1">
      <c r="C9" s="93" t="s">
        <v>99</v>
      </c>
      <c r="D9" s="41" t="str">
        <f>'Input | General'!$D$6</f>
        <v>Multinet Gas</v>
      </c>
      <c r="E9" s="41" t="s">
        <v>100</v>
      </c>
      <c r="F9" s="41" t="s">
        <v>101</v>
      </c>
      <c r="G9" s="31"/>
      <c r="H9" s="121">
        <v>699102</v>
      </c>
      <c r="I9" s="121">
        <v>705047</v>
      </c>
      <c r="J9" s="121">
        <v>711484</v>
      </c>
      <c r="K9" s="121">
        <v>717604</v>
      </c>
      <c r="L9" s="95"/>
    </row>
    <row r="10" spans="2:14" s="31" customFormat="1" ht="10.5" customHeight="1">
      <c r="C10" s="93" t="s">
        <v>102</v>
      </c>
      <c r="D10" s="41" t="str">
        <f>'Input | General'!$D$6</f>
        <v>Multinet Gas</v>
      </c>
      <c r="E10" s="41" t="s">
        <v>100</v>
      </c>
      <c r="F10" s="41" t="s">
        <v>101</v>
      </c>
      <c r="H10" s="121">
        <v>705047</v>
      </c>
      <c r="I10" s="121">
        <v>711484</v>
      </c>
      <c r="J10" s="121">
        <v>717604</v>
      </c>
      <c r="K10" s="121">
        <v>719436</v>
      </c>
      <c r="L10" s="95"/>
      <c r="N10" s="10"/>
    </row>
    <row r="11" spans="2:14" s="31" customFormat="1" ht="10.5" customHeight="1">
      <c r="H11" s="96"/>
      <c r="I11" s="96"/>
      <c r="J11" s="96"/>
      <c r="K11" s="96"/>
      <c r="N11" s="10"/>
    </row>
    <row r="12" spans="2:14" ht="10.5" customHeight="1">
      <c r="C12" s="97" t="s">
        <v>103</v>
      </c>
      <c r="D12" s="98" t="s">
        <v>33</v>
      </c>
      <c r="E12" s="99" t="s">
        <v>100</v>
      </c>
      <c r="F12" s="100" t="s">
        <v>101</v>
      </c>
      <c r="G12" s="31"/>
      <c r="H12" s="86">
        <f>IFERROR(AVERAGE(H9:H10),NA())</f>
        <v>702074.5</v>
      </c>
      <c r="I12" s="86">
        <f>IFERROR(AVERAGE(I9:I10),NA())</f>
        <v>708265.5</v>
      </c>
      <c r="J12" s="86">
        <f>IFERROR(AVERAGE(J9:J10),NA())</f>
        <v>714544</v>
      </c>
      <c r="K12" s="86">
        <f>IFERROR(AVERAGE(K9:K10),NA())</f>
        <v>718520</v>
      </c>
      <c r="L12" s="101" t="e">
        <f>IFERROR(AVERAGE(L9:L10),NA())</f>
        <v>#N/A</v>
      </c>
    </row>
    <row r="13" spans="2:14" s="31" customFormat="1" ht="20.25" customHeight="1">
      <c r="N13" s="10"/>
    </row>
    <row r="14" spans="2:14" s="31" customFormat="1" ht="10.5" customHeight="1">
      <c r="N14" s="10"/>
    </row>
    <row r="15" spans="2:14" ht="10.5" customHeight="1">
      <c r="B15" s="102"/>
      <c r="C15" s="93" t="str">
        <f>"Conversion to per "&amp;H15&amp;" customer basis"</f>
        <v>Conversion to per 1000 customer basis</v>
      </c>
      <c r="D15" s="112" t="s">
        <v>121</v>
      </c>
      <c r="E15" s="41" t="s">
        <v>100</v>
      </c>
      <c r="F15" s="41" t="s">
        <v>101</v>
      </c>
      <c r="H15" s="85">
        <f>'[2]Input | Performance Targets'!H15</f>
        <v>1000</v>
      </c>
    </row>
    <row r="16" spans="2:14" ht="10.5" customHeight="1">
      <c r="B16" s="102"/>
      <c r="C16" s="10"/>
    </row>
    <row r="17" spans="2:14" ht="10.5" customHeight="1">
      <c r="B17" s="102"/>
      <c r="C17" s="10"/>
    </row>
    <row r="18" spans="2:14" s="31" customFormat="1" ht="10.5" customHeight="1">
      <c r="C18" s="91" t="s">
        <v>104</v>
      </c>
      <c r="H18" s="103"/>
      <c r="I18" s="103"/>
      <c r="J18" s="103"/>
      <c r="N18" s="10"/>
    </row>
    <row r="19" spans="2:14" s="31" customFormat="1" ht="10.5" customHeight="1">
      <c r="H19" s="92"/>
      <c r="N19" s="10"/>
    </row>
    <row r="20" spans="2:14" ht="10.5" customHeight="1">
      <c r="C20" s="93" t="s">
        <v>99</v>
      </c>
      <c r="D20" s="41" t="str">
        <f>'Input | General'!$D$6</f>
        <v>Multinet Gas</v>
      </c>
      <c r="E20" s="41" t="s">
        <v>105</v>
      </c>
      <c r="F20" s="41" t="s">
        <v>101</v>
      </c>
      <c r="G20" s="31"/>
      <c r="H20" s="94">
        <v>10041</v>
      </c>
      <c r="I20" s="94">
        <v>10018</v>
      </c>
      <c r="J20" s="94">
        <v>10001</v>
      </c>
      <c r="K20" s="94">
        <v>9978</v>
      </c>
      <c r="L20" s="104"/>
    </row>
    <row r="21" spans="2:14" s="31" customFormat="1" ht="10.5" customHeight="1">
      <c r="C21" s="93" t="s">
        <v>102</v>
      </c>
      <c r="D21" s="41" t="str">
        <f>'Input | General'!$D$6</f>
        <v>Multinet Gas</v>
      </c>
      <c r="E21" s="41" t="s">
        <v>106</v>
      </c>
      <c r="F21" s="41" t="s">
        <v>101</v>
      </c>
      <c r="H21" s="94">
        <v>10018</v>
      </c>
      <c r="I21" s="94">
        <v>10001</v>
      </c>
      <c r="J21" s="94">
        <v>9978</v>
      </c>
      <c r="K21" s="94">
        <v>9941</v>
      </c>
      <c r="L21" s="94"/>
      <c r="N21" s="10"/>
    </row>
    <row r="22" spans="2:14" s="31" customFormat="1" ht="10.5" customHeight="1">
      <c r="H22" s="103"/>
      <c r="I22" s="103"/>
      <c r="J22" s="92"/>
      <c r="N22" s="10"/>
    </row>
    <row r="23" spans="2:14" ht="10.5" customHeight="1">
      <c r="C23" s="97" t="s">
        <v>107</v>
      </c>
      <c r="D23" s="98" t="s">
        <v>33</v>
      </c>
      <c r="E23" s="99" t="s">
        <v>106</v>
      </c>
      <c r="F23" s="100" t="s">
        <v>101</v>
      </c>
      <c r="G23" s="31"/>
      <c r="H23" s="86">
        <f>IFERROR(AVERAGE(H20:H21),NA())</f>
        <v>10029.5</v>
      </c>
      <c r="I23" s="86">
        <f>IFERROR(AVERAGE(I20:I21),NA())</f>
        <v>10009.5</v>
      </c>
      <c r="J23" s="86">
        <f>IFERROR(AVERAGE(J20:J21),NA())</f>
        <v>9989.5</v>
      </c>
      <c r="K23" s="86">
        <f>IFERROR(AVERAGE(K20:K21),NA())</f>
        <v>9959.5</v>
      </c>
      <c r="L23" s="101" t="e">
        <f>IFERROR(AVERAGE(L20:L21),NA())</f>
        <v>#N/A</v>
      </c>
    </row>
    <row r="24" spans="2:14" s="31" customFormat="1" ht="10.5" customHeight="1">
      <c r="H24" s="105"/>
      <c r="I24" s="105"/>
      <c r="J24" s="105"/>
    </row>
    <row r="25" spans="2:14" s="8" customFormat="1" ht="12.75" customHeight="1">
      <c r="B25" s="20" t="s">
        <v>108</v>
      </c>
      <c r="D25" s="6"/>
      <c r="E25" s="6"/>
      <c r="F25" s="6"/>
      <c r="G25" s="6"/>
    </row>
    <row r="26" spans="2:14" ht="10.5" customHeight="1">
      <c r="D26" s="31"/>
      <c r="E26" s="31"/>
      <c r="F26" s="31"/>
      <c r="G26" s="31"/>
    </row>
    <row r="27" spans="2:14" s="31" customFormat="1" ht="10.5" customHeight="1">
      <c r="D27" s="88" t="s">
        <v>6</v>
      </c>
      <c r="E27" s="88" t="s">
        <v>28</v>
      </c>
      <c r="F27" s="88" t="s">
        <v>4</v>
      </c>
      <c r="G27" s="89"/>
      <c r="H27" s="90">
        <f>H6</f>
        <v>2018</v>
      </c>
      <c r="I27" s="90">
        <f>I6</f>
        <v>2019</v>
      </c>
      <c r="J27" s="90">
        <f>J6</f>
        <v>2020</v>
      </c>
      <c r="K27" s="90">
        <f>K6</f>
        <v>2021</v>
      </c>
      <c r="L27" s="90" t="str">
        <f>L6</f>
        <v>n/a</v>
      </c>
      <c r="N27" s="10"/>
    </row>
    <row r="28" spans="2:14" s="31" customFormat="1" ht="10.5" customHeight="1">
      <c r="C28" s="91" t="s">
        <v>109</v>
      </c>
      <c r="N28" s="10"/>
    </row>
    <row r="29" spans="2:14" s="31" customFormat="1" ht="10.5" customHeight="1">
      <c r="H29" s="92"/>
      <c r="N29" s="10"/>
    </row>
    <row r="30" spans="2:14" s="31" customFormat="1" ht="10.5" customHeight="1">
      <c r="C30" s="93" t="s">
        <v>110</v>
      </c>
      <c r="D30" s="41" t="str">
        <f>'Input | General'!$D$6</f>
        <v>Multinet Gas</v>
      </c>
      <c r="E30" s="41" t="s">
        <v>111</v>
      </c>
      <c r="F30" s="41" t="s">
        <v>101</v>
      </c>
      <c r="H30" s="94">
        <v>4165</v>
      </c>
      <c r="I30" s="94">
        <v>5426</v>
      </c>
      <c r="J30" s="94">
        <v>6907</v>
      </c>
      <c r="K30" s="94">
        <v>5396</v>
      </c>
      <c r="L30" s="106"/>
      <c r="M30" s="107"/>
      <c r="N30" s="10"/>
    </row>
    <row r="31" spans="2:14" s="31" customFormat="1" ht="10.5" customHeight="1">
      <c r="C31" s="93" t="s">
        <v>112</v>
      </c>
      <c r="D31" s="41" t="str">
        <f>'Input | General'!$D$6</f>
        <v>Multinet Gas</v>
      </c>
      <c r="E31" s="41" t="s">
        <v>113</v>
      </c>
      <c r="F31" s="41" t="s">
        <v>101</v>
      </c>
      <c r="H31" s="94">
        <v>1674259</v>
      </c>
      <c r="I31" s="94">
        <v>2613793</v>
      </c>
      <c r="J31" s="94">
        <v>2577633</v>
      </c>
      <c r="K31" s="94">
        <v>1484700</v>
      </c>
      <c r="L31" s="106"/>
      <c r="N31" s="10"/>
    </row>
    <row r="32" spans="2:14" s="31" customFormat="1" ht="10.5" customHeight="1">
      <c r="J32" s="108"/>
      <c r="N32" s="10"/>
    </row>
    <row r="33" spans="2:15" s="31" customFormat="1" ht="10.5" customHeight="1">
      <c r="C33" s="91" t="s">
        <v>114</v>
      </c>
      <c r="N33" s="10"/>
    </row>
    <row r="34" spans="2:15" s="31" customFormat="1" ht="10.5" customHeight="1">
      <c r="H34" s="92"/>
      <c r="N34" s="10"/>
    </row>
    <row r="35" spans="2:15" s="31" customFormat="1" ht="10.5" customHeight="1">
      <c r="C35" s="93" t="s">
        <v>115</v>
      </c>
      <c r="D35" s="41" t="str">
        <f>'Input | General'!$D$6</f>
        <v>Multinet Gas</v>
      </c>
      <c r="E35" s="41" t="s">
        <v>116</v>
      </c>
      <c r="F35" s="41" t="s">
        <v>101</v>
      </c>
      <c r="H35" s="94">
        <v>460</v>
      </c>
      <c r="I35" s="94">
        <v>732</v>
      </c>
      <c r="J35" s="94">
        <v>795</v>
      </c>
      <c r="K35" s="94">
        <v>590</v>
      </c>
      <c r="L35" s="106"/>
      <c r="N35" s="10"/>
    </row>
    <row r="36" spans="2:15" s="31" customFormat="1" ht="10.5" customHeight="1">
      <c r="C36" s="93" t="s">
        <v>117</v>
      </c>
      <c r="D36" s="41" t="str">
        <f>'Input | General'!$D$6</f>
        <v>Multinet Gas</v>
      </c>
      <c r="E36" s="41" t="s">
        <v>116</v>
      </c>
      <c r="F36" s="41" t="s">
        <v>101</v>
      </c>
      <c r="H36" s="94">
        <v>2986</v>
      </c>
      <c r="I36" s="94">
        <v>3199</v>
      </c>
      <c r="J36" s="94">
        <v>3381</v>
      </c>
      <c r="K36" s="94">
        <v>2924</v>
      </c>
      <c r="L36" s="106"/>
      <c r="N36" s="10"/>
    </row>
    <row r="37" spans="2:15" s="31" customFormat="1" ht="10.5" customHeight="1">
      <c r="C37" s="93" t="s">
        <v>118</v>
      </c>
      <c r="D37" s="41" t="str">
        <f>'Input | General'!$D$6</f>
        <v>Multinet Gas</v>
      </c>
      <c r="E37" s="41" t="s">
        <v>116</v>
      </c>
      <c r="F37" s="41" t="s">
        <v>101</v>
      </c>
      <c r="H37" s="94">
        <v>9130</v>
      </c>
      <c r="I37" s="94">
        <v>9074</v>
      </c>
      <c r="J37" s="94">
        <v>9296</v>
      </c>
      <c r="K37" s="94">
        <v>7505</v>
      </c>
      <c r="L37" s="106"/>
      <c r="N37" s="10"/>
    </row>
    <row r="38" spans="2:15" s="31" customFormat="1" ht="10.5" customHeight="1">
      <c r="H38" s="92"/>
      <c r="J38" s="108"/>
      <c r="N38" s="10"/>
    </row>
    <row r="39" spans="2:15" s="8" customFormat="1" ht="12.75" customHeight="1">
      <c r="B39" s="37" t="s">
        <v>119</v>
      </c>
      <c r="D39" s="17"/>
      <c r="E39" s="17"/>
      <c r="F39" s="17"/>
      <c r="G39" s="17"/>
    </row>
    <row r="40" spans="2:15" ht="10.5" customHeight="1">
      <c r="B40" s="102"/>
      <c r="C40" s="10"/>
    </row>
    <row r="41" spans="2:15" ht="10.5" customHeight="1">
      <c r="B41" s="102"/>
      <c r="C41" s="31"/>
      <c r="D41" s="88" t="s">
        <v>6</v>
      </c>
      <c r="E41" s="88" t="s">
        <v>28</v>
      </c>
      <c r="F41" s="88" t="s">
        <v>4</v>
      </c>
      <c r="G41" s="89"/>
      <c r="H41" s="90">
        <f>H6</f>
        <v>2018</v>
      </c>
      <c r="I41" s="90">
        <f>I6</f>
        <v>2019</v>
      </c>
      <c r="J41" s="90">
        <f>J6</f>
        <v>2020</v>
      </c>
      <c r="K41" s="90">
        <f>K6</f>
        <v>2021</v>
      </c>
      <c r="L41" s="90" t="str">
        <f>L6</f>
        <v>n/a</v>
      </c>
      <c r="M41" s="31"/>
      <c r="N41" s="90" t="s">
        <v>120</v>
      </c>
      <c r="O41" s="31"/>
    </row>
    <row r="42" spans="2:15" ht="10.5" customHeight="1">
      <c r="B42" s="102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2:15" ht="10.5" customHeight="1">
      <c r="B43" s="102"/>
      <c r="C43" s="109" t="s">
        <v>82</v>
      </c>
      <c r="D43" s="41" t="s">
        <v>33</v>
      </c>
      <c r="E43" s="41" t="str">
        <f>'[2]Input | Performance Targets'!E44</f>
        <v>outages per 1000 customers</v>
      </c>
      <c r="F43" s="41" t="s">
        <v>101</v>
      </c>
      <c r="G43" s="31"/>
      <c r="H43" s="113">
        <f>IF('Input | General'!D$18="No","",H30/H$12*$H$15)</f>
        <v>5.9324188529849753</v>
      </c>
      <c r="I43" s="113">
        <f>IF('Input | General'!E$18="No","",I30/I$12*$H$15)</f>
        <v>7.6609689445553961</v>
      </c>
      <c r="J43" s="113">
        <f>IF('Input | General'!F$18="No","",J30/J$12*$H$15)</f>
        <v>9.6663046642334134</v>
      </c>
      <c r="K43" s="113">
        <f>IF('Input | General'!G$18="No","",K30/K$12*$H$15)</f>
        <v>7.5098814229249014</v>
      </c>
      <c r="L43" s="113" t="e">
        <f>IF('Input | General'!H$18="No","",L30/L$12*$H$15)</f>
        <v>#N/A</v>
      </c>
      <c r="N43" s="113">
        <f>AVERAGEIF(H43:L43,"&lt;&gt;#N/A")</f>
        <v>7.6923934711746718</v>
      </c>
      <c r="O43" s="110"/>
    </row>
    <row r="44" spans="2:15" ht="10.5" customHeight="1">
      <c r="B44" s="102"/>
      <c r="C44" s="109" t="s">
        <v>81</v>
      </c>
      <c r="D44" s="41" t="s">
        <v>33</v>
      </c>
      <c r="E44" s="41" t="str">
        <f>'[2]Input | Performance Targets'!E45</f>
        <v>minutes per 1000 customers</v>
      </c>
      <c r="F44" s="41" t="s">
        <v>101</v>
      </c>
      <c r="G44" s="111"/>
      <c r="H44" s="113">
        <f>IF('Input | General'!D$18="No","",H31/H$12*$H$15)</f>
        <v>2384.7312500311573</v>
      </c>
      <c r="I44" s="113">
        <f>IF('Input | General'!E$18="No","",I31/I$12*$H$15)</f>
        <v>3690.4141173048806</v>
      </c>
      <c r="J44" s="113">
        <f>IF('Input | General'!F$18="No","",J31/J$12*$H$15)</f>
        <v>3607.381770751696</v>
      </c>
      <c r="K44" s="113">
        <f>IF('Input | General'!G$18="No","",K31/K$12*$H$15)</f>
        <v>2066.3307910705339</v>
      </c>
      <c r="L44" s="113" t="e">
        <f>IF('Input | General'!H$18="No","",L31/L$12*$H$15)</f>
        <v>#N/A</v>
      </c>
      <c r="N44" s="113">
        <f>AVERAGEIF(H44:L44,"&lt;&gt;#N/A")</f>
        <v>2937.2144822895666</v>
      </c>
    </row>
    <row r="45" spans="2:15" ht="10.5" customHeight="1">
      <c r="B45" s="102"/>
      <c r="C45" s="109" t="s">
        <v>83</v>
      </c>
      <c r="D45" s="41" t="s">
        <v>33</v>
      </c>
      <c r="E45" s="41" t="str">
        <f>'[2]Input | Performance Targets'!E46</f>
        <v>leaks per km of main</v>
      </c>
      <c r="F45" s="41" t="s">
        <v>101</v>
      </c>
      <c r="G45" s="111"/>
      <c r="H45" s="113">
        <f>IF('Input | General'!D$18="No","",H35/H23)</f>
        <v>4.5864699137544242E-2</v>
      </c>
      <c r="I45" s="113">
        <f>IF('Input | General'!E$18="No","",I35/I23)</f>
        <v>7.313052600029972E-2</v>
      </c>
      <c r="J45" s="113">
        <f>IF('Input | General'!F$18="No","",J35/J23)</f>
        <v>7.9583562740877925E-2</v>
      </c>
      <c r="K45" s="113">
        <f>IF('Input | General'!G$18="No","",K35/K23)</f>
        <v>5.9239921682815402E-2</v>
      </c>
      <c r="L45" s="113" t="e">
        <f>IF('Input | General'!H$18="No","",L35/L23)</f>
        <v>#N/A</v>
      </c>
      <c r="N45" s="113">
        <f>AVERAGEIF(H45:L45,"&lt;&gt;#N/A")</f>
        <v>6.4454677390384324E-2</v>
      </c>
    </row>
    <row r="46" spans="2:15" ht="10.5" customHeight="1">
      <c r="B46" s="102"/>
      <c r="C46" s="109" t="s">
        <v>84</v>
      </c>
      <c r="D46" s="41" t="s">
        <v>33</v>
      </c>
      <c r="E46" s="41" t="str">
        <f>'[2]Input | Performance Targets'!E47</f>
        <v>events per 1000 customers</v>
      </c>
      <c r="F46" s="41" t="s">
        <v>101</v>
      </c>
      <c r="G46" s="111"/>
      <c r="H46" s="113">
        <f>IF('Input | General'!D$18="No","",H36/H12*$H$15)</f>
        <v>4.2531098907594567</v>
      </c>
      <c r="I46" s="113">
        <f>IF('Input | General'!E$18="No","",I36/I12*$H$15)</f>
        <v>4.5166678314840967</v>
      </c>
      <c r="J46" s="113">
        <f>IF('Input | General'!F$18="No","",J36/J12*$H$15)</f>
        <v>4.7316890212499159</v>
      </c>
      <c r="K46" s="113">
        <f>IF('Input | General'!G$18="No","",K36/K12*$H$15)</f>
        <v>4.0694761454100092</v>
      </c>
      <c r="L46" s="113" t="e">
        <f>IF('Input | General'!H$18="No","",L36/L12*$H$15)</f>
        <v>#N/A</v>
      </c>
      <c r="N46" s="113">
        <f>AVERAGEIF(H46:L46,"&lt;&gt;#N/A")</f>
        <v>4.3927357222258703</v>
      </c>
    </row>
    <row r="47" spans="2:15" ht="10.5" customHeight="1">
      <c r="B47" s="102"/>
      <c r="C47" s="109" t="s">
        <v>85</v>
      </c>
      <c r="D47" s="41" t="s">
        <v>33</v>
      </c>
      <c r="E47" s="41" t="str">
        <f>'[2]Input | Performance Targets'!E48</f>
        <v>leaks per 1000 customers</v>
      </c>
      <c r="F47" s="41" t="s">
        <v>101</v>
      </c>
      <c r="G47" s="111"/>
      <c r="H47" s="113">
        <f>IF('Input | General'!D$18="No","",H37/H12*$H$15)</f>
        <v>13.004317917827809</v>
      </c>
      <c r="I47" s="113">
        <f>IF('Input | General'!E$18="No","",I37/I12*$H$15)</f>
        <v>12.811579838351578</v>
      </c>
      <c r="J47" s="113">
        <f>IF('Input | General'!F$18="No","",J37/J12*$H$15)</f>
        <v>13.009695694037037</v>
      </c>
      <c r="K47" s="113">
        <f>IF('Input | General'!G$18="No","",K37/K12*$H$15)</f>
        <v>10.445081556532873</v>
      </c>
      <c r="L47" s="113" t="e">
        <f>IF('Input | General'!H$18="No","",L37/L12*$H$15)</f>
        <v>#N/A</v>
      </c>
      <c r="N47" s="113">
        <f>AVERAGEIF(H47:L47,"&lt;&gt;#N/A")</f>
        <v>12.317668751687325</v>
      </c>
    </row>
    <row r="48" spans="2:15" ht="10.5" customHeight="1">
      <c r="B48" s="102"/>
      <c r="C48" s="10"/>
      <c r="M48" s="35"/>
      <c r="O48" s="35"/>
    </row>
    <row r="49" spans="1:24" s="25" customFormat="1" ht="12.75" customHeight="1">
      <c r="A49" s="8"/>
      <c r="B49" s="20" t="s">
        <v>14</v>
      </c>
      <c r="D49" s="26"/>
      <c r="E49" s="26"/>
      <c r="F49" s="26"/>
    </row>
    <row r="50" spans="1:24" s="15" customFormat="1" ht="10.5" hidden="1" customHeight="1">
      <c r="A50" s="10"/>
      <c r="B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s="15" customFormat="1" ht="18" hidden="1" customHeight="1">
      <c r="A51" s="10"/>
      <c r="B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8" hidden="1" customHeight="1">
      <c r="C52" s="10"/>
      <c r="D52" s="10"/>
      <c r="E52" s="10"/>
      <c r="F52" s="10"/>
      <c r="G52" s="10"/>
    </row>
    <row r="53" spans="1:24" s="15" customFormat="1" ht="18" hidden="1" customHeight="1">
      <c r="A53" s="10"/>
      <c r="B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s="15" customFormat="1" ht="18" hidden="1" customHeight="1">
      <c r="A54" s="10"/>
      <c r="B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s="16" customFormat="1" ht="18" hidden="1" customHeight="1"/>
    <row r="56" spans="1:24" s="15" customFormat="1" ht="18" hidden="1" customHeight="1">
      <c r="A56" s="10"/>
      <c r="B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s="15" customFormat="1" ht="18" hidden="1" customHeight="1">
      <c r="A57" s="10"/>
      <c r="B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s="15" customFormat="1" ht="18" hidden="1" customHeight="1">
      <c r="A58" s="10"/>
      <c r="B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s="15" customFormat="1" ht="18" hidden="1" customHeight="1">
      <c r="A59" s="10"/>
      <c r="B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s="16" customFormat="1" ht="18" hidden="1" customHeight="1"/>
    <row r="61" spans="1:24" s="15" customFormat="1" ht="18" hidden="1" customHeight="1">
      <c r="A61" s="10"/>
      <c r="B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s="15" customFormat="1" ht="18" hidden="1" customHeight="1">
      <c r="A62" s="10"/>
      <c r="B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s="15" customFormat="1" ht="18" hidden="1" customHeight="1">
      <c r="A63" s="10"/>
      <c r="B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s="15" customFormat="1" ht="18" hidden="1" customHeight="1">
      <c r="A64" s="10"/>
      <c r="B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7" spans="3:15" ht="18" hidden="1" customHeight="1">
      <c r="C67" s="10"/>
      <c r="D67" s="10"/>
      <c r="E67" s="10"/>
      <c r="F67" s="10"/>
      <c r="G67" s="10"/>
    </row>
    <row r="71" spans="3:15" s="16" customFormat="1" ht="18" hidden="1" customHeight="1"/>
    <row r="80" spans="3:15" ht="18" hidden="1" customHeight="1">
      <c r="H80" s="16"/>
      <c r="I80" s="16"/>
      <c r="J80" s="16"/>
      <c r="K80" s="16"/>
      <c r="L80" s="16"/>
      <c r="M80" s="16"/>
      <c r="N80" s="16"/>
      <c r="O80" s="16"/>
    </row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</sheetData>
  <conditionalFormatting sqref="I10 L10">
    <cfRule type="expression" dxfId="28" priority="28">
      <formula>I$6="n/a"</formula>
    </cfRule>
  </conditionalFormatting>
  <conditionalFormatting sqref="I20:J20 L20">
    <cfRule type="expression" dxfId="27" priority="27">
      <formula>I$6="n/a"</formula>
    </cfRule>
  </conditionalFormatting>
  <conditionalFormatting sqref="I9:L9">
    <cfRule type="expression" dxfId="26" priority="29">
      <formula>I$6="n/a"</formula>
    </cfRule>
  </conditionalFormatting>
  <conditionalFormatting sqref="I21 L21">
    <cfRule type="expression" dxfId="25" priority="26">
      <formula>I$6="n/a"</formula>
    </cfRule>
  </conditionalFormatting>
  <conditionalFormatting sqref="H30:I30 L30">
    <cfRule type="expression" dxfId="24" priority="25">
      <formula>H$6="n/a"</formula>
    </cfRule>
  </conditionalFormatting>
  <conditionalFormatting sqref="I31 L31">
    <cfRule type="expression" dxfId="23" priority="24">
      <formula>I$6="n/a"</formula>
    </cfRule>
  </conditionalFormatting>
  <conditionalFormatting sqref="H36:I36 L36">
    <cfRule type="expression" dxfId="22" priority="23">
      <formula>H$6="n/a"</formula>
    </cfRule>
  </conditionalFormatting>
  <conditionalFormatting sqref="H35:I35 L35">
    <cfRule type="expression" dxfId="21" priority="22">
      <formula>H$6="n/a"</formula>
    </cfRule>
  </conditionalFormatting>
  <conditionalFormatting sqref="H37:I37 L37">
    <cfRule type="expression" dxfId="20" priority="21">
      <formula>H$6="n/a"</formula>
    </cfRule>
  </conditionalFormatting>
  <conditionalFormatting sqref="H21">
    <cfRule type="expression" dxfId="19" priority="20">
      <formula>H$6="n/a"</formula>
    </cfRule>
  </conditionalFormatting>
  <conditionalFormatting sqref="H20">
    <cfRule type="expression" dxfId="18" priority="19">
      <formula>H$6="n/a"</formula>
    </cfRule>
  </conditionalFormatting>
  <conditionalFormatting sqref="H9">
    <cfRule type="expression" dxfId="17" priority="18">
      <formula>H$6="n/a"</formula>
    </cfRule>
  </conditionalFormatting>
  <conditionalFormatting sqref="H10">
    <cfRule type="expression" dxfId="16" priority="17">
      <formula>H$6="n/a"</formula>
    </cfRule>
  </conditionalFormatting>
  <conditionalFormatting sqref="H31">
    <cfRule type="expression" dxfId="15" priority="16">
      <formula>H$6="n/a"</formula>
    </cfRule>
  </conditionalFormatting>
  <conditionalFormatting sqref="J10">
    <cfRule type="expression" dxfId="14" priority="15">
      <formula>J$6="n/a"</formula>
    </cfRule>
  </conditionalFormatting>
  <conditionalFormatting sqref="J21">
    <cfRule type="expression" dxfId="13" priority="14">
      <formula>J$6="n/a"</formula>
    </cfRule>
  </conditionalFormatting>
  <conditionalFormatting sqref="J30">
    <cfRule type="expression" dxfId="12" priority="13">
      <formula>J$6="n/a"</formula>
    </cfRule>
  </conditionalFormatting>
  <conditionalFormatting sqref="J31">
    <cfRule type="expression" dxfId="11" priority="12">
      <formula>J$6="n/a"</formula>
    </cfRule>
  </conditionalFormatting>
  <conditionalFormatting sqref="J36">
    <cfRule type="expression" dxfId="10" priority="11">
      <formula>J$6="n/a"</formula>
    </cfRule>
  </conditionalFormatting>
  <conditionalFormatting sqref="J35">
    <cfRule type="expression" dxfId="9" priority="10">
      <formula>J$6="n/a"</formula>
    </cfRule>
  </conditionalFormatting>
  <conditionalFormatting sqref="J37">
    <cfRule type="expression" dxfId="8" priority="9">
      <formula>J$6="n/a"</formula>
    </cfRule>
  </conditionalFormatting>
  <conditionalFormatting sqref="K10">
    <cfRule type="expression" dxfId="7" priority="8">
      <formula>K$6="n/a"</formula>
    </cfRule>
  </conditionalFormatting>
  <conditionalFormatting sqref="K20">
    <cfRule type="expression" dxfId="6" priority="7">
      <formula>K$6="n/a"</formula>
    </cfRule>
  </conditionalFormatting>
  <conditionalFormatting sqref="K21">
    <cfRule type="expression" dxfId="5" priority="6">
      <formula>K$6="n/a"</formula>
    </cfRule>
  </conditionalFormatting>
  <conditionalFormatting sqref="K30">
    <cfRule type="expression" dxfId="4" priority="5">
      <formula>K$6="n/a"</formula>
    </cfRule>
  </conditionalFormatting>
  <conditionalFormatting sqref="K31">
    <cfRule type="expression" dxfId="3" priority="4">
      <formula>K$6="n/a"</formula>
    </cfRule>
  </conditionalFormatting>
  <conditionalFormatting sqref="K36">
    <cfRule type="expression" dxfId="2" priority="3">
      <formula>K$6="n/a"</formula>
    </cfRule>
  </conditionalFormatting>
  <conditionalFormatting sqref="K35">
    <cfRule type="expression" dxfId="1" priority="2">
      <formula>K$6="n/a"</formula>
    </cfRule>
  </conditionalFormatting>
  <conditionalFormatting sqref="K37">
    <cfRule type="expression" dxfId="0" priority="1">
      <formula>K$6="n/a"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Change log</vt:lpstr>
      <vt:lpstr>Input | General</vt:lpstr>
      <vt:lpstr>Input | Reported Capex</vt:lpstr>
      <vt:lpstr>Input | Reported 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FINAL RIN</dc:subject>
  <dc:creator>AER</dc:creator>
  <cp:keywords>DNSP; Reset; CESS; 2022-26; FY; VIC</cp:keywords>
  <dc:description>6. as provided by AER workstream on 20190918</dc:description>
  <cp:lastModifiedBy>Catherine Chen</cp:lastModifiedBy>
  <dcterms:created xsi:type="dcterms:W3CDTF">2017-09-22T02:00:05Z</dcterms:created>
  <dcterms:modified xsi:type="dcterms:W3CDTF">2022-06-30T09:47:24Z</dcterms:modified>
  <cp:category>DNSP;Reset;CESS;2022-26;FY;VIC</cp:category>
  <cp:contentStatus>CURRENT @ 20190926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</Properties>
</file>