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ulation\03. Multinet\22.22.03 2018 GAAR\Draft Decision\DD response models\"/>
    </mc:Choice>
  </mc:AlternateContent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6" i="1"/>
  <c r="F64" i="1"/>
  <c r="F63" i="1"/>
  <c r="I50" i="1"/>
  <c r="I49" i="1"/>
  <c r="I48" i="1"/>
  <c r="J48" i="1" s="1"/>
  <c r="I47" i="1"/>
  <c r="I51" i="1" s="1"/>
  <c r="I46" i="1"/>
  <c r="H50" i="1"/>
  <c r="H49" i="1"/>
  <c r="H48" i="1"/>
  <c r="H47" i="1"/>
  <c r="H46" i="1"/>
  <c r="G51" i="1"/>
  <c r="G50" i="1"/>
  <c r="J49" i="1"/>
  <c r="F46" i="1"/>
  <c r="J47" i="1" l="1"/>
  <c r="F50" i="1"/>
  <c r="J50" i="1" s="1"/>
  <c r="H51" i="1" l="1"/>
  <c r="J46" i="1"/>
  <c r="J51" i="1" s="1"/>
  <c r="F51" i="1"/>
  <c r="O37" i="1" l="1"/>
  <c r="M37" i="1"/>
  <c r="L37" i="1"/>
  <c r="K37" i="1"/>
  <c r="J37" i="1"/>
  <c r="I37" i="1"/>
  <c r="H37" i="1"/>
  <c r="G37" i="1"/>
  <c r="O30" i="1"/>
  <c r="M30" i="1"/>
  <c r="L30" i="1"/>
  <c r="K30" i="1"/>
  <c r="J30" i="1"/>
  <c r="I30" i="1"/>
  <c r="H30" i="1"/>
  <c r="G30" i="1"/>
  <c r="M23" i="1"/>
  <c r="L23" i="1"/>
  <c r="K23" i="1"/>
  <c r="J23" i="1"/>
  <c r="I23" i="1"/>
  <c r="H23" i="1"/>
  <c r="G23" i="1"/>
  <c r="O16" i="1"/>
  <c r="M29" i="1"/>
  <c r="L29" i="1"/>
  <c r="K29" i="1"/>
  <c r="J29" i="1"/>
  <c r="I29" i="1"/>
  <c r="H29" i="1"/>
  <c r="G29" i="1"/>
  <c r="M15" i="1"/>
  <c r="L15" i="1"/>
  <c r="K15" i="1"/>
  <c r="J15" i="1"/>
  <c r="I15" i="1"/>
  <c r="H15" i="1"/>
  <c r="G15" i="1"/>
  <c r="O8" i="1"/>
  <c r="M8" i="1" l="1"/>
  <c r="L8" i="1"/>
  <c r="K8" i="1"/>
  <c r="J8" i="1"/>
  <c r="I8" i="1"/>
  <c r="H8" i="1"/>
  <c r="G8" i="1"/>
  <c r="O36" i="1"/>
  <c r="O35" i="1"/>
  <c r="O29" i="1"/>
  <c r="O28" i="1"/>
  <c r="O22" i="1"/>
  <c r="O21" i="1"/>
  <c r="O15" i="1"/>
  <c r="O14" i="1"/>
  <c r="O7" i="1"/>
  <c r="O6" i="1"/>
  <c r="M16" i="1" l="1"/>
  <c r="L16" i="1"/>
  <c r="K16" i="1"/>
  <c r="J16" i="1"/>
  <c r="I16" i="1"/>
  <c r="H16" i="1"/>
  <c r="G16" i="1"/>
  <c r="O23" i="1" l="1"/>
</calcChain>
</file>

<file path=xl/sharedStrings.xml><?xml version="1.0" encoding="utf-8"?>
<sst xmlns="http://schemas.openxmlformats.org/spreadsheetml/2006/main" count="118" uniqueCount="57">
  <si>
    <t>Unplanned SAIDI</t>
  </si>
  <si>
    <t>Consumer Numbers</t>
  </si>
  <si>
    <t>Number of minutes Gas Supply</t>
  </si>
  <si>
    <t>2010</t>
  </si>
  <si>
    <t>2011</t>
  </si>
  <si>
    <t>2012</t>
  </si>
  <si>
    <t>2013</t>
  </si>
  <si>
    <t>2014</t>
  </si>
  <si>
    <t>2015</t>
  </si>
  <si>
    <t>2016</t>
  </si>
  <si>
    <t>Unplanned SAIFI</t>
  </si>
  <si>
    <t>Number of consumers affected</t>
  </si>
  <si>
    <t>Mains leaks</t>
  </si>
  <si>
    <t>Number of mains leaks</t>
  </si>
  <si>
    <t>Network Length</t>
  </si>
  <si>
    <t>Mains leaks per km.</t>
  </si>
  <si>
    <t>Services Leaks</t>
  </si>
  <si>
    <t>Meter Leaks</t>
  </si>
  <si>
    <t>Number of services leaks</t>
  </si>
  <si>
    <t>Consumer numbers</t>
  </si>
  <si>
    <t>Leaks per '000 consumers</t>
  </si>
  <si>
    <t>Number of meter leaks</t>
  </si>
  <si>
    <t>Meter Leaks per '000 consumers</t>
  </si>
  <si>
    <t>Unplanned SAIFI (per '000 consumers)</t>
  </si>
  <si>
    <t>18 to 22</t>
  </si>
  <si>
    <t>targets</t>
  </si>
  <si>
    <t>Net capex and opening RAB weights</t>
  </si>
  <si>
    <t>Value (real$2017)</t>
  </si>
  <si>
    <t>Share (%)</t>
  </si>
  <si>
    <t>Asset class</t>
  </si>
  <si>
    <t>Source</t>
  </si>
  <si>
    <t>Unit</t>
  </si>
  <si>
    <t>Net capex</t>
  </si>
  <si>
    <t>RAB</t>
  </si>
  <si>
    <t>Average</t>
  </si>
  <si>
    <t>Mains and Services</t>
  </si>
  <si>
    <t>ANS</t>
  </si>
  <si>
    <t>$</t>
  </si>
  <si>
    <t>Meters</t>
  </si>
  <si>
    <t>Telemetry</t>
  </si>
  <si>
    <t>IT</t>
  </si>
  <si>
    <t>Other Assets</t>
  </si>
  <si>
    <t>Total</t>
  </si>
  <si>
    <t>Calculated</t>
  </si>
  <si>
    <t>Notes:</t>
  </si>
  <si>
    <t>(1) 'Net capex' is total capex, net of capital contributions, over the next AA period as per AGN's proposal</t>
  </si>
  <si>
    <t>(2) 'RAB' is the opening RAB at the start of the next AA period</t>
  </si>
  <si>
    <t>Measure weights</t>
  </si>
  <si>
    <t>Measure</t>
  </si>
  <si>
    <t>Value</t>
  </si>
  <si>
    <t>Basis</t>
  </si>
  <si>
    <t>Fraction</t>
  </si>
  <si>
    <t>Equal share of 50% of weights</t>
  </si>
  <si>
    <t>For the remaining 50% of index weights, we have used the average shares of capex and RAB asset represented by mains, services and meters, to derive the weights for each type of reported leaks.</t>
  </si>
  <si>
    <t>Service leaks</t>
  </si>
  <si>
    <t>Meter leaks</t>
  </si>
  <si>
    <t>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</si>
</sst>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"/>
    <numFmt numFmtId="170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sz val="11"/>
      <color theme="1"/>
      <name val="Goudy Old Style"/>
      <family val="1"/>
    </font>
    <font>
      <b/>
      <sz val="11"/>
      <color theme="0"/>
      <name val="Goudy Old Style"/>
      <family val="1"/>
    </font>
    <font>
      <b/>
      <i/>
      <sz val="11"/>
      <color theme="0"/>
      <name val="Goudy Old Style"/>
      <family val="1"/>
    </font>
    <font>
      <sz val="9"/>
      <color theme="1"/>
      <name val="Goudy Old Style"/>
      <family val="1"/>
    </font>
    <font>
      <i/>
      <sz val="9"/>
      <color theme="1"/>
      <name val="Goudy Old Style"/>
      <family val="1"/>
    </font>
    <font>
      <b/>
      <sz val="9"/>
      <color theme="1"/>
      <name val="Goudy Old Style"/>
      <family val="1"/>
    </font>
    <font>
      <b/>
      <i/>
      <sz val="9"/>
      <color theme="1"/>
      <name val="Goudy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9495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/>
    <xf numFmtId="43" fontId="0" fillId="0" borderId="0" xfId="1" applyFont="1"/>
    <xf numFmtId="4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4" fontId="6" fillId="3" borderId="12" xfId="0" applyNumberFormat="1" applyFont="1" applyFill="1" applyBorder="1" applyAlignment="1">
      <alignment horizontal="center" vertical="top"/>
    </xf>
    <xf numFmtId="170" fontId="6" fillId="0" borderId="12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4" fontId="8" fillId="0" borderId="12" xfId="0" applyNumberFormat="1" applyFont="1" applyFill="1" applyBorder="1" applyAlignment="1">
      <alignment horizontal="center" vertical="top"/>
    </xf>
    <xf numFmtId="170" fontId="8" fillId="0" borderId="12" xfId="2" applyNumberFormat="1" applyFont="1" applyFill="1" applyBorder="1" applyAlignment="1">
      <alignment horizontal="center" vertical="top"/>
    </xf>
    <xf numFmtId="0" fontId="6" fillId="0" borderId="0" xfId="0" applyFont="1"/>
    <xf numFmtId="0" fontId="6" fillId="4" borderId="0" xfId="0" applyFont="1" applyFill="1"/>
    <xf numFmtId="0" fontId="7" fillId="0" borderId="0" xfId="0" applyFont="1" applyAlignment="1">
      <alignment horizontal="center" vertical="center"/>
    </xf>
    <xf numFmtId="9" fontId="6" fillId="3" borderId="12" xfId="2" applyNumberFormat="1" applyFont="1" applyFill="1" applyBorder="1" applyAlignment="1">
      <alignment horizontal="center" vertical="top"/>
    </xf>
    <xf numFmtId="0" fontId="6" fillId="0" borderId="0" xfId="0" applyFont="1" applyFill="1"/>
    <xf numFmtId="9" fontId="6" fillId="0" borderId="12" xfId="2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9" fontId="8" fillId="0" borderId="12" xfId="2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topLeftCell="A22" workbookViewId="0">
      <selection activeCell="F65" sqref="F65"/>
    </sheetView>
  </sheetViews>
  <sheetFormatPr defaultRowHeight="15"/>
  <cols>
    <col min="7" max="11" width="9.140625" style="1"/>
    <col min="12" max="12" width="10.5703125" style="1" bestFit="1" customWidth="1"/>
    <col min="13" max="13" width="14.28515625" style="1" bestFit="1" customWidth="1"/>
    <col min="15" max="15" width="13.7109375" bestFit="1" customWidth="1"/>
  </cols>
  <sheetData>
    <row r="1" spans="3:17" ht="15.75" thickBot="1"/>
    <row r="2" spans="3:17">
      <c r="C2" s="3" t="s">
        <v>0</v>
      </c>
      <c r="D2" s="4"/>
      <c r="E2" s="4"/>
      <c r="F2" s="4"/>
      <c r="G2" s="5"/>
      <c r="H2" s="5"/>
      <c r="I2" s="5"/>
      <c r="J2" s="5"/>
      <c r="K2" s="5"/>
      <c r="L2" s="5"/>
      <c r="M2" s="6"/>
    </row>
    <row r="3" spans="3:17">
      <c r="C3" s="7"/>
      <c r="D3" s="8"/>
      <c r="E3" s="8"/>
      <c r="F3" s="8"/>
      <c r="G3" s="9"/>
      <c r="H3" s="9"/>
      <c r="I3" s="9"/>
      <c r="J3" s="9"/>
      <c r="K3" s="9"/>
      <c r="L3" s="9"/>
      <c r="M3" s="10"/>
      <c r="O3" s="1" t="s">
        <v>24</v>
      </c>
    </row>
    <row r="4" spans="3:17">
      <c r="C4" s="7"/>
      <c r="D4" s="8"/>
      <c r="E4" s="8"/>
      <c r="F4" s="8"/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2" t="s">
        <v>9</v>
      </c>
      <c r="O4" s="24" t="s">
        <v>25</v>
      </c>
    </row>
    <row r="5" spans="3:17">
      <c r="C5" s="7"/>
      <c r="D5" s="8"/>
      <c r="E5" s="8"/>
      <c r="F5" s="8"/>
      <c r="G5" s="11"/>
      <c r="H5" s="11"/>
      <c r="I5" s="11"/>
      <c r="J5" s="11"/>
      <c r="K5" s="11"/>
      <c r="L5" s="11"/>
      <c r="M5" s="12"/>
      <c r="O5" s="24"/>
    </row>
    <row r="6" spans="3:17">
      <c r="C6" s="7" t="s">
        <v>2</v>
      </c>
      <c r="D6" s="8"/>
      <c r="E6" s="8"/>
      <c r="F6" s="8"/>
      <c r="G6" s="13">
        <v>1110745</v>
      </c>
      <c r="H6" s="13">
        <v>1784100</v>
      </c>
      <c r="I6" s="13">
        <v>2701900</v>
      </c>
      <c r="J6" s="13">
        <v>2856000</v>
      </c>
      <c r="K6" s="13">
        <v>1004600</v>
      </c>
      <c r="L6" s="13">
        <v>1150800</v>
      </c>
      <c r="M6" s="14">
        <v>1820600</v>
      </c>
      <c r="O6" s="25">
        <f>AVERAGE(I6:M6)</f>
        <v>1906780</v>
      </c>
      <c r="Q6" s="25"/>
    </row>
    <row r="7" spans="3:17">
      <c r="C7" s="7" t="s">
        <v>1</v>
      </c>
      <c r="D7" s="8"/>
      <c r="E7" s="8"/>
      <c r="F7" s="8"/>
      <c r="G7" s="13">
        <v>665851.5</v>
      </c>
      <c r="H7" s="13">
        <v>670831.5</v>
      </c>
      <c r="I7" s="13">
        <v>675794.42953020136</v>
      </c>
      <c r="J7" s="13">
        <v>680564.42953020136</v>
      </c>
      <c r="K7" s="13">
        <v>685165.86937982542</v>
      </c>
      <c r="L7" s="13">
        <v>689364.90294791083</v>
      </c>
      <c r="M7" s="14">
        <v>692620.30551835243</v>
      </c>
      <c r="O7" s="25">
        <f t="shared" ref="O7:O8" si="0">AVERAGE(I7:M7)</f>
        <v>684701.98738129833</v>
      </c>
      <c r="Q7" s="25"/>
    </row>
    <row r="8" spans="3:17">
      <c r="C8" s="7" t="s">
        <v>0</v>
      </c>
      <c r="D8" s="8"/>
      <c r="E8" s="8"/>
      <c r="F8" s="8"/>
      <c r="G8" s="13">
        <f>SUM(G6/G7)*1000</f>
        <v>1668.1572392643104</v>
      </c>
      <c r="H8" s="13">
        <f t="shared" ref="H8:M8" si="1">SUM(H6/H7)*1000</f>
        <v>2659.5352186055666</v>
      </c>
      <c r="I8" s="13">
        <f t="shared" si="1"/>
        <v>3998.1093094808525</v>
      </c>
      <c r="J8" s="13">
        <f t="shared" si="1"/>
        <v>4196.5167088904691</v>
      </c>
      <c r="K8" s="13">
        <f t="shared" si="1"/>
        <v>1466.2143064850982</v>
      </c>
      <c r="L8" s="13">
        <f t="shared" si="1"/>
        <v>1669.3626192439849</v>
      </c>
      <c r="M8" s="14">
        <f t="shared" si="1"/>
        <v>2628.5686190465858</v>
      </c>
      <c r="O8" s="25">
        <f t="shared" si="0"/>
        <v>2791.7543126293981</v>
      </c>
      <c r="Q8" s="13"/>
    </row>
    <row r="9" spans="3:17" ht="15.75" thickBot="1">
      <c r="C9" s="15"/>
      <c r="D9" s="16"/>
      <c r="E9" s="16"/>
      <c r="F9" s="16"/>
      <c r="G9" s="17"/>
      <c r="H9" s="17"/>
      <c r="I9" s="17"/>
      <c r="J9" s="17"/>
      <c r="K9" s="17"/>
      <c r="L9" s="17"/>
      <c r="M9" s="18"/>
      <c r="O9" s="25"/>
    </row>
    <row r="10" spans="3:17" ht="15.75" thickBot="1">
      <c r="O10" s="25"/>
    </row>
    <row r="11" spans="3:17">
      <c r="C11" s="3" t="s">
        <v>10</v>
      </c>
      <c r="D11" s="4"/>
      <c r="E11" s="4"/>
      <c r="F11" s="4"/>
      <c r="G11" s="19" t="s">
        <v>3</v>
      </c>
      <c r="H11" s="19" t="s">
        <v>4</v>
      </c>
      <c r="I11" s="19" t="s">
        <v>5</v>
      </c>
      <c r="J11" s="19" t="s">
        <v>6</v>
      </c>
      <c r="K11" s="19" t="s">
        <v>7</v>
      </c>
      <c r="L11" s="19" t="s">
        <v>8</v>
      </c>
      <c r="M11" s="20" t="s">
        <v>9</v>
      </c>
      <c r="O11" s="25"/>
    </row>
    <row r="12" spans="3:17">
      <c r="C12" s="7"/>
      <c r="D12" s="8"/>
      <c r="E12" s="8"/>
      <c r="F12" s="8"/>
      <c r="G12" s="9"/>
      <c r="H12" s="9"/>
      <c r="I12" s="9"/>
      <c r="J12" s="9"/>
      <c r="K12" s="9"/>
      <c r="L12" s="9"/>
      <c r="M12" s="10"/>
      <c r="O12" s="25"/>
    </row>
    <row r="13" spans="3:17">
      <c r="C13" s="7"/>
      <c r="D13" s="8"/>
      <c r="E13" s="8"/>
      <c r="F13" s="8"/>
      <c r="G13" s="9"/>
      <c r="H13" s="9"/>
      <c r="I13" s="9"/>
      <c r="J13" s="9"/>
      <c r="K13" s="9"/>
      <c r="L13" s="9"/>
      <c r="M13" s="14"/>
      <c r="O13" s="25"/>
    </row>
    <row r="14" spans="3:17">
      <c r="C14" s="7" t="s">
        <v>11</v>
      </c>
      <c r="D14" s="8"/>
      <c r="E14" s="8"/>
      <c r="F14" s="8"/>
      <c r="G14" s="13">
        <v>6597</v>
      </c>
      <c r="H14" s="13">
        <v>6383</v>
      </c>
      <c r="I14" s="13">
        <v>4599</v>
      </c>
      <c r="J14" s="13">
        <v>3642</v>
      </c>
      <c r="K14" s="13">
        <v>3181</v>
      </c>
      <c r="L14" s="13">
        <v>7100</v>
      </c>
      <c r="M14" s="14">
        <v>4537</v>
      </c>
      <c r="O14" s="25">
        <f>AVERAGE(I14:M14)</f>
        <v>4611.8</v>
      </c>
    </row>
    <row r="15" spans="3:17">
      <c r="C15" s="7" t="s">
        <v>1</v>
      </c>
      <c r="D15" s="8"/>
      <c r="E15" s="8"/>
      <c r="F15" s="8"/>
      <c r="G15" s="13">
        <f>G7</f>
        <v>665851.5</v>
      </c>
      <c r="H15" s="13">
        <f t="shared" ref="H15:M15" si="2">H7</f>
        <v>670831.5</v>
      </c>
      <c r="I15" s="13">
        <f t="shared" si="2"/>
        <v>675794.42953020136</v>
      </c>
      <c r="J15" s="13">
        <f t="shared" si="2"/>
        <v>680564.42953020136</v>
      </c>
      <c r="K15" s="13">
        <f t="shared" si="2"/>
        <v>685165.86937982542</v>
      </c>
      <c r="L15" s="13">
        <f t="shared" si="2"/>
        <v>689364.90294791083</v>
      </c>
      <c r="M15" s="14">
        <f t="shared" si="2"/>
        <v>692620.30551835243</v>
      </c>
      <c r="O15" s="25">
        <f t="shared" ref="O15:O16" si="3">AVERAGE(I15:M15)</f>
        <v>684701.98738129833</v>
      </c>
    </row>
    <row r="16" spans="3:17">
      <c r="C16" s="7" t="s">
        <v>23</v>
      </c>
      <c r="D16" s="8"/>
      <c r="E16" s="8"/>
      <c r="F16" s="8"/>
      <c r="G16" s="27">
        <f>SUM(G14/G15)*1000</f>
        <v>9.9076145356734955</v>
      </c>
      <c r="H16" s="27">
        <f t="shared" ref="H16:M16" si="4">SUM(H14/H15)*1000</f>
        <v>9.5150570597832687</v>
      </c>
      <c r="I16" s="27">
        <f t="shared" si="4"/>
        <v>6.8053239254977758</v>
      </c>
      <c r="J16" s="27">
        <f t="shared" si="4"/>
        <v>5.3514404249926777</v>
      </c>
      <c r="K16" s="27">
        <f t="shared" si="4"/>
        <v>4.6426714203952786</v>
      </c>
      <c r="L16" s="27">
        <f t="shared" si="4"/>
        <v>10.29933489453623</v>
      </c>
      <c r="M16" s="28">
        <f t="shared" si="4"/>
        <v>6.5504865564178614</v>
      </c>
      <c r="O16" s="29">
        <f t="shared" si="3"/>
        <v>6.7298514443679647</v>
      </c>
    </row>
    <row r="17" spans="3:15" ht="15.75" thickBot="1">
      <c r="C17" s="15"/>
      <c r="D17" s="16"/>
      <c r="E17" s="16"/>
      <c r="F17" s="16"/>
      <c r="G17" s="17"/>
      <c r="H17" s="17"/>
      <c r="I17" s="17"/>
      <c r="J17" s="17"/>
      <c r="K17" s="17"/>
      <c r="L17" s="17"/>
      <c r="M17" s="18"/>
      <c r="O17" s="25"/>
    </row>
    <row r="18" spans="3:15" ht="15.75" thickBot="1">
      <c r="O18" s="25"/>
    </row>
    <row r="19" spans="3:15">
      <c r="C19" s="3" t="s">
        <v>12</v>
      </c>
      <c r="D19" s="4"/>
      <c r="E19" s="4"/>
      <c r="F19" s="4"/>
      <c r="G19" s="19" t="s">
        <v>3</v>
      </c>
      <c r="H19" s="19" t="s">
        <v>4</v>
      </c>
      <c r="I19" s="19" t="s">
        <v>5</v>
      </c>
      <c r="J19" s="19" t="s">
        <v>6</v>
      </c>
      <c r="K19" s="19" t="s">
        <v>7</v>
      </c>
      <c r="L19" s="19" t="s">
        <v>8</v>
      </c>
      <c r="M19" s="20" t="s">
        <v>9</v>
      </c>
      <c r="O19" s="25"/>
    </row>
    <row r="20" spans="3:15">
      <c r="C20" s="7"/>
      <c r="D20" s="8"/>
      <c r="E20" s="8"/>
      <c r="F20" s="8"/>
      <c r="G20" s="9"/>
      <c r="H20" s="9"/>
      <c r="I20" s="9"/>
      <c r="J20" s="9"/>
      <c r="K20" s="9"/>
      <c r="L20" s="9"/>
      <c r="M20" s="10"/>
      <c r="O20" s="25"/>
    </row>
    <row r="21" spans="3:15">
      <c r="C21" s="7" t="s">
        <v>13</v>
      </c>
      <c r="D21" s="8"/>
      <c r="E21" s="8"/>
      <c r="F21" s="8"/>
      <c r="G21" s="13">
        <v>917</v>
      </c>
      <c r="H21" s="13">
        <v>699</v>
      </c>
      <c r="I21" s="13">
        <v>498</v>
      </c>
      <c r="J21" s="13">
        <v>622</v>
      </c>
      <c r="K21" s="13">
        <v>833</v>
      </c>
      <c r="L21" s="13">
        <v>583</v>
      </c>
      <c r="M21" s="14">
        <v>511</v>
      </c>
      <c r="O21" s="25">
        <f>AVERAGE(I21:M21)</f>
        <v>609.4</v>
      </c>
    </row>
    <row r="22" spans="3:15">
      <c r="C22" s="7" t="s">
        <v>14</v>
      </c>
      <c r="D22" s="8"/>
      <c r="E22" s="8"/>
      <c r="F22" s="8"/>
      <c r="G22" s="13">
        <v>9728</v>
      </c>
      <c r="H22" s="13">
        <v>9811</v>
      </c>
      <c r="I22" s="13">
        <v>9853</v>
      </c>
      <c r="J22" s="13">
        <v>9853</v>
      </c>
      <c r="K22" s="13">
        <v>9918</v>
      </c>
      <c r="L22" s="13">
        <v>9948</v>
      </c>
      <c r="M22" s="14">
        <v>9995</v>
      </c>
      <c r="O22" s="25">
        <f t="shared" ref="O22:O23" si="5">AVERAGE(I22:M22)</f>
        <v>9913.4</v>
      </c>
    </row>
    <row r="23" spans="3:15">
      <c r="C23" s="7" t="s">
        <v>15</v>
      </c>
      <c r="D23" s="8"/>
      <c r="E23" s="8"/>
      <c r="F23" s="8"/>
      <c r="G23" s="21">
        <f>SUM(G21/G22)</f>
        <v>9.4263980263157895E-2</v>
      </c>
      <c r="H23" s="21">
        <f t="shared" ref="H23:M23" si="6">SUM(H21/H22)</f>
        <v>7.1246559983691768E-2</v>
      </c>
      <c r="I23" s="21">
        <f t="shared" si="6"/>
        <v>5.0542981832944284E-2</v>
      </c>
      <c r="J23" s="21">
        <f t="shared" si="6"/>
        <v>6.3127981325484625E-2</v>
      </c>
      <c r="K23" s="21">
        <f t="shared" si="6"/>
        <v>8.3988707400685619E-2</v>
      </c>
      <c r="L23" s="21">
        <f t="shared" si="6"/>
        <v>5.8604744672295941E-2</v>
      </c>
      <c r="M23" s="22">
        <f t="shared" si="6"/>
        <v>5.1125562781390695E-2</v>
      </c>
      <c r="O23" s="29">
        <f t="shared" si="5"/>
        <v>6.1477995602560231E-2</v>
      </c>
    </row>
    <row r="24" spans="3:15" ht="15.75" thickBot="1">
      <c r="C24" s="15"/>
      <c r="D24" s="16"/>
      <c r="E24" s="16"/>
      <c r="F24" s="16"/>
      <c r="G24" s="17"/>
      <c r="H24" s="17"/>
      <c r="I24" s="17"/>
      <c r="J24" s="17"/>
      <c r="K24" s="17"/>
      <c r="L24" s="17"/>
      <c r="M24" s="23"/>
      <c r="O24" s="25"/>
    </row>
    <row r="25" spans="3:15" ht="15.75" thickBot="1">
      <c r="O25" s="25"/>
    </row>
    <row r="26" spans="3:15">
      <c r="C26" s="3" t="s">
        <v>16</v>
      </c>
      <c r="D26" s="4"/>
      <c r="E26" s="4"/>
      <c r="F26" s="4"/>
      <c r="G26" s="19" t="s">
        <v>3</v>
      </c>
      <c r="H26" s="19" t="s">
        <v>4</v>
      </c>
      <c r="I26" s="19" t="s">
        <v>5</v>
      </c>
      <c r="J26" s="19" t="s">
        <v>6</v>
      </c>
      <c r="K26" s="19" t="s">
        <v>7</v>
      </c>
      <c r="L26" s="19" t="s">
        <v>8</v>
      </c>
      <c r="M26" s="20" t="s">
        <v>9</v>
      </c>
      <c r="O26" s="25"/>
    </row>
    <row r="27" spans="3:15">
      <c r="C27" s="7"/>
      <c r="D27" s="8"/>
      <c r="E27" s="8"/>
      <c r="F27" s="8"/>
      <c r="G27" s="9"/>
      <c r="H27" s="9"/>
      <c r="I27" s="9"/>
      <c r="J27" s="9"/>
      <c r="K27" s="9"/>
      <c r="L27" s="9"/>
      <c r="M27" s="10"/>
      <c r="O27" s="25"/>
    </row>
    <row r="28" spans="3:15">
      <c r="C28" s="7" t="s">
        <v>18</v>
      </c>
      <c r="D28" s="8"/>
      <c r="E28" s="8"/>
      <c r="F28" s="8"/>
      <c r="G28" s="13">
        <v>3805</v>
      </c>
      <c r="H28" s="13">
        <v>3847</v>
      </c>
      <c r="I28" s="13">
        <v>3090</v>
      </c>
      <c r="J28" s="13">
        <v>3538</v>
      </c>
      <c r="K28" s="13">
        <v>3481</v>
      </c>
      <c r="L28" s="13">
        <v>3101</v>
      </c>
      <c r="M28" s="14">
        <v>2940</v>
      </c>
      <c r="O28" s="25">
        <f>AVERAGE(I28:M28)</f>
        <v>3230</v>
      </c>
    </row>
    <row r="29" spans="3:15">
      <c r="C29" s="7" t="s">
        <v>19</v>
      </c>
      <c r="D29" s="8"/>
      <c r="E29" s="8"/>
      <c r="F29" s="8"/>
      <c r="G29" s="13">
        <f>G7</f>
        <v>665851.5</v>
      </c>
      <c r="H29" s="13">
        <f t="shared" ref="H29:M29" si="7">H7</f>
        <v>670831.5</v>
      </c>
      <c r="I29" s="13">
        <f t="shared" si="7"/>
        <v>675794.42953020136</v>
      </c>
      <c r="J29" s="13">
        <f t="shared" si="7"/>
        <v>680564.42953020136</v>
      </c>
      <c r="K29" s="13">
        <f t="shared" si="7"/>
        <v>685165.86937982542</v>
      </c>
      <c r="L29" s="13">
        <f t="shared" si="7"/>
        <v>689364.90294791083</v>
      </c>
      <c r="M29" s="14">
        <f t="shared" si="7"/>
        <v>692620.30551835243</v>
      </c>
      <c r="O29" s="25">
        <f t="shared" ref="O29:O30" si="8">AVERAGE(I29:M29)</f>
        <v>684701.98738129833</v>
      </c>
    </row>
    <row r="30" spans="3:15">
      <c r="C30" s="7" t="s">
        <v>20</v>
      </c>
      <c r="D30" s="8"/>
      <c r="E30" s="8"/>
      <c r="F30" s="8"/>
      <c r="G30" s="21">
        <f>SUM(G28/G29)*1000</f>
        <v>5.7144873894554564</v>
      </c>
      <c r="H30" s="21">
        <f t="shared" ref="H30:M30" si="9">SUM(H28/H29)*1000</f>
        <v>5.7346740574943187</v>
      </c>
      <c r="I30" s="21">
        <f t="shared" si="9"/>
        <v>4.5723963752529091</v>
      </c>
      <c r="J30" s="21">
        <f t="shared" si="9"/>
        <v>5.1986260910554902</v>
      </c>
      <c r="K30" s="21">
        <f t="shared" si="9"/>
        <v>5.0805216015076908</v>
      </c>
      <c r="L30" s="21">
        <f t="shared" si="9"/>
        <v>4.4983433109798385</v>
      </c>
      <c r="M30" s="22">
        <f t="shared" si="9"/>
        <v>4.2447499395786901</v>
      </c>
      <c r="O30" s="26">
        <f>SUM(O28/O29)*1000</f>
        <v>4.7173807868638047</v>
      </c>
    </row>
    <row r="31" spans="3:15" ht="15.75" thickBot="1">
      <c r="C31" s="15"/>
      <c r="D31" s="16"/>
      <c r="E31" s="16"/>
      <c r="F31" s="16"/>
      <c r="G31" s="17"/>
      <c r="H31" s="17"/>
      <c r="I31" s="17"/>
      <c r="J31" s="17"/>
      <c r="K31" s="17"/>
      <c r="L31" s="17"/>
      <c r="M31" s="23"/>
      <c r="O31" s="25"/>
    </row>
    <row r="32" spans="3:15" ht="15.75" thickBot="1">
      <c r="O32" s="25"/>
    </row>
    <row r="33" spans="1:15">
      <c r="C33" s="3" t="s">
        <v>17</v>
      </c>
      <c r="D33" s="4"/>
      <c r="E33" s="4"/>
      <c r="F33" s="4"/>
      <c r="G33" s="19" t="s">
        <v>3</v>
      </c>
      <c r="H33" s="19" t="s">
        <v>4</v>
      </c>
      <c r="I33" s="19" t="s">
        <v>5</v>
      </c>
      <c r="J33" s="19" t="s">
        <v>6</v>
      </c>
      <c r="K33" s="19" t="s">
        <v>7</v>
      </c>
      <c r="L33" s="19" t="s">
        <v>8</v>
      </c>
      <c r="M33" s="20" t="s">
        <v>9</v>
      </c>
      <c r="O33" s="25"/>
    </row>
    <row r="34" spans="1:15">
      <c r="C34" s="7"/>
      <c r="D34" s="8"/>
      <c r="E34" s="8"/>
      <c r="F34" s="8"/>
      <c r="G34" s="9"/>
      <c r="H34" s="9"/>
      <c r="I34" s="9"/>
      <c r="J34" s="9"/>
      <c r="K34" s="9"/>
      <c r="L34" s="9"/>
      <c r="M34" s="10"/>
      <c r="O34" s="25"/>
    </row>
    <row r="35" spans="1:15">
      <c r="C35" s="7" t="s">
        <v>21</v>
      </c>
      <c r="D35" s="8"/>
      <c r="E35" s="8"/>
      <c r="F35" s="8"/>
      <c r="G35" s="13">
        <v>6426</v>
      </c>
      <c r="H35" s="13">
        <v>6019</v>
      </c>
      <c r="I35" s="13">
        <v>4615</v>
      </c>
      <c r="J35" s="13">
        <v>7575</v>
      </c>
      <c r="K35" s="13">
        <v>6427</v>
      </c>
      <c r="L35" s="13">
        <v>5836</v>
      </c>
      <c r="M35" s="14">
        <v>6087</v>
      </c>
      <c r="O35" s="25">
        <f>AVERAGE(I35:M35)</f>
        <v>6108</v>
      </c>
    </row>
    <row r="36" spans="1:15">
      <c r="C36" s="7" t="s">
        <v>1</v>
      </c>
      <c r="D36" s="8"/>
      <c r="E36" s="8"/>
      <c r="F36" s="8"/>
      <c r="G36" s="13">
        <v>668400</v>
      </c>
      <c r="H36" s="13">
        <v>670180</v>
      </c>
      <c r="I36" s="13">
        <v>671200</v>
      </c>
      <c r="J36" s="13">
        <v>682773</v>
      </c>
      <c r="K36" s="13">
        <v>687400</v>
      </c>
      <c r="L36" s="13">
        <v>691125</v>
      </c>
      <c r="M36" s="14">
        <v>694508</v>
      </c>
      <c r="O36" s="25">
        <f t="shared" ref="O36:O37" si="10">AVERAGE(I36:M36)</f>
        <v>685401.2</v>
      </c>
    </row>
    <row r="37" spans="1:15">
      <c r="C37" s="7" t="s">
        <v>22</v>
      </c>
      <c r="D37" s="8"/>
      <c r="E37" s="8"/>
      <c r="F37" s="8"/>
      <c r="G37" s="21">
        <f>SUM(G35/G36)*1000</f>
        <v>9.6140035906642716</v>
      </c>
      <c r="H37" s="21">
        <f t="shared" ref="H37:M37" si="11">SUM(H35/H36)*1000</f>
        <v>8.9811692381151325</v>
      </c>
      <c r="I37" s="21">
        <f t="shared" si="11"/>
        <v>6.8757449344457688</v>
      </c>
      <c r="J37" s="21">
        <f t="shared" si="11"/>
        <v>11.09446331357567</v>
      </c>
      <c r="K37" s="21">
        <f t="shared" si="11"/>
        <v>9.3497235961594427</v>
      </c>
      <c r="L37" s="21">
        <f t="shared" si="11"/>
        <v>8.4442032917344907</v>
      </c>
      <c r="M37" s="22">
        <f t="shared" si="11"/>
        <v>8.7644778749848804</v>
      </c>
      <c r="O37" s="29">
        <f>SUM(O35/O36)*1000</f>
        <v>8.9115688738216399</v>
      </c>
    </row>
    <row r="38" spans="1:15" ht="15.75" thickBot="1">
      <c r="C38" s="15"/>
      <c r="D38" s="16"/>
      <c r="E38" s="16"/>
      <c r="F38" s="16"/>
      <c r="G38" s="17"/>
      <c r="H38" s="17"/>
      <c r="I38" s="17"/>
      <c r="J38" s="17"/>
      <c r="K38" s="17"/>
      <c r="L38" s="17"/>
      <c r="M38" s="23"/>
      <c r="O38" s="25"/>
    </row>
    <row r="39" spans="1:15">
      <c r="M39" s="2"/>
    </row>
    <row r="41" spans="1:15" ht="15.75">
      <c r="A41" s="30" t="s">
        <v>26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5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5">
      <c r="A43" s="31"/>
      <c r="B43" s="31"/>
      <c r="C43" s="31"/>
      <c r="D43" s="31"/>
      <c r="E43" s="31"/>
      <c r="F43" s="32" t="s">
        <v>27</v>
      </c>
      <c r="G43" s="33"/>
      <c r="H43" s="32" t="s">
        <v>28</v>
      </c>
      <c r="I43" s="33"/>
      <c r="J43" s="33"/>
    </row>
    <row r="44" spans="1:15">
      <c r="A44" s="34" t="s">
        <v>29</v>
      </c>
      <c r="B44" s="34"/>
      <c r="C44" s="34"/>
      <c r="D44" s="35" t="s">
        <v>30</v>
      </c>
      <c r="E44" s="35" t="s">
        <v>31</v>
      </c>
      <c r="F44" s="36" t="s">
        <v>32</v>
      </c>
      <c r="G44" s="36" t="s">
        <v>33</v>
      </c>
      <c r="H44" s="36" t="s">
        <v>32</v>
      </c>
      <c r="I44" s="36" t="s">
        <v>33</v>
      </c>
      <c r="J44" s="36" t="s">
        <v>34</v>
      </c>
    </row>
    <row r="45" spans="1:15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5">
      <c r="A46" s="37" t="s">
        <v>35</v>
      </c>
      <c r="B46" s="37"/>
      <c r="C46" s="37"/>
      <c r="D46" s="38" t="s">
        <v>36</v>
      </c>
      <c r="E46" s="39" t="s">
        <v>37</v>
      </c>
      <c r="F46" s="40">
        <f>376-41.32</f>
        <v>334.68</v>
      </c>
      <c r="G46" s="40">
        <v>1066.74</v>
      </c>
      <c r="H46" s="41">
        <f>F46/F$51</f>
        <v>0.80128327906531316</v>
      </c>
      <c r="I46" s="41">
        <f>G46/G$51</f>
        <v>0.89412849419554929</v>
      </c>
      <c r="J46" s="41">
        <f t="shared" ref="J46:J50" si="12">AVERAGE(H46,I46)</f>
        <v>0.84770588663043123</v>
      </c>
    </row>
    <row r="47" spans="1:15">
      <c r="A47" s="37" t="s">
        <v>38</v>
      </c>
      <c r="B47" s="37"/>
      <c r="C47" s="37"/>
      <c r="D47" s="38" t="s">
        <v>36</v>
      </c>
      <c r="E47" s="39" t="s">
        <v>37</v>
      </c>
      <c r="F47" s="40">
        <v>25.03</v>
      </c>
      <c r="G47" s="40">
        <v>68.64</v>
      </c>
      <c r="H47" s="41">
        <f t="shared" ref="H47:H50" si="13">F47/F$51</f>
        <v>5.9926259337291711E-2</v>
      </c>
      <c r="I47" s="41">
        <f t="shared" ref="I47:I50" si="14">G47/G$51</f>
        <v>5.7533213193076568E-2</v>
      </c>
      <c r="J47" s="41">
        <f t="shared" si="12"/>
        <v>5.8729736265184143E-2</v>
      </c>
    </row>
    <row r="48" spans="1:15">
      <c r="A48" s="37" t="s">
        <v>39</v>
      </c>
      <c r="B48" s="37"/>
      <c r="C48" s="37"/>
      <c r="D48" s="38" t="s">
        <v>36</v>
      </c>
      <c r="E48" s="39" t="s">
        <v>37</v>
      </c>
      <c r="F48" s="40">
        <v>1.28</v>
      </c>
      <c r="G48" s="40">
        <v>1.67</v>
      </c>
      <c r="H48" s="41">
        <f t="shared" si="13"/>
        <v>3.0645470216433632E-3</v>
      </c>
      <c r="I48" s="41">
        <f t="shared" si="14"/>
        <v>1.3997736892837685E-3</v>
      </c>
      <c r="J48" s="41">
        <f t="shared" si="12"/>
        <v>2.2321603554635661E-3</v>
      </c>
    </row>
    <row r="49" spans="1:10">
      <c r="A49" s="37" t="s">
        <v>40</v>
      </c>
      <c r="B49" s="37"/>
      <c r="C49" s="37"/>
      <c r="D49" s="38" t="s">
        <v>36</v>
      </c>
      <c r="E49" s="39" t="s">
        <v>37</v>
      </c>
      <c r="F49" s="40">
        <v>40.479999999999997</v>
      </c>
      <c r="G49" s="40">
        <v>14.9</v>
      </c>
      <c r="H49" s="41">
        <f t="shared" si="13"/>
        <v>9.6916299559471356E-2</v>
      </c>
      <c r="I49" s="41">
        <f t="shared" si="14"/>
        <v>1.2488998784627637E-2</v>
      </c>
      <c r="J49" s="41">
        <f t="shared" si="12"/>
        <v>5.4702649172049499E-2</v>
      </c>
    </row>
    <row r="50" spans="1:10">
      <c r="A50" s="37" t="s">
        <v>41</v>
      </c>
      <c r="B50" s="37"/>
      <c r="C50" s="37"/>
      <c r="D50" s="38" t="s">
        <v>36</v>
      </c>
      <c r="E50" s="39" t="s">
        <v>37</v>
      </c>
      <c r="F50" s="40">
        <f>459-41.32-F49-F48-F47-F46</f>
        <v>16.20999999999998</v>
      </c>
      <c r="G50" s="40">
        <f>1193.05-G49-G48-G47-G46</f>
        <v>41.099999999999682</v>
      </c>
      <c r="H50" s="41">
        <f t="shared" si="13"/>
        <v>3.8809615016280358E-2</v>
      </c>
      <c r="I50" s="41">
        <f t="shared" si="14"/>
        <v>3.4449520137462539E-2</v>
      </c>
      <c r="J50" s="41">
        <f t="shared" si="12"/>
        <v>3.6629567576871448E-2</v>
      </c>
    </row>
    <row r="51" spans="1:10">
      <c r="A51" s="42" t="s">
        <v>42</v>
      </c>
      <c r="B51" s="42"/>
      <c r="C51" s="42"/>
      <c r="D51" s="43" t="s">
        <v>43</v>
      </c>
      <c r="E51" s="44" t="s">
        <v>37</v>
      </c>
      <c r="F51" s="45">
        <f>SUM(F46:F50)</f>
        <v>417.68</v>
      </c>
      <c r="G51" s="45">
        <f>SUM(G46:G50)</f>
        <v>1193.05</v>
      </c>
      <c r="H51" s="46">
        <f>SUM(H46:H50)</f>
        <v>0.99999999999999989</v>
      </c>
      <c r="I51" s="46">
        <f>SUM(I46:I50)</f>
        <v>0.99999999999999978</v>
      </c>
      <c r="J51" s="46">
        <f>SUM(J46:J50)</f>
        <v>0.99999999999999989</v>
      </c>
    </row>
    <row r="52" spans="1:10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>
      <c r="A53" s="31"/>
      <c r="B53" s="31"/>
      <c r="C53" s="31"/>
      <c r="D53" s="31"/>
      <c r="E53" s="31"/>
      <c r="F53" s="47" t="s">
        <v>44</v>
      </c>
      <c r="G53" s="48" t="s">
        <v>45</v>
      </c>
      <c r="H53" s="31"/>
      <c r="I53" s="31"/>
      <c r="J53" s="31"/>
    </row>
    <row r="54" spans="1:10">
      <c r="A54" s="31"/>
      <c r="B54" s="31"/>
      <c r="C54" s="31"/>
      <c r="D54" s="31"/>
      <c r="E54" s="31"/>
      <c r="F54" s="47"/>
      <c r="G54" s="48" t="s">
        <v>46</v>
      </c>
      <c r="H54" s="31"/>
      <c r="I54" s="31"/>
      <c r="J54" s="31"/>
    </row>
    <row r="55" spans="1:10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15.75">
      <c r="A57" s="30" t="s">
        <v>47</v>
      </c>
      <c r="B57" s="31"/>
      <c r="C57" s="31"/>
      <c r="D57" s="31"/>
      <c r="E57" s="31"/>
      <c r="F57" s="31"/>
      <c r="G57" s="31"/>
      <c r="H57" s="31"/>
      <c r="I57" s="31"/>
      <c r="J57" s="31"/>
    </row>
    <row r="58" spans="1:10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>
      <c r="A59" s="34" t="s">
        <v>48</v>
      </c>
      <c r="B59" s="34"/>
      <c r="C59" s="34"/>
      <c r="D59" s="35" t="s">
        <v>30</v>
      </c>
      <c r="E59" s="35" t="s">
        <v>31</v>
      </c>
      <c r="F59" s="36" t="s">
        <v>49</v>
      </c>
      <c r="G59" s="31"/>
      <c r="H59" s="36" t="s">
        <v>50</v>
      </c>
      <c r="I59" s="31"/>
      <c r="J59" s="31"/>
    </row>
    <row r="60" spans="1:10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>
      <c r="A61" s="37" t="s">
        <v>0</v>
      </c>
      <c r="B61" s="37"/>
      <c r="C61" s="37"/>
      <c r="D61" s="49" t="s">
        <v>56</v>
      </c>
      <c r="E61" s="39" t="s">
        <v>51</v>
      </c>
      <c r="F61" s="50">
        <v>0.25</v>
      </c>
      <c r="G61" s="31"/>
      <c r="H61" s="51" t="s">
        <v>52</v>
      </c>
      <c r="I61" s="31"/>
      <c r="J61" s="31"/>
    </row>
    <row r="62" spans="1:10">
      <c r="A62" s="37" t="s">
        <v>10</v>
      </c>
      <c r="B62" s="37"/>
      <c r="C62" s="37"/>
      <c r="D62" s="49" t="s">
        <v>56</v>
      </c>
      <c r="E62" s="39" t="s">
        <v>51</v>
      </c>
      <c r="F62" s="50">
        <v>0.25</v>
      </c>
      <c r="G62" s="31"/>
      <c r="H62" s="51" t="s">
        <v>52</v>
      </c>
      <c r="I62" s="31"/>
      <c r="J62" s="31"/>
    </row>
    <row r="63" spans="1:10">
      <c r="A63" s="37" t="s">
        <v>12</v>
      </c>
      <c r="B63" s="37"/>
      <c r="C63" s="37"/>
      <c r="D63" s="49" t="s">
        <v>43</v>
      </c>
      <c r="E63" s="39" t="s">
        <v>51</v>
      </c>
      <c r="F63" s="52">
        <f>$J$46/($J$46+$J$47)*2/3*0.5</f>
        <v>0.31173601493522818</v>
      </c>
      <c r="G63" s="31"/>
      <c r="H63" s="51" t="s">
        <v>53</v>
      </c>
      <c r="I63" s="31"/>
      <c r="J63" s="31"/>
    </row>
    <row r="64" spans="1:10">
      <c r="A64" s="37" t="s">
        <v>54</v>
      </c>
      <c r="B64" s="37"/>
      <c r="C64" s="37"/>
      <c r="D64" s="49" t="s">
        <v>43</v>
      </c>
      <c r="E64" s="39" t="s">
        <v>51</v>
      </c>
      <c r="F64" s="52">
        <f>$J$46/($J$46+$J$47)*1/3*0.5</f>
        <v>0.15586800746761409</v>
      </c>
      <c r="G64" s="31"/>
      <c r="H64" s="51" t="s">
        <v>53</v>
      </c>
      <c r="I64" s="31"/>
      <c r="J64" s="31"/>
    </row>
    <row r="65" spans="1:10">
      <c r="A65" s="37" t="s">
        <v>55</v>
      </c>
      <c r="B65" s="37"/>
      <c r="C65" s="37"/>
      <c r="D65" s="49" t="s">
        <v>43</v>
      </c>
      <c r="E65" s="39" t="s">
        <v>51</v>
      </c>
      <c r="F65" s="52">
        <f>$J$47/($J$47+$J$46)*0.5</f>
        <v>3.2395977597157732E-2</v>
      </c>
      <c r="G65" s="31"/>
      <c r="H65" s="51" t="s">
        <v>53</v>
      </c>
      <c r="I65" s="31"/>
      <c r="J65" s="31"/>
    </row>
    <row r="66" spans="1:10">
      <c r="A66" s="42" t="s">
        <v>42</v>
      </c>
      <c r="B66" s="42"/>
      <c r="C66" s="42"/>
      <c r="D66" s="53" t="s">
        <v>43</v>
      </c>
      <c r="E66" s="39" t="s">
        <v>51</v>
      </c>
      <c r="F66" s="54">
        <f>SUM(F61:F65)</f>
        <v>1</v>
      </c>
      <c r="G66" s="31"/>
      <c r="H66" s="31"/>
      <c r="I66" s="31"/>
      <c r="J66" s="31"/>
    </row>
  </sheetData>
  <mergeCells count="16">
    <mergeCell ref="A63:C63"/>
    <mergeCell ref="A64:C64"/>
    <mergeCell ref="A65:C65"/>
    <mergeCell ref="A66:C66"/>
    <mergeCell ref="A49:C49"/>
    <mergeCell ref="A50:C50"/>
    <mergeCell ref="A51:C51"/>
    <mergeCell ref="A59:C59"/>
    <mergeCell ref="A61:C61"/>
    <mergeCell ref="A62:C62"/>
    <mergeCell ref="F43:G43"/>
    <mergeCell ref="H43:J43"/>
    <mergeCell ref="A44:C44"/>
    <mergeCell ref="A46:C46"/>
    <mergeCell ref="A47:C47"/>
    <mergeCell ref="A48:C4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Energy &amp;  Multinet 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May, Michael</dc:creator>
  <cp:lastModifiedBy>Schille, Andrew</cp:lastModifiedBy>
  <dcterms:created xsi:type="dcterms:W3CDTF">2017-06-28T03:48:21Z</dcterms:created>
  <dcterms:modified xsi:type="dcterms:W3CDTF">2017-08-03T00:04:21Z</dcterms:modified>
</cp:coreProperties>
</file>